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ctrlProps/ctrlProp13.xml" ContentType="application/vnd.ms-excel.controlproperties+xml"/>
  <Override PartName="/xl/ctrlProps/ctrlProp14.xml" ContentType="application/vnd.ms-excel.controlproperties+xml"/>
  <Override PartName="/xl/comments1.xml" ContentType="application/vnd.openxmlformats-officedocument.spreadsheetml.comments+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drawings/drawing5.xml" ContentType="application/vnd.openxmlformats-officedocument.drawing+xml"/>
  <Override PartName="/xl/activeX/activeX3.xml" ContentType="application/vnd.ms-office.activeX+xml"/>
  <Override PartName="/xl/activeX/activeX3.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B09013AA-2BE6-4D45-A3DD-6DC98A623143}" xr6:coauthVersionLast="47" xr6:coauthVersionMax="47" xr10:uidLastSave="{00000000-0000-0000-0000-000000000000}"/>
  <bookViews>
    <workbookView xWindow="-120" yWindow="-120" windowWidth="38640" windowHeight="15720" tabRatio="658"/>
  </bookViews>
  <sheets>
    <sheet name="Daily Operation" sheetId="53" r:id="rId1"/>
    <sheet name="Contract DB (East)" sheetId="36147" r:id="rId2"/>
    <sheet name="LongTerm1" sheetId="36131" r:id="rId3"/>
    <sheet name="Configuration" sheetId="36093" r:id="rId4"/>
    <sheet name="Correlations" sheetId="36094" r:id="rId5"/>
    <sheet name="Curves" sheetId="36095" r:id="rId6"/>
    <sheet name="Codes" sheetId="36097" r:id="rId7"/>
  </sheets>
  <externalReferences>
    <externalReference r:id="rId8"/>
    <externalReference r:id="rId9"/>
  </externalReferences>
  <definedNames>
    <definedName name="BasisCurves">Codes!$N$6:$O$30</definedName>
    <definedName name="BookCodes">Codes!$G$7:$H$11</definedName>
    <definedName name="ContractList" localSheetId="1">'Contract DB (East)'!$C$9</definedName>
    <definedName name="ContractList">#REF!</definedName>
    <definedName name="CorrelationOne">Correlations!$A$3:$BD$304</definedName>
    <definedName name="CorrelationTwo" localSheetId="0">'Daily Operation'!#REF!</definedName>
    <definedName name="CorrelationTwo">Configuration!$C$16:$E$21</definedName>
    <definedName name="CorrelFile">Configuration!$D$10</definedName>
    <definedName name="CorrelPage">Configuration!$D$11</definedName>
    <definedName name="CurveCodes">Codes!$C$7:$D$200</definedName>
    <definedName name="CurveNames">Curves!$D$17</definedName>
    <definedName name="CurveStart">Curves!$D$14</definedName>
    <definedName name="CurveTbl">Curves!$D$19:$CJ$322</definedName>
    <definedName name="CurveTypes">Codes!$K$7:$L$15</definedName>
    <definedName name="DBName">Curves!$D$5</definedName>
    <definedName name="EndDate">Curves!$H$7</definedName>
    <definedName name="FetchDate">Curves!$H$5</definedName>
    <definedName name="GRITable" localSheetId="0">'Daily Operation'!#REF!</definedName>
    <definedName name="GRITable">Configuration!$H$16:$I$20</definedName>
    <definedName name="IndexCurves">Codes!$Q$6:$Q$16</definedName>
    <definedName name="IndexMid">Codes!$O$6:$Q$30</definedName>
    <definedName name="InfoStart">Curves!$D$19</definedName>
    <definedName name="LiborCurve" localSheetId="0">'Daily Operation'!#REF!</definedName>
    <definedName name="LiborCurve">Configuration!$D$7</definedName>
    <definedName name="NymexCurve" localSheetId="0">'Daily Operation'!#REF!</definedName>
    <definedName name="NymexCurve">Configuration!$D$6</definedName>
    <definedName name="OffsetDays" localSheetId="0">'Daily Operation'!#REF!</definedName>
    <definedName name="OffsetDays">Configuration!$D$5</definedName>
    <definedName name="OmicronTable">Codes!$O$6:$P$30</definedName>
    <definedName name="Password">Curves!$D$7</definedName>
    <definedName name="RegionList">Configuration!$H$27</definedName>
    <definedName name="RegionRptConfig" localSheetId="0">'Daily Operation'!#REF!</definedName>
    <definedName name="RegionRptConfig">Configuration!$H$27</definedName>
    <definedName name="StartDate">Curves!$H$6</definedName>
    <definedName name="TodayDate" localSheetId="0">'Daily Operation'!#REF!</definedName>
    <definedName name="TodayDate">Configuration!$D$3</definedName>
    <definedName name="UserName">Curves!$D$6</definedName>
  </definedNames>
  <calcPr calcId="0"/>
</workbook>
</file>

<file path=xl/calcChain.xml><?xml version="1.0" encoding="utf-8"?>
<calcChain xmlns="http://schemas.openxmlformats.org/spreadsheetml/2006/main">
  <c r="D3" i="36093" l="1"/>
  <c r="A2" i="36147"/>
  <c r="E23" i="36147"/>
  <c r="G23" i="36147"/>
  <c r="E24" i="36147"/>
  <c r="G24" i="36147"/>
  <c r="E25" i="36147"/>
  <c r="G25" i="36147"/>
  <c r="F26" i="36147"/>
  <c r="G26" i="36147"/>
  <c r="BC4" i="36094"/>
  <c r="BC5" i="36094"/>
  <c r="BC6" i="36094"/>
  <c r="BC7" i="36094"/>
  <c r="BC8" i="36094"/>
  <c r="BC9" i="36094"/>
  <c r="BC10" i="36094"/>
  <c r="BC11" i="36094"/>
  <c r="BC12" i="36094"/>
  <c r="BC13" i="36094"/>
  <c r="BC14" i="36094"/>
  <c r="BC15" i="36094"/>
  <c r="BC16" i="36094"/>
  <c r="BC17" i="36094"/>
  <c r="BC18" i="36094"/>
  <c r="BC19" i="36094"/>
  <c r="BC20" i="36094"/>
  <c r="BC21" i="36094"/>
  <c r="BC22" i="36094"/>
  <c r="BC23" i="36094"/>
  <c r="BC24" i="36094"/>
  <c r="BC25" i="36094"/>
  <c r="BC26" i="36094"/>
  <c r="BC27" i="36094"/>
  <c r="BC28" i="36094"/>
  <c r="BC29" i="36094"/>
  <c r="BC30" i="36094"/>
  <c r="BC31" i="36094"/>
  <c r="BC32" i="36094"/>
  <c r="BC33" i="36094"/>
  <c r="BC34" i="36094"/>
  <c r="BC35" i="36094"/>
  <c r="BC36" i="36094"/>
  <c r="BC37" i="36094"/>
  <c r="BC38" i="36094"/>
  <c r="BC39" i="36094"/>
  <c r="BC40" i="36094"/>
  <c r="BC41" i="36094"/>
  <c r="BC42" i="36094"/>
  <c r="BC43" i="36094"/>
  <c r="BC44" i="36094"/>
  <c r="BC45" i="36094"/>
  <c r="BC46" i="36094"/>
  <c r="BC47" i="36094"/>
  <c r="BC48" i="36094"/>
  <c r="BC49" i="36094"/>
  <c r="BC50" i="36094"/>
  <c r="BC51" i="36094"/>
  <c r="BC52" i="36094"/>
  <c r="BC53" i="36094"/>
  <c r="BC54" i="36094"/>
  <c r="BC55" i="36094"/>
  <c r="BC56" i="36094"/>
  <c r="BC57" i="36094"/>
  <c r="BC58" i="36094"/>
  <c r="BC59" i="36094"/>
  <c r="BC60" i="36094"/>
  <c r="BC61" i="36094"/>
  <c r="BC62" i="36094"/>
  <c r="BC63" i="36094"/>
  <c r="BC64" i="36094"/>
  <c r="BC65" i="36094"/>
  <c r="BC66" i="36094"/>
  <c r="BC67" i="36094"/>
  <c r="BC68" i="36094"/>
  <c r="BC69" i="36094"/>
  <c r="BC70" i="36094"/>
  <c r="BC71" i="36094"/>
  <c r="BC72" i="36094"/>
  <c r="BC73" i="36094"/>
  <c r="BC74" i="36094"/>
  <c r="BC75" i="36094"/>
  <c r="BC76" i="36094"/>
  <c r="BC77" i="36094"/>
  <c r="BC78" i="36094"/>
  <c r="BC79" i="36094"/>
  <c r="BC80" i="36094"/>
  <c r="BC81" i="36094"/>
  <c r="BC82" i="36094"/>
  <c r="BC83" i="36094"/>
  <c r="BC84" i="36094"/>
  <c r="BC85" i="36094"/>
  <c r="BC86" i="36094"/>
  <c r="BC87" i="36094"/>
  <c r="BC88" i="36094"/>
  <c r="BC89" i="36094"/>
  <c r="BC90" i="36094"/>
  <c r="BC91" i="36094"/>
  <c r="BC92" i="36094"/>
  <c r="BC93" i="36094"/>
  <c r="BC94" i="36094"/>
  <c r="BC95" i="36094"/>
  <c r="BC96" i="36094"/>
  <c r="BC97" i="36094"/>
  <c r="BC98" i="36094"/>
  <c r="BC99" i="36094"/>
  <c r="BC100" i="36094"/>
  <c r="BC101" i="36094"/>
  <c r="BC102" i="36094"/>
  <c r="BC103" i="36094"/>
  <c r="BC104" i="36094"/>
  <c r="BC105" i="36094"/>
  <c r="BC106" i="36094"/>
  <c r="BC107" i="36094"/>
  <c r="BC108" i="36094"/>
  <c r="BC109" i="36094"/>
  <c r="BC110" i="36094"/>
  <c r="BC111" i="36094"/>
  <c r="BC112" i="36094"/>
  <c r="BC113" i="36094"/>
  <c r="BC114" i="36094"/>
  <c r="BC115" i="36094"/>
  <c r="BC116" i="36094"/>
  <c r="BC117" i="36094"/>
  <c r="BC118" i="36094"/>
  <c r="BC119" i="36094"/>
  <c r="BC120" i="36094"/>
  <c r="BC121" i="36094"/>
  <c r="BC122" i="36094"/>
  <c r="BC123" i="36094"/>
  <c r="BC124" i="36094"/>
  <c r="BC125" i="36094"/>
  <c r="BC126" i="36094"/>
  <c r="BC127" i="36094"/>
  <c r="BC128" i="36094"/>
  <c r="BC129" i="36094"/>
  <c r="BC130" i="36094"/>
  <c r="BC131" i="36094"/>
  <c r="BC132" i="36094"/>
  <c r="BC133" i="36094"/>
  <c r="BC134" i="36094"/>
  <c r="BC135" i="36094"/>
  <c r="BC136" i="36094"/>
  <c r="BC137" i="36094"/>
  <c r="BC138" i="36094"/>
  <c r="BC139" i="36094"/>
  <c r="BC140" i="36094"/>
  <c r="BC141" i="36094"/>
  <c r="BC142" i="36094"/>
  <c r="BC143" i="36094"/>
  <c r="BC144" i="36094"/>
  <c r="BC145" i="36094"/>
  <c r="BC146" i="36094"/>
  <c r="BC147" i="36094"/>
  <c r="BC148" i="36094"/>
  <c r="BC149" i="36094"/>
  <c r="BC150" i="36094"/>
  <c r="BC151" i="36094"/>
  <c r="BC152" i="36094"/>
  <c r="BC153" i="36094"/>
  <c r="BC154" i="36094"/>
  <c r="BC155" i="36094"/>
  <c r="BC156" i="36094"/>
  <c r="BC157" i="36094"/>
  <c r="BC158" i="36094"/>
  <c r="BC159" i="36094"/>
  <c r="BC160" i="36094"/>
  <c r="BC161" i="36094"/>
  <c r="BC162" i="36094"/>
  <c r="BC163" i="36094"/>
  <c r="BC164" i="36094"/>
  <c r="BC165" i="36094"/>
  <c r="BC166" i="36094"/>
  <c r="BC167" i="36094"/>
  <c r="BC168" i="36094"/>
  <c r="BC169" i="36094"/>
  <c r="BC170" i="36094"/>
  <c r="BC171" i="36094"/>
  <c r="BC172" i="36094"/>
  <c r="BC173" i="36094"/>
  <c r="BC174" i="36094"/>
  <c r="BC175" i="36094"/>
  <c r="BC176" i="36094"/>
  <c r="BC177" i="36094"/>
  <c r="BC178" i="36094"/>
  <c r="BC179" i="36094"/>
  <c r="BC180" i="36094"/>
  <c r="BC181" i="36094"/>
  <c r="BC182" i="36094"/>
  <c r="BC183" i="36094"/>
  <c r="BC184" i="36094"/>
  <c r="BC185" i="36094"/>
  <c r="BC186" i="36094"/>
  <c r="BC187" i="36094"/>
  <c r="BC188" i="36094"/>
  <c r="BC189" i="36094"/>
  <c r="BC190" i="36094"/>
  <c r="BC191" i="36094"/>
  <c r="BC192" i="36094"/>
  <c r="BC193" i="36094"/>
  <c r="BC194" i="36094"/>
  <c r="BC195" i="36094"/>
  <c r="BC196" i="36094"/>
  <c r="BC197" i="36094"/>
  <c r="BC198" i="36094"/>
  <c r="BC199" i="36094"/>
  <c r="BC200" i="36094"/>
  <c r="BC201" i="36094"/>
  <c r="BC202" i="36094"/>
  <c r="BC203" i="36094"/>
  <c r="BC204" i="36094"/>
  <c r="BC205" i="36094"/>
  <c r="BC206" i="36094"/>
  <c r="BC207" i="36094"/>
  <c r="BC208" i="36094"/>
  <c r="BC209" i="36094"/>
  <c r="BC210" i="36094"/>
  <c r="BC211" i="36094"/>
  <c r="BC212" i="36094"/>
  <c r="BC213" i="36094"/>
  <c r="BC214" i="36094"/>
  <c r="BC215" i="36094"/>
  <c r="BC216" i="36094"/>
  <c r="BC217" i="36094"/>
  <c r="BC218" i="36094"/>
  <c r="BC219" i="36094"/>
  <c r="BC220" i="36094"/>
  <c r="BC221" i="36094"/>
  <c r="BC222" i="36094"/>
  <c r="BC223" i="36094"/>
  <c r="BC224" i="36094"/>
  <c r="BC225" i="36094"/>
  <c r="BC226" i="36094"/>
  <c r="BC227" i="36094"/>
  <c r="BC228" i="36094"/>
  <c r="BC229" i="36094"/>
  <c r="BC230" i="36094"/>
  <c r="BC231" i="36094"/>
  <c r="BC232" i="36094"/>
  <c r="BC233" i="36094"/>
  <c r="BC234" i="36094"/>
  <c r="BC235" i="36094"/>
  <c r="BC236" i="36094"/>
  <c r="BC237" i="36094"/>
  <c r="BC238" i="36094"/>
  <c r="BC239" i="36094"/>
  <c r="BC240" i="36094"/>
  <c r="BC241" i="36094"/>
  <c r="BC242" i="36094"/>
  <c r="BC243" i="36094"/>
  <c r="BC244" i="36094"/>
  <c r="BC245" i="36094"/>
  <c r="BC246" i="36094"/>
  <c r="BC247" i="36094"/>
  <c r="BC248" i="36094"/>
  <c r="BC249" i="36094"/>
  <c r="BC250" i="36094"/>
  <c r="BC251" i="36094"/>
  <c r="BC252" i="36094"/>
  <c r="BC253" i="36094"/>
  <c r="BC254" i="36094"/>
  <c r="BC255" i="36094"/>
  <c r="BC256" i="36094"/>
  <c r="BC257" i="36094"/>
  <c r="BC258" i="36094"/>
  <c r="BC259" i="36094"/>
  <c r="BC260" i="36094"/>
  <c r="BC261" i="36094"/>
  <c r="BC262" i="36094"/>
  <c r="BC263" i="36094"/>
  <c r="BC264" i="36094"/>
  <c r="BC265" i="36094"/>
  <c r="BC266" i="36094"/>
  <c r="BC267" i="36094"/>
  <c r="BC268" i="36094"/>
  <c r="BC269" i="36094"/>
  <c r="BC270" i="36094"/>
  <c r="BC271" i="36094"/>
  <c r="BC272" i="36094"/>
  <c r="BC273" i="36094"/>
  <c r="BC274" i="36094"/>
  <c r="BC275" i="36094"/>
  <c r="BC276" i="36094"/>
  <c r="BC277" i="36094"/>
  <c r="BC278" i="36094"/>
  <c r="BC279" i="36094"/>
  <c r="BC280" i="36094"/>
  <c r="BC281" i="36094"/>
  <c r="BC282" i="36094"/>
  <c r="BC283" i="36094"/>
  <c r="BC284" i="36094"/>
  <c r="BC285" i="36094"/>
  <c r="BC286" i="36094"/>
  <c r="BC287" i="36094"/>
  <c r="BC288" i="36094"/>
  <c r="BC289" i="36094"/>
  <c r="BC290" i="36094"/>
  <c r="BC291" i="36094"/>
  <c r="BC292" i="36094"/>
  <c r="BC293" i="36094"/>
  <c r="BC294" i="36094"/>
  <c r="BC295" i="36094"/>
  <c r="BC296" i="36094"/>
  <c r="BC297" i="36094"/>
  <c r="BC298" i="36094"/>
  <c r="BC299" i="36094"/>
  <c r="BC300" i="36094"/>
  <c r="BC301" i="36094"/>
  <c r="BC302" i="36094"/>
  <c r="BC303" i="36094"/>
  <c r="H5" i="36095"/>
  <c r="H6" i="36095"/>
  <c r="H7" i="36095"/>
  <c r="CH22" i="36095"/>
  <c r="CH27" i="36095"/>
  <c r="CH34" i="36095"/>
  <c r="CH39" i="36095"/>
  <c r="CH46" i="36095"/>
  <c r="CH51" i="36095"/>
  <c r="CH58" i="36095"/>
  <c r="F1" i="36131"/>
  <c r="AV1" i="36131"/>
  <c r="A2" i="36131"/>
  <c r="F2" i="36131"/>
  <c r="G2" i="36131"/>
  <c r="N2" i="36131"/>
  <c r="AV2" i="36131"/>
  <c r="AW2" i="36131"/>
  <c r="AX2" i="36131"/>
  <c r="AY2" i="36131"/>
  <c r="BW2" i="36131"/>
  <c r="BX2" i="36131"/>
  <c r="BY2" i="36131"/>
  <c r="BZ2" i="36131"/>
  <c r="CA2" i="36131"/>
  <c r="CB2" i="36131"/>
  <c r="CC2" i="36131"/>
  <c r="CD2" i="36131"/>
  <c r="CE2" i="36131"/>
  <c r="CF2" i="36131"/>
  <c r="CG2" i="36131"/>
  <c r="CH2" i="36131"/>
  <c r="CI2" i="36131"/>
  <c r="CJ2" i="36131"/>
  <c r="CK2" i="36131"/>
  <c r="CL2" i="36131"/>
  <c r="CM2" i="36131"/>
  <c r="CN2" i="36131"/>
  <c r="CO2" i="36131"/>
  <c r="CP2" i="36131"/>
  <c r="CQ2" i="36131"/>
  <c r="CR2" i="36131"/>
  <c r="CS2" i="36131"/>
  <c r="CT2" i="36131"/>
  <c r="CU2" i="36131"/>
  <c r="CV2" i="36131"/>
  <c r="CW2" i="36131"/>
  <c r="CX2" i="36131"/>
  <c r="A3" i="36131"/>
  <c r="AH3" i="36131"/>
  <c r="AK3" i="36131"/>
  <c r="AV3" i="36131"/>
  <c r="AW3" i="36131"/>
  <c r="A4" i="36131"/>
  <c r="N4" i="36131"/>
  <c r="P4" i="36131"/>
  <c r="AH4" i="36131"/>
  <c r="AK4" i="36131"/>
  <c r="AM4" i="36131"/>
  <c r="AN4" i="36131"/>
  <c r="AO4" i="36131"/>
  <c r="AP4" i="36131"/>
  <c r="AQ4" i="36131"/>
  <c r="AR4" i="36131"/>
  <c r="AS4" i="36131"/>
  <c r="AT4" i="36131"/>
  <c r="AV4" i="36131"/>
  <c r="AW4" i="36131"/>
  <c r="A5" i="36131"/>
  <c r="G5" i="36131"/>
  <c r="N5" i="36131"/>
  <c r="P5" i="36131"/>
  <c r="AH5" i="36131"/>
  <c r="AK5" i="36131"/>
  <c r="AM5" i="36131"/>
  <c r="AN5" i="36131"/>
  <c r="AO5" i="36131"/>
  <c r="AP5" i="36131"/>
  <c r="AQ5" i="36131"/>
  <c r="AR5" i="36131"/>
  <c r="AS5" i="36131"/>
  <c r="AT5" i="36131"/>
  <c r="AV5" i="36131"/>
  <c r="AW5" i="36131"/>
  <c r="BV5" i="36131"/>
  <c r="A6" i="36131"/>
  <c r="N6" i="36131"/>
  <c r="P6" i="36131"/>
  <c r="AH6" i="36131"/>
  <c r="AK6" i="36131"/>
  <c r="AM6" i="36131"/>
  <c r="AN6" i="36131"/>
  <c r="AO6" i="36131"/>
  <c r="AP6" i="36131"/>
  <c r="AQ6" i="36131"/>
  <c r="AR6" i="36131"/>
  <c r="AS6" i="36131"/>
  <c r="AT6" i="36131"/>
  <c r="A7" i="36131"/>
  <c r="G7" i="36131"/>
  <c r="N7" i="36131"/>
  <c r="P7" i="36131"/>
  <c r="AH7" i="36131"/>
  <c r="AK7" i="36131"/>
  <c r="AM7" i="36131"/>
  <c r="AN7" i="36131"/>
  <c r="AO7" i="36131"/>
  <c r="AP7" i="36131"/>
  <c r="AQ7" i="36131"/>
  <c r="AR7" i="36131"/>
  <c r="AS7" i="36131"/>
  <c r="AT7" i="36131"/>
  <c r="AV7" i="36131"/>
  <c r="AW7" i="36131"/>
  <c r="AX7" i="36131"/>
  <c r="AY7" i="36131"/>
  <c r="G8" i="36131"/>
  <c r="N8" i="36131"/>
  <c r="P8" i="36131"/>
  <c r="AH8" i="36131"/>
  <c r="AK8" i="36131"/>
  <c r="AM8" i="36131"/>
  <c r="AN8" i="36131"/>
  <c r="AO8" i="36131"/>
  <c r="AP8" i="36131"/>
  <c r="AQ8" i="36131"/>
  <c r="AR8" i="36131"/>
  <c r="AS8" i="36131"/>
  <c r="AT8" i="36131"/>
  <c r="AV8" i="36131"/>
  <c r="AW8" i="36131"/>
  <c r="AX8" i="36131"/>
  <c r="AY8" i="36131"/>
  <c r="N9" i="36131"/>
  <c r="P9" i="36131"/>
  <c r="AK9" i="36131"/>
  <c r="AM9" i="36131"/>
  <c r="AN9" i="36131"/>
  <c r="AO9" i="36131"/>
  <c r="AP9" i="36131"/>
  <c r="AQ9" i="36131"/>
  <c r="AR9" i="36131"/>
  <c r="AS9" i="36131"/>
  <c r="AT9" i="36131"/>
  <c r="AV9" i="36131"/>
  <c r="AW9" i="36131"/>
  <c r="AX9" i="36131"/>
  <c r="AY9" i="36131"/>
  <c r="N10" i="36131"/>
  <c r="P10" i="36131"/>
  <c r="AH10" i="36131"/>
  <c r="AM10" i="36131"/>
  <c r="AN10" i="36131"/>
  <c r="AO10" i="36131"/>
  <c r="AP10" i="36131"/>
  <c r="AQ10" i="36131"/>
  <c r="AR10" i="36131"/>
  <c r="AS10" i="36131"/>
  <c r="AT10" i="36131"/>
  <c r="AV10" i="36131"/>
  <c r="AW10" i="36131"/>
  <c r="D11" i="36131"/>
  <c r="N11" i="36131"/>
  <c r="P11" i="36131"/>
  <c r="AM11" i="36131"/>
  <c r="AN11" i="36131"/>
  <c r="AO11" i="36131"/>
  <c r="AP11" i="36131"/>
  <c r="AQ11" i="36131"/>
  <c r="AR11" i="36131"/>
  <c r="AS11" i="36131"/>
  <c r="AT11" i="36131"/>
  <c r="AV11" i="36131"/>
  <c r="AW11" i="36131"/>
  <c r="D12" i="36131"/>
  <c r="N12" i="36131"/>
  <c r="P12" i="36131"/>
  <c r="AH12" i="36131"/>
  <c r="AM12" i="36131"/>
  <c r="AN12" i="36131"/>
  <c r="AO12" i="36131"/>
  <c r="AP12" i="36131"/>
  <c r="AQ12" i="36131"/>
  <c r="AR12" i="36131"/>
  <c r="AS12" i="36131"/>
  <c r="AT12" i="36131"/>
  <c r="AV12" i="36131"/>
  <c r="AW12" i="36131"/>
  <c r="N13" i="36131"/>
  <c r="P13" i="36131"/>
  <c r="AH13" i="36131"/>
  <c r="AM13" i="36131"/>
  <c r="AN13" i="36131"/>
  <c r="AO13" i="36131"/>
  <c r="AP13" i="36131"/>
  <c r="AQ13" i="36131"/>
  <c r="AR13" i="36131"/>
  <c r="AS13" i="36131"/>
  <c r="AT13" i="36131"/>
  <c r="AV13" i="36131"/>
  <c r="AW13" i="36131"/>
  <c r="N14" i="36131"/>
  <c r="P14" i="36131"/>
  <c r="S14" i="36131"/>
  <c r="T14" i="36131"/>
  <c r="AM14" i="36131"/>
  <c r="AN14" i="36131"/>
  <c r="AO14" i="36131"/>
  <c r="AP14" i="36131"/>
  <c r="AQ14" i="36131"/>
  <c r="AR14" i="36131"/>
  <c r="AS14" i="36131"/>
  <c r="AT14" i="36131"/>
  <c r="AV14" i="36131"/>
  <c r="AW14" i="36131"/>
  <c r="N15" i="36131"/>
  <c r="P15" i="36131"/>
  <c r="AM15" i="36131"/>
  <c r="AN15" i="36131"/>
  <c r="AO15" i="36131"/>
  <c r="AP15" i="36131"/>
  <c r="AQ15" i="36131"/>
  <c r="AR15" i="36131"/>
  <c r="AS15" i="36131"/>
  <c r="AT15" i="36131"/>
  <c r="AV15" i="36131"/>
  <c r="AW15" i="36131"/>
  <c r="N16" i="36131"/>
  <c r="P16" i="36131"/>
  <c r="AV16" i="36131"/>
  <c r="AW16" i="36131"/>
  <c r="N17" i="36131"/>
  <c r="P17" i="36131"/>
  <c r="AV17" i="36131"/>
  <c r="AW17" i="36131"/>
  <c r="S18" i="36131"/>
  <c r="T18" i="36131"/>
  <c r="AM18" i="36131"/>
  <c r="AO18" i="36131"/>
  <c r="AV18" i="36131"/>
  <c r="AW18" i="36131"/>
  <c r="AX18" i="36131"/>
  <c r="AY18" i="36131"/>
  <c r="D20" i="36131"/>
  <c r="F20" i="36131"/>
  <c r="G20" i="36131"/>
  <c r="H20" i="36131"/>
  <c r="I20" i="36131"/>
  <c r="K20" i="36131"/>
  <c r="L20" i="36131"/>
  <c r="N20" i="36131"/>
  <c r="O20" i="36131"/>
  <c r="P20" i="36131"/>
  <c r="Q20" i="36131"/>
  <c r="S20" i="36131"/>
  <c r="T20" i="36131"/>
  <c r="V20" i="36131"/>
  <c r="X20" i="36131"/>
  <c r="Y20" i="36131"/>
  <c r="Z20" i="36131"/>
  <c r="AA20" i="36131"/>
  <c r="AB20" i="36131"/>
  <c r="AC20" i="36131"/>
  <c r="AF20" i="36131"/>
  <c r="AG20" i="36131"/>
  <c r="AH20" i="36131"/>
  <c r="AI20" i="36131"/>
  <c r="AJ20" i="36131"/>
  <c r="AK20" i="36131"/>
  <c r="AL20" i="36131"/>
  <c r="AM20" i="36131"/>
  <c r="AN20" i="36131"/>
  <c r="AO20" i="36131"/>
  <c r="AP20" i="36131"/>
  <c r="AQ20" i="36131"/>
  <c r="AR20" i="36131"/>
  <c r="AS20" i="36131"/>
  <c r="AT20" i="36131"/>
  <c r="AU20" i="36131"/>
  <c r="AV20" i="36131"/>
  <c r="AW20" i="36131"/>
  <c r="AX20" i="36131"/>
  <c r="AY20" i="36131"/>
  <c r="BB20" i="36131"/>
  <c r="BC20" i="36131"/>
  <c r="BD20" i="36131"/>
  <c r="BE20" i="36131"/>
  <c r="BF20" i="36131"/>
  <c r="BG20" i="36131"/>
  <c r="BH20" i="36131"/>
  <c r="BI20" i="36131"/>
  <c r="BJ20" i="36131"/>
  <c r="BK20" i="36131"/>
  <c r="BL20" i="36131"/>
  <c r="BM20" i="36131"/>
  <c r="BN20" i="36131"/>
  <c r="BO20" i="36131"/>
  <c r="BS20" i="36131"/>
  <c r="D21" i="36131"/>
  <c r="F21" i="36131"/>
  <c r="G21" i="36131"/>
  <c r="H21" i="36131"/>
  <c r="I21" i="36131"/>
  <c r="K21" i="36131"/>
  <c r="L21" i="36131"/>
  <c r="N21" i="36131"/>
  <c r="O21" i="36131"/>
  <c r="P21" i="36131"/>
  <c r="Q21" i="36131"/>
  <c r="S21" i="36131"/>
  <c r="T21" i="36131"/>
  <c r="V21" i="36131"/>
  <c r="X21" i="36131"/>
  <c r="Y21" i="36131"/>
  <c r="Z21" i="36131"/>
  <c r="AA21" i="36131"/>
  <c r="AB21" i="36131"/>
  <c r="AC21" i="36131"/>
  <c r="AF21" i="36131"/>
  <c r="AG21" i="36131"/>
  <c r="AH21" i="36131"/>
  <c r="AI21" i="36131"/>
  <c r="AJ21" i="36131"/>
  <c r="AK21" i="36131"/>
  <c r="AL21" i="36131"/>
  <c r="AM21" i="36131"/>
  <c r="AN21" i="36131"/>
  <c r="AO21" i="36131"/>
  <c r="AP21" i="36131"/>
  <c r="AQ21" i="36131"/>
  <c r="AR21" i="36131"/>
  <c r="AS21" i="36131"/>
  <c r="AT21" i="36131"/>
  <c r="AU21" i="36131"/>
  <c r="AV21" i="36131"/>
  <c r="AW21" i="36131"/>
  <c r="AX21" i="36131"/>
  <c r="AY21" i="36131"/>
  <c r="BB21" i="36131"/>
  <c r="BC21" i="36131"/>
  <c r="BD21" i="36131"/>
  <c r="BE21" i="36131"/>
  <c r="BF21" i="36131"/>
  <c r="BG21" i="36131"/>
  <c r="BH21" i="36131"/>
  <c r="BI21" i="36131"/>
  <c r="BJ21" i="36131"/>
  <c r="BK21" i="36131"/>
  <c r="BL21" i="36131"/>
  <c r="BM21" i="36131"/>
  <c r="BN21" i="36131"/>
  <c r="BO21" i="36131"/>
  <c r="BS21" i="36131"/>
  <c r="D22" i="36131"/>
  <c r="F22" i="36131"/>
  <c r="G22" i="36131"/>
  <c r="H22" i="36131"/>
  <c r="I22" i="36131"/>
  <c r="K22" i="36131"/>
  <c r="L22" i="36131"/>
  <c r="N22" i="36131"/>
  <c r="O22" i="36131"/>
  <c r="P22" i="36131"/>
  <c r="Q22" i="36131"/>
  <c r="S22" i="36131"/>
  <c r="T22" i="36131"/>
  <c r="V22" i="36131"/>
  <c r="X22" i="36131"/>
  <c r="Y22" i="36131"/>
  <c r="Z22" i="36131"/>
  <c r="AA22" i="36131"/>
  <c r="AB22" i="36131"/>
  <c r="AC22" i="36131"/>
  <c r="AF22" i="36131"/>
  <c r="AG22" i="36131"/>
  <c r="AH22" i="36131"/>
  <c r="AI22" i="36131"/>
  <c r="AJ22" i="36131"/>
  <c r="AK22" i="36131"/>
  <c r="AL22" i="36131"/>
  <c r="AM22" i="36131"/>
  <c r="AN22" i="36131"/>
  <c r="AO22" i="36131"/>
  <c r="AP22" i="36131"/>
  <c r="AQ22" i="36131"/>
  <c r="AR22" i="36131"/>
  <c r="AS22" i="36131"/>
  <c r="AT22" i="36131"/>
  <c r="AU22" i="36131"/>
  <c r="AV22" i="36131"/>
  <c r="AW22" i="36131"/>
  <c r="AX22" i="36131"/>
  <c r="AY22" i="36131"/>
  <c r="BB22" i="36131"/>
  <c r="BC22" i="36131"/>
  <c r="BD22" i="36131"/>
  <c r="BE22" i="36131"/>
  <c r="BF22" i="36131"/>
  <c r="BG22" i="36131"/>
  <c r="BH22" i="36131"/>
  <c r="BI22" i="36131"/>
  <c r="BJ22" i="36131"/>
  <c r="BK22" i="36131"/>
  <c r="BL22" i="36131"/>
  <c r="BM22" i="36131"/>
  <c r="BN22" i="36131"/>
  <c r="BO22" i="36131"/>
  <c r="BS22" i="36131"/>
  <c r="D23" i="36131"/>
  <c r="F23" i="36131"/>
  <c r="G23" i="36131"/>
  <c r="H23" i="36131"/>
  <c r="I23" i="36131"/>
  <c r="K23" i="36131"/>
  <c r="L23" i="36131"/>
  <c r="N23" i="36131"/>
  <c r="O23" i="36131"/>
  <c r="P23" i="36131"/>
  <c r="Q23" i="36131"/>
  <c r="S23" i="36131"/>
  <c r="T23" i="36131"/>
  <c r="V23" i="36131"/>
  <c r="X23" i="36131"/>
  <c r="Y23" i="36131"/>
  <c r="Z23" i="36131"/>
  <c r="AA23" i="36131"/>
  <c r="AB23" i="36131"/>
  <c r="AC23" i="36131"/>
  <c r="AF23" i="36131"/>
  <c r="AG23" i="36131"/>
  <c r="AH23" i="36131"/>
  <c r="AI23" i="36131"/>
  <c r="AJ23" i="36131"/>
  <c r="AK23" i="36131"/>
  <c r="AL23" i="36131"/>
  <c r="AM23" i="36131"/>
  <c r="AN23" i="36131"/>
  <c r="AO23" i="36131"/>
  <c r="AP23" i="36131"/>
  <c r="AQ23" i="36131"/>
  <c r="AR23" i="36131"/>
  <c r="AS23" i="36131"/>
  <c r="AT23" i="36131"/>
  <c r="AU23" i="36131"/>
  <c r="AV23" i="36131"/>
  <c r="AW23" i="36131"/>
  <c r="AX23" i="36131"/>
  <c r="AY23" i="36131"/>
  <c r="BB23" i="36131"/>
  <c r="BC23" i="36131"/>
  <c r="BD23" i="36131"/>
  <c r="BE23" i="36131"/>
  <c r="BF23" i="36131"/>
  <c r="BG23" i="36131"/>
  <c r="BH23" i="36131"/>
  <c r="BI23" i="36131"/>
  <c r="BJ23" i="36131"/>
  <c r="BK23" i="36131"/>
  <c r="BL23" i="36131"/>
  <c r="BM23" i="36131"/>
  <c r="BN23" i="36131"/>
  <c r="BO23" i="36131"/>
  <c r="BS23" i="36131"/>
  <c r="D24" i="36131"/>
  <c r="F24" i="36131"/>
  <c r="G24" i="36131"/>
  <c r="H24" i="36131"/>
  <c r="I24" i="36131"/>
  <c r="K24" i="36131"/>
  <c r="L24" i="36131"/>
  <c r="N24" i="36131"/>
  <c r="O24" i="36131"/>
  <c r="P24" i="36131"/>
  <c r="Q24" i="36131"/>
  <c r="S24" i="36131"/>
  <c r="T24" i="36131"/>
  <c r="V24" i="36131"/>
  <c r="X24" i="36131"/>
  <c r="Y24" i="36131"/>
  <c r="Z24" i="36131"/>
  <c r="AA24" i="36131"/>
  <c r="AB24" i="36131"/>
  <c r="AC24" i="36131"/>
  <c r="AF24" i="36131"/>
  <c r="AG24" i="36131"/>
  <c r="AH24" i="36131"/>
  <c r="AI24" i="36131"/>
  <c r="AJ24" i="36131"/>
  <c r="AK24" i="36131"/>
  <c r="AL24" i="36131"/>
  <c r="AM24" i="36131"/>
  <c r="AN24" i="36131"/>
  <c r="AO24" i="36131"/>
  <c r="AP24" i="36131"/>
  <c r="AQ24" i="36131"/>
  <c r="AR24" i="36131"/>
  <c r="AS24" i="36131"/>
  <c r="AT24" i="36131"/>
  <c r="AU24" i="36131"/>
  <c r="AV24" i="36131"/>
  <c r="AW24" i="36131"/>
  <c r="AX24" i="36131"/>
  <c r="AY24" i="36131"/>
  <c r="BB24" i="36131"/>
  <c r="BC24" i="36131"/>
  <c r="BD24" i="36131"/>
  <c r="BE24" i="36131"/>
  <c r="BF24" i="36131"/>
  <c r="BG24" i="36131"/>
  <c r="BH24" i="36131"/>
  <c r="BI24" i="36131"/>
  <c r="BJ24" i="36131"/>
  <c r="BK24" i="36131"/>
  <c r="BL24" i="36131"/>
  <c r="BM24" i="36131"/>
  <c r="BN24" i="36131"/>
  <c r="BO24" i="36131"/>
  <c r="BS24" i="36131"/>
  <c r="D25" i="36131"/>
  <c r="F25" i="36131"/>
  <c r="G25" i="36131"/>
  <c r="H25" i="36131"/>
  <c r="I25" i="36131"/>
  <c r="K25" i="36131"/>
  <c r="L25" i="36131"/>
  <c r="N25" i="36131"/>
  <c r="O25" i="36131"/>
  <c r="P25" i="36131"/>
  <c r="Q25" i="36131"/>
  <c r="S25" i="36131"/>
  <c r="T25" i="36131"/>
  <c r="V25" i="36131"/>
  <c r="X25" i="36131"/>
  <c r="Y25" i="36131"/>
  <c r="Z25" i="36131"/>
  <c r="AA25" i="36131"/>
  <c r="AB25" i="36131"/>
  <c r="AC25" i="36131"/>
  <c r="AF25" i="36131"/>
  <c r="AG25" i="36131"/>
  <c r="AH25" i="36131"/>
  <c r="AI25" i="36131"/>
  <c r="AJ25" i="36131"/>
  <c r="AK25" i="36131"/>
  <c r="AL25" i="36131"/>
  <c r="AM25" i="36131"/>
  <c r="AN25" i="36131"/>
  <c r="AO25" i="36131"/>
  <c r="AP25" i="36131"/>
  <c r="AQ25" i="36131"/>
  <c r="AR25" i="36131"/>
  <c r="AS25" i="36131"/>
  <c r="AT25" i="36131"/>
  <c r="AU25" i="36131"/>
  <c r="AV25" i="36131"/>
  <c r="AW25" i="36131"/>
  <c r="AX25" i="36131"/>
  <c r="AY25" i="36131"/>
  <c r="BB25" i="36131"/>
  <c r="BC25" i="36131"/>
  <c r="BD25" i="36131"/>
  <c r="BE25" i="36131"/>
  <c r="BF25" i="36131"/>
  <c r="BG25" i="36131"/>
  <c r="BH25" i="36131"/>
  <c r="BI25" i="36131"/>
  <c r="BJ25" i="36131"/>
  <c r="BK25" i="36131"/>
  <c r="BL25" i="36131"/>
  <c r="BM25" i="36131"/>
  <c r="BN25" i="36131"/>
  <c r="BO25" i="36131"/>
  <c r="BS25" i="36131"/>
  <c r="D26" i="36131"/>
  <c r="F26" i="36131"/>
  <c r="G26" i="36131"/>
  <c r="H26" i="36131"/>
  <c r="I26" i="36131"/>
  <c r="K26" i="36131"/>
  <c r="L26" i="36131"/>
  <c r="N26" i="36131"/>
  <c r="O26" i="36131"/>
  <c r="P26" i="36131"/>
  <c r="Q26" i="36131"/>
  <c r="S26" i="36131"/>
  <c r="T26" i="36131"/>
  <c r="V26" i="36131"/>
  <c r="X26" i="36131"/>
  <c r="Y26" i="36131"/>
  <c r="Z26" i="36131"/>
  <c r="AA26" i="36131"/>
  <c r="AB26" i="36131"/>
  <c r="AC26" i="36131"/>
  <c r="AF26" i="36131"/>
  <c r="AG26" i="36131"/>
  <c r="AH26" i="36131"/>
  <c r="AI26" i="36131"/>
  <c r="AJ26" i="36131"/>
  <c r="AK26" i="36131"/>
  <c r="AL26" i="36131"/>
  <c r="AM26" i="36131"/>
  <c r="AN26" i="36131"/>
  <c r="AO26" i="36131"/>
  <c r="AP26" i="36131"/>
  <c r="AQ26" i="36131"/>
  <c r="AR26" i="36131"/>
  <c r="AS26" i="36131"/>
  <c r="AT26" i="36131"/>
  <c r="AU26" i="36131"/>
  <c r="AV26" i="36131"/>
  <c r="AW26" i="36131"/>
  <c r="AX26" i="36131"/>
  <c r="AY26" i="36131"/>
  <c r="BB26" i="36131"/>
  <c r="BC26" i="36131"/>
  <c r="BD26" i="36131"/>
  <c r="BE26" i="36131"/>
  <c r="BF26" i="36131"/>
  <c r="BG26" i="36131"/>
  <c r="BH26" i="36131"/>
  <c r="BI26" i="36131"/>
  <c r="BJ26" i="36131"/>
  <c r="BK26" i="36131"/>
  <c r="BL26" i="36131"/>
  <c r="BM26" i="36131"/>
  <c r="BN26" i="36131"/>
  <c r="BO26" i="36131"/>
  <c r="BS26" i="36131"/>
  <c r="D27" i="36131"/>
  <c r="F27" i="36131"/>
  <c r="G27" i="36131"/>
  <c r="H27" i="36131"/>
  <c r="I27" i="36131"/>
  <c r="K27" i="36131"/>
  <c r="L27" i="36131"/>
  <c r="N27" i="36131"/>
  <c r="O27" i="36131"/>
  <c r="P27" i="36131"/>
  <c r="Q27" i="36131"/>
  <c r="S27" i="36131"/>
  <c r="T27" i="36131"/>
  <c r="V27" i="36131"/>
  <c r="X27" i="36131"/>
  <c r="Y27" i="36131"/>
  <c r="Z27" i="36131"/>
  <c r="AA27" i="36131"/>
  <c r="AB27" i="36131"/>
  <c r="AC27" i="36131"/>
  <c r="AF27" i="36131"/>
  <c r="AG27" i="36131"/>
  <c r="AH27" i="36131"/>
  <c r="AI27" i="36131"/>
  <c r="AJ27" i="36131"/>
  <c r="AK27" i="36131"/>
  <c r="AL27" i="36131"/>
  <c r="AM27" i="36131"/>
  <c r="AN27" i="36131"/>
  <c r="AO27" i="36131"/>
  <c r="AP27" i="36131"/>
  <c r="AQ27" i="36131"/>
  <c r="AR27" i="36131"/>
  <c r="AS27" i="36131"/>
  <c r="AT27" i="36131"/>
  <c r="AU27" i="36131"/>
  <c r="AV27" i="36131"/>
  <c r="AW27" i="36131"/>
  <c r="AX27" i="36131"/>
  <c r="AY27" i="36131"/>
  <c r="BB27" i="36131"/>
  <c r="BC27" i="36131"/>
  <c r="BD27" i="36131"/>
  <c r="BE27" i="36131"/>
  <c r="BF27" i="36131"/>
  <c r="BG27" i="36131"/>
  <c r="BH27" i="36131"/>
  <c r="BI27" i="36131"/>
  <c r="BJ27" i="36131"/>
  <c r="BK27" i="36131"/>
  <c r="BL27" i="36131"/>
  <c r="BM27" i="36131"/>
  <c r="BN27" i="36131"/>
  <c r="BO27" i="36131"/>
  <c r="BS27" i="36131"/>
  <c r="D28" i="36131"/>
  <c r="F28" i="36131"/>
  <c r="G28" i="36131"/>
  <c r="H28" i="36131"/>
  <c r="I28" i="36131"/>
  <c r="K28" i="36131"/>
  <c r="L28" i="36131"/>
  <c r="N28" i="36131"/>
  <c r="O28" i="36131"/>
  <c r="P28" i="36131"/>
  <c r="Q28" i="36131"/>
  <c r="S28" i="36131"/>
  <c r="T28" i="36131"/>
  <c r="V28" i="36131"/>
  <c r="X28" i="36131"/>
  <c r="Y28" i="36131"/>
  <c r="Z28" i="36131"/>
  <c r="AA28" i="36131"/>
  <c r="AB28" i="36131"/>
  <c r="AC28" i="36131"/>
  <c r="AF28" i="36131"/>
  <c r="AG28" i="36131"/>
  <c r="AH28" i="36131"/>
  <c r="AI28" i="36131"/>
  <c r="AJ28" i="36131"/>
  <c r="AK28" i="36131"/>
  <c r="AL28" i="36131"/>
  <c r="AM28" i="36131"/>
  <c r="AN28" i="36131"/>
  <c r="AO28" i="36131"/>
  <c r="AP28" i="36131"/>
  <c r="AQ28" i="36131"/>
  <c r="AR28" i="36131"/>
  <c r="AS28" i="36131"/>
  <c r="AT28" i="36131"/>
  <c r="AU28" i="36131"/>
  <c r="AV28" i="36131"/>
  <c r="AW28" i="36131"/>
  <c r="AX28" i="36131"/>
  <c r="AY28" i="36131"/>
  <c r="BB28" i="36131"/>
  <c r="BC28" i="36131"/>
  <c r="BD28" i="36131"/>
  <c r="BE28" i="36131"/>
  <c r="BF28" i="36131"/>
  <c r="BG28" i="36131"/>
  <c r="BH28" i="36131"/>
  <c r="BI28" i="36131"/>
  <c r="BJ28" i="36131"/>
  <c r="BK28" i="36131"/>
  <c r="BL28" i="36131"/>
  <c r="BM28" i="36131"/>
  <c r="BN28" i="36131"/>
  <c r="BO28" i="36131"/>
  <c r="BS28" i="36131"/>
  <c r="D29" i="36131"/>
  <c r="F29" i="36131"/>
  <c r="G29" i="36131"/>
  <c r="H29" i="36131"/>
  <c r="I29" i="36131"/>
  <c r="K29" i="36131"/>
  <c r="L29" i="36131"/>
  <c r="N29" i="36131"/>
  <c r="O29" i="36131"/>
  <c r="P29" i="36131"/>
  <c r="Q29" i="36131"/>
  <c r="S29" i="36131"/>
  <c r="T29" i="36131"/>
  <c r="V29" i="36131"/>
  <c r="X29" i="36131"/>
  <c r="Y29" i="36131"/>
  <c r="Z29" i="36131"/>
  <c r="AA29" i="36131"/>
  <c r="AB29" i="36131"/>
  <c r="AC29" i="36131"/>
  <c r="AF29" i="36131"/>
  <c r="AG29" i="36131"/>
  <c r="AH29" i="36131"/>
  <c r="AI29" i="36131"/>
  <c r="AJ29" i="36131"/>
  <c r="AK29" i="36131"/>
  <c r="AL29" i="36131"/>
  <c r="AM29" i="36131"/>
  <c r="AN29" i="36131"/>
  <c r="AO29" i="36131"/>
  <c r="AP29" i="36131"/>
  <c r="AQ29" i="36131"/>
  <c r="AR29" i="36131"/>
  <c r="AS29" i="36131"/>
  <c r="AT29" i="36131"/>
  <c r="AU29" i="36131"/>
  <c r="AV29" i="36131"/>
  <c r="AW29" i="36131"/>
  <c r="AX29" i="36131"/>
  <c r="AY29" i="36131"/>
  <c r="BB29" i="36131"/>
  <c r="BC29" i="36131"/>
  <c r="BD29" i="36131"/>
  <c r="BE29" i="36131"/>
  <c r="BF29" i="36131"/>
  <c r="BG29" i="36131"/>
  <c r="BH29" i="36131"/>
  <c r="BI29" i="36131"/>
  <c r="BJ29" i="36131"/>
  <c r="BK29" i="36131"/>
  <c r="BL29" i="36131"/>
  <c r="BM29" i="36131"/>
  <c r="BN29" i="36131"/>
  <c r="BO29" i="36131"/>
  <c r="BS29" i="36131"/>
  <c r="D30" i="36131"/>
  <c r="F30" i="36131"/>
  <c r="G30" i="36131"/>
  <c r="H30" i="36131"/>
  <c r="I30" i="36131"/>
  <c r="K30" i="36131"/>
  <c r="L30" i="36131"/>
  <c r="N30" i="36131"/>
  <c r="O30" i="36131"/>
  <c r="P30" i="36131"/>
  <c r="Q30" i="36131"/>
  <c r="S30" i="36131"/>
  <c r="T30" i="36131"/>
  <c r="V30" i="36131"/>
  <c r="X30" i="36131"/>
  <c r="Y30" i="36131"/>
  <c r="Z30" i="36131"/>
  <c r="AA30" i="36131"/>
  <c r="AB30" i="36131"/>
  <c r="AC30" i="36131"/>
  <c r="AF30" i="36131"/>
  <c r="AG30" i="36131"/>
  <c r="AH30" i="36131"/>
  <c r="AI30" i="36131"/>
  <c r="AJ30" i="36131"/>
  <c r="AK30" i="36131"/>
  <c r="AL30" i="36131"/>
  <c r="AM30" i="36131"/>
  <c r="AN30" i="36131"/>
  <c r="AO30" i="36131"/>
  <c r="AP30" i="36131"/>
  <c r="AQ30" i="36131"/>
  <c r="AR30" i="36131"/>
  <c r="AS30" i="36131"/>
  <c r="AT30" i="36131"/>
  <c r="AU30" i="36131"/>
  <c r="AV30" i="36131"/>
  <c r="AW30" i="36131"/>
  <c r="AX30" i="36131"/>
  <c r="AY30" i="36131"/>
  <c r="BB30" i="36131"/>
  <c r="BC30" i="36131"/>
  <c r="BD30" i="36131"/>
  <c r="BE30" i="36131"/>
  <c r="BF30" i="36131"/>
  <c r="BG30" i="36131"/>
  <c r="BH30" i="36131"/>
  <c r="BI30" i="36131"/>
  <c r="BJ30" i="36131"/>
  <c r="BK30" i="36131"/>
  <c r="BL30" i="36131"/>
  <c r="BM30" i="36131"/>
  <c r="BN30" i="36131"/>
  <c r="BO30" i="36131"/>
  <c r="BS30" i="36131"/>
  <c r="D31" i="36131"/>
  <c r="F31" i="36131"/>
  <c r="G31" i="36131"/>
  <c r="H31" i="36131"/>
  <c r="I31" i="36131"/>
  <c r="K31" i="36131"/>
  <c r="L31" i="36131"/>
  <c r="N31" i="36131"/>
  <c r="O31" i="36131"/>
  <c r="P31" i="36131"/>
  <c r="Q31" i="36131"/>
  <c r="S31" i="36131"/>
  <c r="T31" i="36131"/>
  <c r="V31" i="36131"/>
  <c r="X31" i="36131"/>
  <c r="Y31" i="36131"/>
  <c r="Z31" i="36131"/>
  <c r="AA31" i="36131"/>
  <c r="AB31" i="36131"/>
  <c r="AC31" i="36131"/>
  <c r="AF31" i="36131"/>
  <c r="AG31" i="36131"/>
  <c r="AH31" i="36131"/>
  <c r="AI31" i="36131"/>
  <c r="AJ31" i="36131"/>
  <c r="AK31" i="36131"/>
  <c r="AL31" i="36131"/>
  <c r="AM31" i="36131"/>
  <c r="AN31" i="36131"/>
  <c r="AO31" i="36131"/>
  <c r="AP31" i="36131"/>
  <c r="AQ31" i="36131"/>
  <c r="AR31" i="36131"/>
  <c r="AS31" i="36131"/>
  <c r="AT31" i="36131"/>
  <c r="AU31" i="36131"/>
  <c r="AV31" i="36131"/>
  <c r="AW31" i="36131"/>
  <c r="AX31" i="36131"/>
  <c r="AY31" i="36131"/>
  <c r="BB31" i="36131"/>
  <c r="BC31" i="36131"/>
  <c r="BD31" i="36131"/>
  <c r="BE31" i="36131"/>
  <c r="BF31" i="36131"/>
  <c r="BG31" i="36131"/>
  <c r="BH31" i="36131"/>
  <c r="BI31" i="36131"/>
  <c r="BJ31" i="36131"/>
  <c r="BK31" i="36131"/>
  <c r="BL31" i="36131"/>
  <c r="BM31" i="36131"/>
  <c r="BN31" i="36131"/>
  <c r="BO31" i="36131"/>
  <c r="BS31" i="36131"/>
  <c r="D32" i="36131"/>
  <c r="F32" i="36131"/>
  <c r="G32" i="36131"/>
  <c r="H32" i="36131"/>
  <c r="I32" i="36131"/>
  <c r="K32" i="36131"/>
  <c r="L32" i="36131"/>
  <c r="N32" i="36131"/>
  <c r="O32" i="36131"/>
  <c r="P32" i="36131"/>
  <c r="Q32" i="36131"/>
  <c r="S32" i="36131"/>
  <c r="T32" i="36131"/>
  <c r="V32" i="36131"/>
  <c r="X32" i="36131"/>
  <c r="Y32" i="36131"/>
  <c r="Z32" i="36131"/>
  <c r="AA32" i="36131"/>
  <c r="AB32" i="36131"/>
  <c r="AC32" i="36131"/>
  <c r="AF32" i="36131"/>
  <c r="AG32" i="36131"/>
  <c r="AH32" i="36131"/>
  <c r="AI32" i="36131"/>
  <c r="AJ32" i="36131"/>
  <c r="AK32" i="36131"/>
  <c r="AL32" i="36131"/>
  <c r="AM32" i="36131"/>
  <c r="AN32" i="36131"/>
  <c r="AO32" i="36131"/>
  <c r="AP32" i="36131"/>
  <c r="AQ32" i="36131"/>
  <c r="AR32" i="36131"/>
  <c r="AS32" i="36131"/>
  <c r="AT32" i="36131"/>
  <c r="AU32" i="36131"/>
  <c r="AV32" i="36131"/>
  <c r="AW32" i="36131"/>
  <c r="AX32" i="36131"/>
  <c r="AY32" i="36131"/>
  <c r="BB32" i="36131"/>
  <c r="BC32" i="36131"/>
  <c r="BD32" i="36131"/>
  <c r="BE32" i="36131"/>
  <c r="BF32" i="36131"/>
  <c r="BG32" i="36131"/>
  <c r="BH32" i="36131"/>
  <c r="BI32" i="36131"/>
  <c r="BJ32" i="36131"/>
  <c r="BK32" i="36131"/>
  <c r="BL32" i="36131"/>
  <c r="BM32" i="36131"/>
  <c r="BN32" i="36131"/>
  <c r="BO32" i="36131"/>
  <c r="BS32" i="36131"/>
  <c r="D33" i="36131"/>
  <c r="F33" i="36131"/>
  <c r="G33" i="36131"/>
  <c r="H33" i="36131"/>
  <c r="I33" i="36131"/>
  <c r="K33" i="36131"/>
  <c r="L33" i="36131"/>
  <c r="N33" i="36131"/>
  <c r="O33" i="36131"/>
  <c r="P33" i="36131"/>
  <c r="Q33" i="36131"/>
  <c r="S33" i="36131"/>
  <c r="T33" i="36131"/>
  <c r="V33" i="36131"/>
  <c r="X33" i="36131"/>
  <c r="Y33" i="36131"/>
  <c r="Z33" i="36131"/>
  <c r="AA33" i="36131"/>
  <c r="AB33" i="36131"/>
  <c r="AC33" i="36131"/>
  <c r="AF33" i="36131"/>
  <c r="AG33" i="36131"/>
  <c r="AH33" i="36131"/>
  <c r="AI33" i="36131"/>
  <c r="AJ33" i="36131"/>
  <c r="AK33" i="36131"/>
  <c r="AL33" i="36131"/>
  <c r="AM33" i="36131"/>
  <c r="AN33" i="36131"/>
  <c r="AO33" i="36131"/>
  <c r="AP33" i="36131"/>
  <c r="AQ33" i="36131"/>
  <c r="AR33" i="36131"/>
  <c r="AS33" i="36131"/>
  <c r="AT33" i="36131"/>
  <c r="AU33" i="36131"/>
  <c r="AV33" i="36131"/>
  <c r="AW33" i="36131"/>
  <c r="AX33" i="36131"/>
  <c r="AY33" i="36131"/>
  <c r="BB33" i="36131"/>
  <c r="BC33" i="36131"/>
  <c r="BD33" i="36131"/>
  <c r="BE33" i="36131"/>
  <c r="BF33" i="36131"/>
  <c r="BG33" i="36131"/>
  <c r="BH33" i="36131"/>
  <c r="BI33" i="36131"/>
  <c r="BJ33" i="36131"/>
  <c r="BK33" i="36131"/>
  <c r="BL33" i="36131"/>
  <c r="BM33" i="36131"/>
  <c r="BN33" i="36131"/>
  <c r="BO33" i="36131"/>
  <c r="BS33" i="36131"/>
  <c r="D34" i="36131"/>
  <c r="F34" i="36131"/>
  <c r="G34" i="36131"/>
  <c r="H34" i="36131"/>
  <c r="I34" i="36131"/>
  <c r="K34" i="36131"/>
  <c r="L34" i="36131"/>
  <c r="N34" i="36131"/>
  <c r="O34" i="36131"/>
  <c r="P34" i="36131"/>
  <c r="Q34" i="36131"/>
  <c r="S34" i="36131"/>
  <c r="T34" i="36131"/>
  <c r="V34" i="36131"/>
  <c r="X34" i="36131"/>
  <c r="Y34" i="36131"/>
  <c r="Z34" i="36131"/>
  <c r="AA34" i="36131"/>
  <c r="AB34" i="36131"/>
  <c r="AC34" i="36131"/>
  <c r="AF34" i="36131"/>
  <c r="AG34" i="36131"/>
  <c r="AH34" i="36131"/>
  <c r="AI34" i="36131"/>
  <c r="AJ34" i="36131"/>
  <c r="AK34" i="36131"/>
  <c r="AL34" i="36131"/>
  <c r="AM34" i="36131"/>
  <c r="AN34" i="36131"/>
  <c r="AO34" i="36131"/>
  <c r="AP34" i="36131"/>
  <c r="AQ34" i="36131"/>
  <c r="AR34" i="36131"/>
  <c r="AS34" i="36131"/>
  <c r="AT34" i="36131"/>
  <c r="AU34" i="36131"/>
  <c r="AV34" i="36131"/>
  <c r="AW34" i="36131"/>
  <c r="AX34" i="36131"/>
  <c r="AY34" i="36131"/>
  <c r="BB34" i="36131"/>
  <c r="BC34" i="36131"/>
  <c r="BD34" i="36131"/>
  <c r="BE34" i="36131"/>
  <c r="BF34" i="36131"/>
  <c r="BG34" i="36131"/>
  <c r="BH34" i="36131"/>
  <c r="BI34" i="36131"/>
  <c r="BJ34" i="36131"/>
  <c r="BK34" i="36131"/>
  <c r="BL34" i="36131"/>
  <c r="BM34" i="36131"/>
  <c r="BN34" i="36131"/>
  <c r="BO34" i="36131"/>
  <c r="BS34" i="36131"/>
  <c r="D35" i="36131"/>
  <c r="F35" i="36131"/>
  <c r="G35" i="36131"/>
  <c r="H35" i="36131"/>
  <c r="I35" i="36131"/>
  <c r="K35" i="36131"/>
  <c r="L35" i="36131"/>
  <c r="N35" i="36131"/>
  <c r="O35" i="36131"/>
  <c r="P35" i="36131"/>
  <c r="Q35" i="36131"/>
  <c r="S35" i="36131"/>
  <c r="T35" i="36131"/>
  <c r="V35" i="36131"/>
  <c r="X35" i="36131"/>
  <c r="Y35" i="36131"/>
  <c r="Z35" i="36131"/>
  <c r="AA35" i="36131"/>
  <c r="AB35" i="36131"/>
  <c r="AC35" i="36131"/>
  <c r="AF35" i="36131"/>
  <c r="AG35" i="36131"/>
  <c r="AH35" i="36131"/>
  <c r="AI35" i="36131"/>
  <c r="AJ35" i="36131"/>
  <c r="AK35" i="36131"/>
  <c r="AL35" i="36131"/>
  <c r="AM35" i="36131"/>
  <c r="AN35" i="36131"/>
  <c r="AO35" i="36131"/>
  <c r="AP35" i="36131"/>
  <c r="AQ35" i="36131"/>
  <c r="AR35" i="36131"/>
  <c r="AS35" i="36131"/>
  <c r="AT35" i="36131"/>
  <c r="AU35" i="36131"/>
  <c r="AV35" i="36131"/>
  <c r="AW35" i="36131"/>
  <c r="AX35" i="36131"/>
  <c r="AY35" i="36131"/>
  <c r="BB35" i="36131"/>
  <c r="BC35" i="36131"/>
  <c r="BD35" i="36131"/>
  <c r="BE35" i="36131"/>
  <c r="BF35" i="36131"/>
  <c r="BG35" i="36131"/>
  <c r="BH35" i="36131"/>
  <c r="BI35" i="36131"/>
  <c r="BJ35" i="36131"/>
  <c r="BK35" i="36131"/>
  <c r="BL35" i="36131"/>
  <c r="BM35" i="36131"/>
  <c r="BN35" i="36131"/>
  <c r="BO35" i="36131"/>
  <c r="BS35" i="36131"/>
  <c r="D36" i="36131"/>
  <c r="F36" i="36131"/>
  <c r="G36" i="36131"/>
  <c r="H36" i="36131"/>
  <c r="I36" i="36131"/>
  <c r="K36" i="36131"/>
  <c r="L36" i="36131"/>
  <c r="N36" i="36131"/>
  <c r="O36" i="36131"/>
  <c r="P36" i="36131"/>
  <c r="Q36" i="36131"/>
  <c r="S36" i="36131"/>
  <c r="T36" i="36131"/>
  <c r="V36" i="36131"/>
  <c r="X36" i="36131"/>
  <c r="Y36" i="36131"/>
  <c r="Z36" i="36131"/>
  <c r="AA36" i="36131"/>
  <c r="AB36" i="36131"/>
  <c r="AC36" i="36131"/>
  <c r="AF36" i="36131"/>
  <c r="AG36" i="36131"/>
  <c r="AH36" i="36131"/>
  <c r="AI36" i="36131"/>
  <c r="AJ36" i="36131"/>
  <c r="AK36" i="36131"/>
  <c r="AL36" i="36131"/>
  <c r="AM36" i="36131"/>
  <c r="AN36" i="36131"/>
  <c r="AO36" i="36131"/>
  <c r="AP36" i="36131"/>
  <c r="AQ36" i="36131"/>
  <c r="AR36" i="36131"/>
  <c r="AS36" i="36131"/>
  <c r="AT36" i="36131"/>
  <c r="AU36" i="36131"/>
  <c r="AV36" i="36131"/>
  <c r="AW36" i="36131"/>
  <c r="AX36" i="36131"/>
  <c r="AY36" i="36131"/>
  <c r="BB36" i="36131"/>
  <c r="BC36" i="36131"/>
  <c r="BD36" i="36131"/>
  <c r="BE36" i="36131"/>
  <c r="BF36" i="36131"/>
  <c r="BG36" i="36131"/>
  <c r="BH36" i="36131"/>
  <c r="BI36" i="36131"/>
  <c r="BJ36" i="36131"/>
  <c r="BK36" i="36131"/>
  <c r="BL36" i="36131"/>
  <c r="BM36" i="36131"/>
  <c r="BN36" i="36131"/>
  <c r="BO36" i="36131"/>
  <c r="BS36" i="36131"/>
  <c r="D37" i="36131"/>
  <c r="F37" i="36131"/>
  <c r="G37" i="36131"/>
  <c r="H37" i="36131"/>
  <c r="I37" i="36131"/>
  <c r="K37" i="36131"/>
  <c r="L37" i="36131"/>
  <c r="N37" i="36131"/>
  <c r="O37" i="36131"/>
  <c r="P37" i="36131"/>
  <c r="Q37" i="36131"/>
  <c r="S37" i="36131"/>
  <c r="T37" i="36131"/>
  <c r="V37" i="36131"/>
  <c r="X37" i="36131"/>
  <c r="Y37" i="36131"/>
  <c r="Z37" i="36131"/>
  <c r="AA37" i="36131"/>
  <c r="AB37" i="36131"/>
  <c r="AC37" i="36131"/>
  <c r="AF37" i="36131"/>
  <c r="AG37" i="36131"/>
  <c r="AH37" i="36131"/>
  <c r="AI37" i="36131"/>
  <c r="AJ37" i="36131"/>
  <c r="AK37" i="36131"/>
  <c r="AL37" i="36131"/>
  <c r="AM37" i="36131"/>
  <c r="AN37" i="36131"/>
  <c r="AO37" i="36131"/>
  <c r="AP37" i="36131"/>
  <c r="AQ37" i="36131"/>
  <c r="AR37" i="36131"/>
  <c r="AS37" i="36131"/>
  <c r="AT37" i="36131"/>
  <c r="AU37" i="36131"/>
  <c r="AV37" i="36131"/>
  <c r="AW37" i="36131"/>
  <c r="AX37" i="36131"/>
  <c r="AY37" i="36131"/>
  <c r="BB37" i="36131"/>
  <c r="BC37" i="36131"/>
  <c r="BD37" i="36131"/>
  <c r="BE37" i="36131"/>
  <c r="BF37" i="36131"/>
  <c r="BG37" i="36131"/>
  <c r="BH37" i="36131"/>
  <c r="BI37" i="36131"/>
  <c r="BJ37" i="36131"/>
  <c r="BK37" i="36131"/>
  <c r="BL37" i="36131"/>
  <c r="BM37" i="36131"/>
  <c r="BN37" i="36131"/>
  <c r="BO37" i="36131"/>
  <c r="BS37" i="36131"/>
  <c r="D38" i="36131"/>
  <c r="F38" i="36131"/>
  <c r="G38" i="36131"/>
  <c r="H38" i="36131"/>
  <c r="I38" i="36131"/>
  <c r="K38" i="36131"/>
  <c r="L38" i="36131"/>
  <c r="N38" i="36131"/>
  <c r="O38" i="36131"/>
  <c r="P38" i="36131"/>
  <c r="Q38" i="36131"/>
  <c r="S38" i="36131"/>
  <c r="T38" i="36131"/>
  <c r="V38" i="36131"/>
  <c r="X38" i="36131"/>
  <c r="Y38" i="36131"/>
  <c r="Z38" i="36131"/>
  <c r="AA38" i="36131"/>
  <c r="AB38" i="36131"/>
  <c r="AC38" i="36131"/>
  <c r="AF38" i="36131"/>
  <c r="AG38" i="36131"/>
  <c r="AH38" i="36131"/>
  <c r="AI38" i="36131"/>
  <c r="AJ38" i="36131"/>
  <c r="AK38" i="36131"/>
  <c r="AL38" i="36131"/>
  <c r="AM38" i="36131"/>
  <c r="AN38" i="36131"/>
  <c r="AO38" i="36131"/>
  <c r="AP38" i="36131"/>
  <c r="AQ38" i="36131"/>
  <c r="AR38" i="36131"/>
  <c r="AS38" i="36131"/>
  <c r="AT38" i="36131"/>
  <c r="AU38" i="36131"/>
  <c r="AV38" i="36131"/>
  <c r="AW38" i="36131"/>
  <c r="AX38" i="36131"/>
  <c r="AY38" i="36131"/>
  <c r="BB38" i="36131"/>
  <c r="BC38" i="36131"/>
  <c r="BD38" i="36131"/>
  <c r="BE38" i="36131"/>
  <c r="BF38" i="36131"/>
  <c r="BG38" i="36131"/>
  <c r="BH38" i="36131"/>
  <c r="BI38" i="36131"/>
  <c r="BJ38" i="36131"/>
  <c r="BK38" i="36131"/>
  <c r="BL38" i="36131"/>
  <c r="BM38" i="36131"/>
  <c r="BN38" i="36131"/>
  <c r="BO38" i="36131"/>
  <c r="BS38" i="36131"/>
  <c r="D39" i="36131"/>
  <c r="F39" i="36131"/>
  <c r="G39" i="36131"/>
  <c r="H39" i="36131"/>
  <c r="I39" i="36131"/>
  <c r="K39" i="36131"/>
  <c r="L39" i="36131"/>
  <c r="N39" i="36131"/>
  <c r="O39" i="36131"/>
  <c r="P39" i="36131"/>
  <c r="Q39" i="36131"/>
  <c r="S39" i="36131"/>
  <c r="T39" i="36131"/>
  <c r="V39" i="36131"/>
  <c r="X39" i="36131"/>
  <c r="Y39" i="36131"/>
  <c r="Z39" i="36131"/>
  <c r="AA39" i="36131"/>
  <c r="AB39" i="36131"/>
  <c r="AC39" i="36131"/>
  <c r="AF39" i="36131"/>
  <c r="AG39" i="36131"/>
  <c r="AH39" i="36131"/>
  <c r="AI39" i="36131"/>
  <c r="AJ39" i="36131"/>
  <c r="AK39" i="36131"/>
  <c r="AL39" i="36131"/>
  <c r="AM39" i="36131"/>
  <c r="AN39" i="36131"/>
  <c r="AO39" i="36131"/>
  <c r="AP39" i="36131"/>
  <c r="AQ39" i="36131"/>
  <c r="AR39" i="36131"/>
  <c r="AS39" i="36131"/>
  <c r="AT39" i="36131"/>
  <c r="AU39" i="36131"/>
  <c r="AV39" i="36131"/>
  <c r="AW39" i="36131"/>
  <c r="AX39" i="36131"/>
  <c r="AY39" i="36131"/>
  <c r="BB39" i="36131"/>
  <c r="BC39" i="36131"/>
  <c r="BD39" i="36131"/>
  <c r="BE39" i="36131"/>
  <c r="BF39" i="36131"/>
  <c r="BG39" i="36131"/>
  <c r="BH39" i="36131"/>
  <c r="BI39" i="36131"/>
  <c r="BJ39" i="36131"/>
  <c r="BK39" i="36131"/>
  <c r="BL39" i="36131"/>
  <c r="BM39" i="36131"/>
  <c r="BN39" i="36131"/>
  <c r="BO39" i="36131"/>
  <c r="BS39" i="36131"/>
  <c r="D40" i="36131"/>
  <c r="F40" i="36131"/>
  <c r="G40" i="36131"/>
  <c r="H40" i="36131"/>
  <c r="I40" i="36131"/>
  <c r="K40" i="36131"/>
  <c r="L40" i="36131"/>
  <c r="N40" i="36131"/>
  <c r="O40" i="36131"/>
  <c r="P40" i="36131"/>
  <c r="Q40" i="36131"/>
  <c r="S40" i="36131"/>
  <c r="T40" i="36131"/>
  <c r="V40" i="36131"/>
  <c r="X40" i="36131"/>
  <c r="Y40" i="36131"/>
  <c r="Z40" i="36131"/>
  <c r="AA40" i="36131"/>
  <c r="AB40" i="36131"/>
  <c r="AC40" i="36131"/>
  <c r="AF40" i="36131"/>
  <c r="AG40" i="36131"/>
  <c r="AH40" i="36131"/>
  <c r="AI40" i="36131"/>
  <c r="AJ40" i="36131"/>
  <c r="AK40" i="36131"/>
  <c r="AL40" i="36131"/>
  <c r="AM40" i="36131"/>
  <c r="AN40" i="36131"/>
  <c r="AO40" i="36131"/>
  <c r="AP40" i="36131"/>
  <c r="AQ40" i="36131"/>
  <c r="AR40" i="36131"/>
  <c r="AS40" i="36131"/>
  <c r="AT40" i="36131"/>
  <c r="AU40" i="36131"/>
  <c r="AV40" i="36131"/>
  <c r="AW40" i="36131"/>
  <c r="AX40" i="36131"/>
  <c r="AY40" i="36131"/>
  <c r="BB40" i="36131"/>
  <c r="BC40" i="36131"/>
  <c r="BD40" i="36131"/>
  <c r="BE40" i="36131"/>
  <c r="BF40" i="36131"/>
  <c r="BG40" i="36131"/>
  <c r="BH40" i="36131"/>
  <c r="BI40" i="36131"/>
  <c r="BJ40" i="36131"/>
  <c r="BK40" i="36131"/>
  <c r="BL40" i="36131"/>
  <c r="BM40" i="36131"/>
  <c r="BN40" i="36131"/>
  <c r="BO40" i="36131"/>
  <c r="BS40" i="36131"/>
  <c r="D41" i="36131"/>
  <c r="F41" i="36131"/>
  <c r="G41" i="36131"/>
  <c r="H41" i="36131"/>
  <c r="I41" i="36131"/>
  <c r="K41" i="36131"/>
  <c r="L41" i="36131"/>
  <c r="N41" i="36131"/>
  <c r="O41" i="36131"/>
  <c r="P41" i="36131"/>
  <c r="Q41" i="36131"/>
  <c r="S41" i="36131"/>
  <c r="T41" i="36131"/>
  <c r="V41" i="36131"/>
  <c r="X41" i="36131"/>
  <c r="Y41" i="36131"/>
  <c r="Z41" i="36131"/>
  <c r="AA41" i="36131"/>
  <c r="AB41" i="36131"/>
  <c r="AC41" i="36131"/>
  <c r="AF41" i="36131"/>
  <c r="AG41" i="36131"/>
  <c r="AH41" i="36131"/>
  <c r="AI41" i="36131"/>
  <c r="AJ41" i="36131"/>
  <c r="AK41" i="36131"/>
  <c r="AL41" i="36131"/>
  <c r="AM41" i="36131"/>
  <c r="AN41" i="36131"/>
  <c r="AO41" i="36131"/>
  <c r="AP41" i="36131"/>
  <c r="AQ41" i="36131"/>
  <c r="AR41" i="36131"/>
  <c r="AS41" i="36131"/>
  <c r="AT41" i="36131"/>
  <c r="AU41" i="36131"/>
  <c r="AV41" i="36131"/>
  <c r="AW41" i="36131"/>
  <c r="AX41" i="36131"/>
  <c r="AY41" i="36131"/>
  <c r="BB41" i="36131"/>
  <c r="BC41" i="36131"/>
  <c r="BD41" i="36131"/>
  <c r="BE41" i="36131"/>
  <c r="BF41" i="36131"/>
  <c r="BG41" i="36131"/>
  <c r="BH41" i="36131"/>
  <c r="BI41" i="36131"/>
  <c r="BJ41" i="36131"/>
  <c r="BK41" i="36131"/>
  <c r="BL41" i="36131"/>
  <c r="BM41" i="36131"/>
  <c r="BN41" i="36131"/>
  <c r="BO41" i="36131"/>
  <c r="BS41" i="36131"/>
  <c r="D42" i="36131"/>
  <c r="F42" i="36131"/>
  <c r="G42" i="36131"/>
  <c r="H42" i="36131"/>
  <c r="I42" i="36131"/>
  <c r="K42" i="36131"/>
  <c r="L42" i="36131"/>
  <c r="N42" i="36131"/>
  <c r="O42" i="36131"/>
  <c r="P42" i="36131"/>
  <c r="Q42" i="36131"/>
  <c r="S42" i="36131"/>
  <c r="T42" i="36131"/>
  <c r="V42" i="36131"/>
  <c r="X42" i="36131"/>
  <c r="Y42" i="36131"/>
  <c r="Z42" i="36131"/>
  <c r="AA42" i="36131"/>
  <c r="AB42" i="36131"/>
  <c r="AC42" i="36131"/>
  <c r="AF42" i="36131"/>
  <c r="AG42" i="36131"/>
  <c r="AH42" i="36131"/>
  <c r="AI42" i="36131"/>
  <c r="AJ42" i="36131"/>
  <c r="AK42" i="36131"/>
  <c r="AL42" i="36131"/>
  <c r="AM42" i="36131"/>
  <c r="AN42" i="36131"/>
  <c r="AO42" i="36131"/>
  <c r="AP42" i="36131"/>
  <c r="AQ42" i="36131"/>
  <c r="AR42" i="36131"/>
  <c r="AS42" i="36131"/>
  <c r="AT42" i="36131"/>
  <c r="AU42" i="36131"/>
  <c r="AV42" i="36131"/>
  <c r="AW42" i="36131"/>
  <c r="AX42" i="36131"/>
  <c r="AY42" i="36131"/>
  <c r="BB42" i="36131"/>
  <c r="BC42" i="36131"/>
  <c r="BD42" i="36131"/>
  <c r="BE42" i="36131"/>
  <c r="BF42" i="36131"/>
  <c r="BG42" i="36131"/>
  <c r="BH42" i="36131"/>
  <c r="BI42" i="36131"/>
  <c r="BJ42" i="36131"/>
  <c r="BK42" i="36131"/>
  <c r="BL42" i="36131"/>
  <c r="BM42" i="36131"/>
  <c r="BN42" i="36131"/>
  <c r="BO42" i="36131"/>
  <c r="BS42" i="36131"/>
  <c r="D43" i="36131"/>
  <c r="F43" i="36131"/>
  <c r="G43" i="36131"/>
  <c r="H43" i="36131"/>
  <c r="I43" i="36131"/>
  <c r="K43" i="36131"/>
  <c r="L43" i="36131"/>
  <c r="N43" i="36131"/>
  <c r="O43" i="36131"/>
  <c r="P43" i="36131"/>
  <c r="Q43" i="36131"/>
  <c r="S43" i="36131"/>
  <c r="T43" i="36131"/>
  <c r="V43" i="36131"/>
  <c r="X43" i="36131"/>
  <c r="Y43" i="36131"/>
  <c r="Z43" i="36131"/>
  <c r="AA43" i="36131"/>
  <c r="AB43" i="36131"/>
  <c r="AC43" i="36131"/>
  <c r="AF43" i="36131"/>
  <c r="AG43" i="36131"/>
  <c r="AH43" i="36131"/>
  <c r="AI43" i="36131"/>
  <c r="AJ43" i="36131"/>
  <c r="AK43" i="36131"/>
  <c r="AL43" i="36131"/>
  <c r="AM43" i="36131"/>
  <c r="AN43" i="36131"/>
  <c r="AO43" i="36131"/>
  <c r="AP43" i="36131"/>
  <c r="AQ43" i="36131"/>
  <c r="AR43" i="36131"/>
  <c r="AS43" i="36131"/>
  <c r="AT43" i="36131"/>
  <c r="AU43" i="36131"/>
  <c r="AV43" i="36131"/>
  <c r="AW43" i="36131"/>
  <c r="AX43" i="36131"/>
  <c r="AY43" i="36131"/>
  <c r="BB43" i="36131"/>
  <c r="BC43" i="36131"/>
  <c r="BD43" i="36131"/>
  <c r="BE43" i="36131"/>
  <c r="BF43" i="36131"/>
  <c r="BG43" i="36131"/>
  <c r="BH43" i="36131"/>
  <c r="BI43" i="36131"/>
  <c r="BJ43" i="36131"/>
  <c r="BK43" i="36131"/>
  <c r="BL43" i="36131"/>
  <c r="BM43" i="36131"/>
  <c r="BN43" i="36131"/>
  <c r="BO43" i="36131"/>
  <c r="BS43" i="36131"/>
  <c r="D44" i="36131"/>
  <c r="F44" i="36131"/>
  <c r="G44" i="36131"/>
  <c r="H44" i="36131"/>
  <c r="I44" i="36131"/>
  <c r="K44" i="36131"/>
  <c r="L44" i="36131"/>
  <c r="N44" i="36131"/>
  <c r="O44" i="36131"/>
  <c r="P44" i="36131"/>
  <c r="Q44" i="36131"/>
  <c r="S44" i="36131"/>
  <c r="T44" i="36131"/>
  <c r="V44" i="36131"/>
  <c r="X44" i="36131"/>
  <c r="Y44" i="36131"/>
  <c r="Z44" i="36131"/>
  <c r="AA44" i="36131"/>
  <c r="AB44" i="36131"/>
  <c r="AC44" i="36131"/>
  <c r="AF44" i="36131"/>
  <c r="AG44" i="36131"/>
  <c r="AH44" i="36131"/>
  <c r="AI44" i="36131"/>
  <c r="AJ44" i="36131"/>
  <c r="AK44" i="36131"/>
  <c r="AL44" i="36131"/>
  <c r="AM44" i="36131"/>
  <c r="AN44" i="36131"/>
  <c r="AO44" i="36131"/>
  <c r="AP44" i="36131"/>
  <c r="AQ44" i="36131"/>
  <c r="AR44" i="36131"/>
  <c r="AS44" i="36131"/>
  <c r="AT44" i="36131"/>
  <c r="AU44" i="36131"/>
  <c r="AV44" i="36131"/>
  <c r="AW44" i="36131"/>
  <c r="AX44" i="36131"/>
  <c r="AY44" i="36131"/>
  <c r="BB44" i="36131"/>
  <c r="BC44" i="36131"/>
  <c r="BD44" i="36131"/>
  <c r="BE44" i="36131"/>
  <c r="BF44" i="36131"/>
  <c r="BG44" i="36131"/>
  <c r="BH44" i="36131"/>
  <c r="BI44" i="36131"/>
  <c r="BJ44" i="36131"/>
  <c r="BK44" i="36131"/>
  <c r="BL44" i="36131"/>
  <c r="BM44" i="36131"/>
  <c r="BN44" i="36131"/>
  <c r="BO44" i="36131"/>
  <c r="BS44" i="36131"/>
  <c r="D45" i="36131"/>
  <c r="F45" i="36131"/>
  <c r="G45" i="36131"/>
  <c r="H45" i="36131"/>
  <c r="I45" i="36131"/>
  <c r="K45" i="36131"/>
  <c r="L45" i="36131"/>
  <c r="N45" i="36131"/>
  <c r="O45" i="36131"/>
  <c r="P45" i="36131"/>
  <c r="Q45" i="36131"/>
  <c r="S45" i="36131"/>
  <c r="T45" i="36131"/>
  <c r="V45" i="36131"/>
  <c r="X45" i="36131"/>
  <c r="Y45" i="36131"/>
  <c r="Z45" i="36131"/>
  <c r="AA45" i="36131"/>
  <c r="AB45" i="36131"/>
  <c r="AC45" i="36131"/>
  <c r="AF45" i="36131"/>
  <c r="AG45" i="36131"/>
  <c r="AH45" i="36131"/>
  <c r="AI45" i="36131"/>
  <c r="AJ45" i="36131"/>
  <c r="AK45" i="36131"/>
  <c r="AL45" i="36131"/>
  <c r="AM45" i="36131"/>
  <c r="AN45" i="36131"/>
  <c r="AO45" i="36131"/>
  <c r="AP45" i="36131"/>
  <c r="AQ45" i="36131"/>
  <c r="AR45" i="36131"/>
  <c r="AS45" i="36131"/>
  <c r="AT45" i="36131"/>
  <c r="AU45" i="36131"/>
  <c r="AV45" i="36131"/>
  <c r="AW45" i="36131"/>
  <c r="AX45" i="36131"/>
  <c r="AY45" i="36131"/>
  <c r="BB45" i="36131"/>
  <c r="BC45" i="36131"/>
  <c r="BD45" i="36131"/>
  <c r="BE45" i="36131"/>
  <c r="BF45" i="36131"/>
  <c r="BG45" i="36131"/>
  <c r="BH45" i="36131"/>
  <c r="BI45" i="36131"/>
  <c r="BJ45" i="36131"/>
  <c r="BK45" i="36131"/>
  <c r="BL45" i="36131"/>
  <c r="BM45" i="36131"/>
  <c r="BN45" i="36131"/>
  <c r="BO45" i="36131"/>
  <c r="BS45" i="36131"/>
  <c r="D46" i="36131"/>
  <c r="F46" i="36131"/>
  <c r="G46" i="36131"/>
  <c r="H46" i="36131"/>
  <c r="I46" i="36131"/>
  <c r="K46" i="36131"/>
  <c r="L46" i="36131"/>
  <c r="N46" i="36131"/>
  <c r="O46" i="36131"/>
  <c r="P46" i="36131"/>
  <c r="Q46" i="36131"/>
  <c r="S46" i="36131"/>
  <c r="T46" i="36131"/>
  <c r="V46" i="36131"/>
  <c r="X46" i="36131"/>
  <c r="Y46" i="36131"/>
  <c r="Z46" i="36131"/>
  <c r="AA46" i="36131"/>
  <c r="AB46" i="36131"/>
  <c r="AC46" i="36131"/>
  <c r="AF46" i="36131"/>
  <c r="AG46" i="36131"/>
  <c r="AH46" i="36131"/>
  <c r="AI46" i="36131"/>
  <c r="AJ46" i="36131"/>
  <c r="AK46" i="36131"/>
  <c r="AL46" i="36131"/>
  <c r="AM46" i="36131"/>
  <c r="AN46" i="36131"/>
  <c r="AO46" i="36131"/>
  <c r="AP46" i="36131"/>
  <c r="AQ46" i="36131"/>
  <c r="AR46" i="36131"/>
  <c r="AS46" i="36131"/>
  <c r="AT46" i="36131"/>
  <c r="AU46" i="36131"/>
  <c r="AV46" i="36131"/>
  <c r="AW46" i="36131"/>
  <c r="AX46" i="36131"/>
  <c r="AY46" i="36131"/>
  <c r="BB46" i="36131"/>
  <c r="BC46" i="36131"/>
  <c r="BD46" i="36131"/>
  <c r="BE46" i="36131"/>
  <c r="BF46" i="36131"/>
  <c r="BG46" i="36131"/>
  <c r="BH46" i="36131"/>
  <c r="BI46" i="36131"/>
  <c r="BJ46" i="36131"/>
  <c r="BK46" i="36131"/>
  <c r="BL46" i="36131"/>
  <c r="BM46" i="36131"/>
  <c r="BN46" i="36131"/>
  <c r="BO46" i="36131"/>
  <c r="BS46" i="36131"/>
  <c r="D47" i="36131"/>
  <c r="F47" i="36131"/>
  <c r="G47" i="36131"/>
  <c r="H47" i="36131"/>
  <c r="I47" i="36131"/>
  <c r="K47" i="36131"/>
  <c r="L47" i="36131"/>
  <c r="N47" i="36131"/>
  <c r="O47" i="36131"/>
  <c r="P47" i="36131"/>
  <c r="Q47" i="36131"/>
  <c r="S47" i="36131"/>
  <c r="T47" i="36131"/>
  <c r="V47" i="36131"/>
  <c r="X47" i="36131"/>
  <c r="Y47" i="36131"/>
  <c r="Z47" i="36131"/>
  <c r="AA47" i="36131"/>
  <c r="AB47" i="36131"/>
  <c r="AC47" i="36131"/>
  <c r="AF47" i="36131"/>
  <c r="AG47" i="36131"/>
  <c r="AH47" i="36131"/>
  <c r="AI47" i="36131"/>
  <c r="AJ47" i="36131"/>
  <c r="AK47" i="36131"/>
  <c r="AL47" i="36131"/>
  <c r="AM47" i="36131"/>
  <c r="AN47" i="36131"/>
  <c r="AO47" i="36131"/>
  <c r="AP47" i="36131"/>
  <c r="AQ47" i="36131"/>
  <c r="AR47" i="36131"/>
  <c r="AS47" i="36131"/>
  <c r="AT47" i="36131"/>
  <c r="AU47" i="36131"/>
  <c r="AV47" i="36131"/>
  <c r="AW47" i="36131"/>
  <c r="AX47" i="36131"/>
  <c r="AY47" i="36131"/>
  <c r="BB47" i="36131"/>
  <c r="BC47" i="36131"/>
  <c r="BD47" i="36131"/>
  <c r="BE47" i="36131"/>
  <c r="BF47" i="36131"/>
  <c r="BG47" i="36131"/>
  <c r="BH47" i="36131"/>
  <c r="BI47" i="36131"/>
  <c r="BJ47" i="36131"/>
  <c r="BK47" i="36131"/>
  <c r="BL47" i="36131"/>
  <c r="BM47" i="36131"/>
  <c r="BN47" i="36131"/>
  <c r="BO47" i="36131"/>
  <c r="BS47" i="36131"/>
  <c r="D48" i="36131"/>
  <c r="F48" i="36131"/>
  <c r="G48" i="36131"/>
  <c r="H48" i="36131"/>
  <c r="I48" i="36131"/>
  <c r="K48" i="36131"/>
  <c r="L48" i="36131"/>
  <c r="N48" i="36131"/>
  <c r="O48" i="36131"/>
  <c r="P48" i="36131"/>
  <c r="Q48" i="36131"/>
  <c r="S48" i="36131"/>
  <c r="T48" i="36131"/>
  <c r="V48" i="36131"/>
  <c r="X48" i="36131"/>
  <c r="Y48" i="36131"/>
  <c r="Z48" i="36131"/>
  <c r="AA48" i="36131"/>
  <c r="AB48" i="36131"/>
  <c r="AC48" i="36131"/>
  <c r="AF48" i="36131"/>
  <c r="AG48" i="36131"/>
  <c r="AH48" i="36131"/>
  <c r="AI48" i="36131"/>
  <c r="AJ48" i="36131"/>
  <c r="AK48" i="36131"/>
  <c r="AL48" i="36131"/>
  <c r="AM48" i="36131"/>
  <c r="AN48" i="36131"/>
  <c r="AO48" i="36131"/>
  <c r="AP48" i="36131"/>
  <c r="AQ48" i="36131"/>
  <c r="AR48" i="36131"/>
  <c r="AS48" i="36131"/>
  <c r="AT48" i="36131"/>
  <c r="AU48" i="36131"/>
  <c r="AV48" i="36131"/>
  <c r="AW48" i="36131"/>
  <c r="AX48" i="36131"/>
  <c r="AY48" i="36131"/>
  <c r="BB48" i="36131"/>
  <c r="BC48" i="36131"/>
  <c r="BD48" i="36131"/>
  <c r="BE48" i="36131"/>
  <c r="BF48" i="36131"/>
  <c r="BG48" i="36131"/>
  <c r="BH48" i="36131"/>
  <c r="BI48" i="36131"/>
  <c r="BJ48" i="36131"/>
  <c r="BK48" i="36131"/>
  <c r="BL48" i="36131"/>
  <c r="BM48" i="36131"/>
  <c r="BN48" i="36131"/>
  <c r="BO48" i="36131"/>
  <c r="BS48" i="36131"/>
  <c r="D49" i="36131"/>
  <c r="F49" i="36131"/>
  <c r="G49" i="36131"/>
  <c r="H49" i="36131"/>
  <c r="I49" i="36131"/>
  <c r="K49" i="36131"/>
  <c r="L49" i="36131"/>
  <c r="N49" i="36131"/>
  <c r="O49" i="36131"/>
  <c r="P49" i="36131"/>
  <c r="Q49" i="36131"/>
  <c r="S49" i="36131"/>
  <c r="T49" i="36131"/>
  <c r="V49" i="36131"/>
  <c r="X49" i="36131"/>
  <c r="Y49" i="36131"/>
  <c r="Z49" i="36131"/>
  <c r="AA49" i="36131"/>
  <c r="AB49" i="36131"/>
  <c r="AC49" i="36131"/>
  <c r="AF49" i="36131"/>
  <c r="AG49" i="36131"/>
  <c r="AH49" i="36131"/>
  <c r="AI49" i="36131"/>
  <c r="AJ49" i="36131"/>
  <c r="AK49" i="36131"/>
  <c r="AL49" i="36131"/>
  <c r="AM49" i="36131"/>
  <c r="AN49" i="36131"/>
  <c r="AO49" i="36131"/>
  <c r="AP49" i="36131"/>
  <c r="AQ49" i="36131"/>
  <c r="AR49" i="36131"/>
  <c r="AS49" i="36131"/>
  <c r="AT49" i="36131"/>
  <c r="AU49" i="36131"/>
  <c r="AV49" i="36131"/>
  <c r="AW49" i="36131"/>
  <c r="AX49" i="36131"/>
  <c r="AY49" i="36131"/>
  <c r="BB49" i="36131"/>
  <c r="BC49" i="36131"/>
  <c r="BD49" i="36131"/>
  <c r="BE49" i="36131"/>
  <c r="BF49" i="36131"/>
  <c r="BG49" i="36131"/>
  <c r="BH49" i="36131"/>
  <c r="BI49" i="36131"/>
  <c r="BJ49" i="36131"/>
  <c r="BK49" i="36131"/>
  <c r="BL49" i="36131"/>
  <c r="BM49" i="36131"/>
  <c r="BN49" i="36131"/>
  <c r="BO49" i="36131"/>
  <c r="BS49" i="36131"/>
  <c r="D50" i="36131"/>
  <c r="F50" i="36131"/>
  <c r="G50" i="36131"/>
  <c r="H50" i="36131"/>
  <c r="I50" i="36131"/>
  <c r="K50" i="36131"/>
  <c r="L50" i="36131"/>
  <c r="N50" i="36131"/>
  <c r="O50" i="36131"/>
  <c r="P50" i="36131"/>
  <c r="Q50" i="36131"/>
  <c r="S50" i="36131"/>
  <c r="T50" i="36131"/>
  <c r="V50" i="36131"/>
  <c r="X50" i="36131"/>
  <c r="Y50" i="36131"/>
  <c r="Z50" i="36131"/>
  <c r="AA50" i="36131"/>
  <c r="AB50" i="36131"/>
  <c r="AC50" i="36131"/>
  <c r="AF50" i="36131"/>
  <c r="AG50" i="36131"/>
  <c r="AH50" i="36131"/>
  <c r="AI50" i="36131"/>
  <c r="AJ50" i="36131"/>
  <c r="AK50" i="36131"/>
  <c r="AL50" i="36131"/>
  <c r="AM50" i="36131"/>
  <c r="AN50" i="36131"/>
  <c r="AO50" i="36131"/>
  <c r="AP50" i="36131"/>
  <c r="AQ50" i="36131"/>
  <c r="AR50" i="36131"/>
  <c r="AS50" i="36131"/>
  <c r="AT50" i="36131"/>
  <c r="AU50" i="36131"/>
  <c r="AV50" i="36131"/>
  <c r="AW50" i="36131"/>
  <c r="AX50" i="36131"/>
  <c r="AY50" i="36131"/>
  <c r="BB50" i="36131"/>
  <c r="BC50" i="36131"/>
  <c r="BD50" i="36131"/>
  <c r="BE50" i="36131"/>
  <c r="BF50" i="36131"/>
  <c r="BG50" i="36131"/>
  <c r="BH50" i="36131"/>
  <c r="BI50" i="36131"/>
  <c r="BJ50" i="36131"/>
  <c r="BK50" i="36131"/>
  <c r="BL50" i="36131"/>
  <c r="BM50" i="36131"/>
  <c r="BN50" i="36131"/>
  <c r="BO50" i="36131"/>
  <c r="BS50" i="36131"/>
  <c r="D51" i="36131"/>
  <c r="F51" i="36131"/>
  <c r="G51" i="36131"/>
  <c r="H51" i="36131"/>
  <c r="I51" i="36131"/>
  <c r="K51" i="36131"/>
  <c r="L51" i="36131"/>
  <c r="N51" i="36131"/>
  <c r="O51" i="36131"/>
  <c r="P51" i="36131"/>
  <c r="Q51" i="36131"/>
  <c r="S51" i="36131"/>
  <c r="T51" i="36131"/>
  <c r="V51" i="36131"/>
  <c r="X51" i="36131"/>
  <c r="Y51" i="36131"/>
  <c r="Z51" i="36131"/>
  <c r="AA51" i="36131"/>
  <c r="AB51" i="36131"/>
  <c r="AC51" i="36131"/>
  <c r="AF51" i="36131"/>
  <c r="AG51" i="36131"/>
  <c r="AH51" i="36131"/>
  <c r="AI51" i="36131"/>
  <c r="AJ51" i="36131"/>
  <c r="AK51" i="36131"/>
  <c r="AL51" i="36131"/>
  <c r="AM51" i="36131"/>
  <c r="AN51" i="36131"/>
  <c r="AO51" i="36131"/>
  <c r="AP51" i="36131"/>
  <c r="AQ51" i="36131"/>
  <c r="AR51" i="36131"/>
  <c r="AS51" i="36131"/>
  <c r="AT51" i="36131"/>
  <c r="AU51" i="36131"/>
  <c r="AV51" i="36131"/>
  <c r="AW51" i="36131"/>
  <c r="AX51" i="36131"/>
  <c r="AY51" i="36131"/>
  <c r="BB51" i="36131"/>
  <c r="BC51" i="36131"/>
  <c r="BD51" i="36131"/>
  <c r="BE51" i="36131"/>
  <c r="BF51" i="36131"/>
  <c r="BG51" i="36131"/>
  <c r="BH51" i="36131"/>
  <c r="BI51" i="36131"/>
  <c r="BJ51" i="36131"/>
  <c r="BK51" i="36131"/>
  <c r="BL51" i="36131"/>
  <c r="BM51" i="36131"/>
  <c r="BN51" i="36131"/>
  <c r="BO51" i="36131"/>
  <c r="BS51" i="36131"/>
  <c r="D52" i="36131"/>
  <c r="F52" i="36131"/>
  <c r="G52" i="36131"/>
  <c r="H52" i="36131"/>
  <c r="I52" i="36131"/>
  <c r="K52" i="36131"/>
  <c r="L52" i="36131"/>
  <c r="N52" i="36131"/>
  <c r="O52" i="36131"/>
  <c r="P52" i="36131"/>
  <c r="Q52" i="36131"/>
  <c r="S52" i="36131"/>
  <c r="T52" i="36131"/>
  <c r="V52" i="36131"/>
  <c r="X52" i="36131"/>
  <c r="Y52" i="36131"/>
  <c r="Z52" i="36131"/>
  <c r="AA52" i="36131"/>
  <c r="AB52" i="36131"/>
  <c r="AC52" i="36131"/>
  <c r="AF52" i="36131"/>
  <c r="AG52" i="36131"/>
  <c r="AH52" i="36131"/>
  <c r="AI52" i="36131"/>
  <c r="AJ52" i="36131"/>
  <c r="AK52" i="36131"/>
  <c r="AL52" i="36131"/>
  <c r="AM52" i="36131"/>
  <c r="AN52" i="36131"/>
  <c r="AO52" i="36131"/>
  <c r="AP52" i="36131"/>
  <c r="AQ52" i="36131"/>
  <c r="AR52" i="36131"/>
  <c r="AS52" i="36131"/>
  <c r="AT52" i="36131"/>
  <c r="AU52" i="36131"/>
  <c r="AV52" i="36131"/>
  <c r="AW52" i="36131"/>
  <c r="AX52" i="36131"/>
  <c r="AY52" i="36131"/>
  <c r="BB52" i="36131"/>
  <c r="BC52" i="36131"/>
  <c r="BD52" i="36131"/>
  <c r="BE52" i="36131"/>
  <c r="BF52" i="36131"/>
  <c r="BG52" i="36131"/>
  <c r="BH52" i="36131"/>
  <c r="BI52" i="36131"/>
  <c r="BJ52" i="36131"/>
  <c r="BK52" i="36131"/>
  <c r="BL52" i="36131"/>
  <c r="BM52" i="36131"/>
  <c r="BN52" i="36131"/>
  <c r="BO52" i="36131"/>
  <c r="BS52" i="36131"/>
  <c r="D53" i="36131"/>
  <c r="F53" i="36131"/>
  <c r="G53" i="36131"/>
  <c r="H53" i="36131"/>
  <c r="I53" i="36131"/>
  <c r="K53" i="36131"/>
  <c r="L53" i="36131"/>
  <c r="N53" i="36131"/>
  <c r="O53" i="36131"/>
  <c r="P53" i="36131"/>
  <c r="Q53" i="36131"/>
  <c r="S53" i="36131"/>
  <c r="T53" i="36131"/>
  <c r="V53" i="36131"/>
  <c r="X53" i="36131"/>
  <c r="Y53" i="36131"/>
  <c r="Z53" i="36131"/>
  <c r="AA53" i="36131"/>
  <c r="AB53" i="36131"/>
  <c r="AC53" i="36131"/>
  <c r="AF53" i="36131"/>
  <c r="AG53" i="36131"/>
  <c r="AH53" i="36131"/>
  <c r="AI53" i="36131"/>
  <c r="AJ53" i="36131"/>
  <c r="AK53" i="36131"/>
  <c r="AL53" i="36131"/>
  <c r="AM53" i="36131"/>
  <c r="AN53" i="36131"/>
  <c r="AO53" i="36131"/>
  <c r="AP53" i="36131"/>
  <c r="AQ53" i="36131"/>
  <c r="AR53" i="36131"/>
  <c r="AS53" i="36131"/>
  <c r="AT53" i="36131"/>
  <c r="AU53" i="36131"/>
  <c r="AV53" i="36131"/>
  <c r="AW53" i="36131"/>
  <c r="AX53" i="36131"/>
  <c r="AY53" i="36131"/>
  <c r="BB53" i="36131"/>
  <c r="BC53" i="36131"/>
  <c r="BD53" i="36131"/>
  <c r="BE53" i="36131"/>
  <c r="BF53" i="36131"/>
  <c r="BG53" i="36131"/>
  <c r="BH53" i="36131"/>
  <c r="BI53" i="36131"/>
  <c r="BJ53" i="36131"/>
  <c r="BK53" i="36131"/>
  <c r="BL53" i="36131"/>
  <c r="BM53" i="36131"/>
  <c r="BN53" i="36131"/>
  <c r="BO53" i="36131"/>
  <c r="BS53" i="36131"/>
  <c r="D54" i="36131"/>
  <c r="F54" i="36131"/>
  <c r="G54" i="36131"/>
  <c r="H54" i="36131"/>
  <c r="I54" i="36131"/>
  <c r="K54" i="36131"/>
  <c r="L54" i="36131"/>
  <c r="N54" i="36131"/>
  <c r="O54" i="36131"/>
  <c r="P54" i="36131"/>
  <c r="Q54" i="36131"/>
  <c r="S54" i="36131"/>
  <c r="T54" i="36131"/>
  <c r="V54" i="36131"/>
  <c r="X54" i="36131"/>
  <c r="Y54" i="36131"/>
  <c r="Z54" i="36131"/>
  <c r="AA54" i="36131"/>
  <c r="AB54" i="36131"/>
  <c r="AC54" i="36131"/>
  <c r="AF54" i="36131"/>
  <c r="AG54" i="36131"/>
  <c r="AH54" i="36131"/>
  <c r="AI54" i="36131"/>
  <c r="AJ54" i="36131"/>
  <c r="AK54" i="36131"/>
  <c r="AL54" i="36131"/>
  <c r="AM54" i="36131"/>
  <c r="AN54" i="36131"/>
  <c r="AO54" i="36131"/>
  <c r="AP54" i="36131"/>
  <c r="AQ54" i="36131"/>
  <c r="AR54" i="36131"/>
  <c r="AS54" i="36131"/>
  <c r="AT54" i="36131"/>
  <c r="AU54" i="36131"/>
  <c r="AV54" i="36131"/>
  <c r="AW54" i="36131"/>
  <c r="AX54" i="36131"/>
  <c r="AY54" i="36131"/>
  <c r="BB54" i="36131"/>
  <c r="BC54" i="36131"/>
  <c r="BD54" i="36131"/>
  <c r="BE54" i="36131"/>
  <c r="BF54" i="36131"/>
  <c r="BG54" i="36131"/>
  <c r="BH54" i="36131"/>
  <c r="BI54" i="36131"/>
  <c r="BJ54" i="36131"/>
  <c r="BK54" i="36131"/>
  <c r="BL54" i="36131"/>
  <c r="BM54" i="36131"/>
  <c r="BN54" i="36131"/>
  <c r="BO54" i="36131"/>
  <c r="BS54" i="36131"/>
  <c r="D55" i="36131"/>
  <c r="F55" i="36131"/>
  <c r="G55" i="36131"/>
  <c r="H55" i="36131"/>
  <c r="I55" i="36131"/>
  <c r="K55" i="36131"/>
  <c r="L55" i="36131"/>
  <c r="N55" i="36131"/>
  <c r="O55" i="36131"/>
  <c r="P55" i="36131"/>
  <c r="Q55" i="36131"/>
  <c r="S55" i="36131"/>
  <c r="T55" i="36131"/>
  <c r="V55" i="36131"/>
  <c r="X55" i="36131"/>
  <c r="Y55" i="36131"/>
  <c r="Z55" i="36131"/>
  <c r="AA55" i="36131"/>
  <c r="AB55" i="36131"/>
  <c r="AC55" i="36131"/>
  <c r="AF55" i="36131"/>
  <c r="AG55" i="36131"/>
  <c r="AH55" i="36131"/>
  <c r="AI55" i="36131"/>
  <c r="AJ55" i="36131"/>
  <c r="AK55" i="36131"/>
  <c r="AL55" i="36131"/>
  <c r="AM55" i="36131"/>
  <c r="AN55" i="36131"/>
  <c r="AO55" i="36131"/>
  <c r="AP55" i="36131"/>
  <c r="AQ55" i="36131"/>
  <c r="AR55" i="36131"/>
  <c r="AS55" i="36131"/>
  <c r="AT55" i="36131"/>
  <c r="AU55" i="36131"/>
  <c r="AV55" i="36131"/>
  <c r="AW55" i="36131"/>
  <c r="AX55" i="36131"/>
  <c r="AY55" i="36131"/>
  <c r="BB55" i="36131"/>
  <c r="BC55" i="36131"/>
  <c r="BD55" i="36131"/>
  <c r="BE55" i="36131"/>
  <c r="BF55" i="36131"/>
  <c r="BG55" i="36131"/>
  <c r="BH55" i="36131"/>
  <c r="BI55" i="36131"/>
  <c r="BJ55" i="36131"/>
  <c r="BK55" i="36131"/>
  <c r="BL55" i="36131"/>
  <c r="BM55" i="36131"/>
  <c r="BN55" i="36131"/>
  <c r="BO55" i="36131"/>
  <c r="BS55" i="36131"/>
  <c r="D56" i="36131"/>
  <c r="F56" i="36131"/>
  <c r="G56" i="36131"/>
  <c r="H56" i="36131"/>
  <c r="I56" i="36131"/>
  <c r="K56" i="36131"/>
  <c r="L56" i="36131"/>
  <c r="N56" i="36131"/>
  <c r="O56" i="36131"/>
  <c r="P56" i="36131"/>
  <c r="Q56" i="36131"/>
  <c r="S56" i="36131"/>
  <c r="T56" i="36131"/>
  <c r="V56" i="36131"/>
  <c r="X56" i="36131"/>
  <c r="Y56" i="36131"/>
  <c r="Z56" i="36131"/>
  <c r="AA56" i="36131"/>
  <c r="AB56" i="36131"/>
  <c r="AC56" i="36131"/>
  <c r="AF56" i="36131"/>
  <c r="AG56" i="36131"/>
  <c r="AH56" i="36131"/>
  <c r="AI56" i="36131"/>
  <c r="AJ56" i="36131"/>
  <c r="AK56" i="36131"/>
  <c r="AL56" i="36131"/>
  <c r="AM56" i="36131"/>
  <c r="AN56" i="36131"/>
  <c r="AO56" i="36131"/>
  <c r="AP56" i="36131"/>
  <c r="AQ56" i="36131"/>
  <c r="AR56" i="36131"/>
  <c r="AS56" i="36131"/>
  <c r="AT56" i="36131"/>
  <c r="AU56" i="36131"/>
  <c r="AV56" i="36131"/>
  <c r="AW56" i="36131"/>
  <c r="AX56" i="36131"/>
  <c r="AY56" i="36131"/>
  <c r="BB56" i="36131"/>
  <c r="BC56" i="36131"/>
  <c r="BD56" i="36131"/>
  <c r="BE56" i="36131"/>
  <c r="BF56" i="36131"/>
  <c r="BG56" i="36131"/>
  <c r="BH56" i="36131"/>
  <c r="BI56" i="36131"/>
  <c r="BJ56" i="36131"/>
  <c r="BK56" i="36131"/>
  <c r="BL56" i="36131"/>
  <c r="BM56" i="36131"/>
  <c r="BN56" i="36131"/>
  <c r="BO56" i="36131"/>
  <c r="BS56" i="36131"/>
  <c r="D57" i="36131"/>
  <c r="F57" i="36131"/>
  <c r="G57" i="36131"/>
  <c r="H57" i="36131"/>
  <c r="I57" i="36131"/>
  <c r="K57" i="36131"/>
  <c r="L57" i="36131"/>
  <c r="N57" i="36131"/>
  <c r="O57" i="36131"/>
  <c r="P57" i="36131"/>
  <c r="Q57" i="36131"/>
  <c r="S57" i="36131"/>
  <c r="T57" i="36131"/>
  <c r="V57" i="36131"/>
  <c r="X57" i="36131"/>
  <c r="Y57" i="36131"/>
  <c r="Z57" i="36131"/>
  <c r="AA57" i="36131"/>
  <c r="AB57" i="36131"/>
  <c r="AC57" i="36131"/>
  <c r="AF57" i="36131"/>
  <c r="AG57" i="36131"/>
  <c r="AH57" i="36131"/>
  <c r="AI57" i="36131"/>
  <c r="AJ57" i="36131"/>
  <c r="AK57" i="36131"/>
  <c r="AL57" i="36131"/>
  <c r="AM57" i="36131"/>
  <c r="AN57" i="36131"/>
  <c r="AO57" i="36131"/>
  <c r="AP57" i="36131"/>
  <c r="AQ57" i="36131"/>
  <c r="AR57" i="36131"/>
  <c r="AS57" i="36131"/>
  <c r="AT57" i="36131"/>
  <c r="AU57" i="36131"/>
  <c r="AV57" i="36131"/>
  <c r="AW57" i="36131"/>
  <c r="AX57" i="36131"/>
  <c r="AY57" i="36131"/>
  <c r="BB57" i="36131"/>
  <c r="BC57" i="36131"/>
  <c r="BD57" i="36131"/>
  <c r="BE57" i="36131"/>
  <c r="BF57" i="36131"/>
  <c r="BG57" i="36131"/>
  <c r="BH57" i="36131"/>
  <c r="BI57" i="36131"/>
  <c r="BJ57" i="36131"/>
  <c r="BK57" i="36131"/>
  <c r="BL57" i="36131"/>
  <c r="BM57" i="36131"/>
  <c r="BN57" i="36131"/>
  <c r="BO57" i="36131"/>
  <c r="BS57" i="36131"/>
  <c r="D58" i="36131"/>
  <c r="F58" i="36131"/>
  <c r="G58" i="36131"/>
  <c r="H58" i="36131"/>
  <c r="I58" i="36131"/>
  <c r="K58" i="36131"/>
  <c r="L58" i="36131"/>
  <c r="N58" i="36131"/>
  <c r="O58" i="36131"/>
  <c r="P58" i="36131"/>
  <c r="Q58" i="36131"/>
  <c r="S58" i="36131"/>
  <c r="T58" i="36131"/>
  <c r="V58" i="36131"/>
  <c r="X58" i="36131"/>
  <c r="Y58" i="36131"/>
  <c r="Z58" i="36131"/>
  <c r="AA58" i="36131"/>
  <c r="AB58" i="36131"/>
  <c r="AC58" i="36131"/>
  <c r="AF58" i="36131"/>
  <c r="AG58" i="36131"/>
  <c r="AH58" i="36131"/>
  <c r="AI58" i="36131"/>
  <c r="AJ58" i="36131"/>
  <c r="AK58" i="36131"/>
  <c r="AL58" i="36131"/>
  <c r="AM58" i="36131"/>
  <c r="AN58" i="36131"/>
  <c r="AO58" i="36131"/>
  <c r="AP58" i="36131"/>
  <c r="AQ58" i="36131"/>
  <c r="AR58" i="36131"/>
  <c r="AS58" i="36131"/>
  <c r="AT58" i="36131"/>
  <c r="AU58" i="36131"/>
  <c r="AV58" i="36131"/>
  <c r="AW58" i="36131"/>
  <c r="AX58" i="36131"/>
  <c r="AY58" i="36131"/>
  <c r="BB58" i="36131"/>
  <c r="BC58" i="36131"/>
  <c r="BD58" i="36131"/>
  <c r="BE58" i="36131"/>
  <c r="BF58" i="36131"/>
  <c r="BG58" i="36131"/>
  <c r="BH58" i="36131"/>
  <c r="BI58" i="36131"/>
  <c r="BJ58" i="36131"/>
  <c r="BK58" i="36131"/>
  <c r="BL58" i="36131"/>
  <c r="BM58" i="36131"/>
  <c r="BN58" i="36131"/>
  <c r="BO58" i="36131"/>
  <c r="BS58" i="36131"/>
  <c r="D59" i="36131"/>
  <c r="F59" i="36131"/>
  <c r="G59" i="36131"/>
  <c r="H59" i="36131"/>
  <c r="I59" i="36131"/>
  <c r="K59" i="36131"/>
  <c r="L59" i="36131"/>
  <c r="N59" i="36131"/>
  <c r="O59" i="36131"/>
  <c r="P59" i="36131"/>
  <c r="Q59" i="36131"/>
  <c r="S59" i="36131"/>
  <c r="T59" i="36131"/>
  <c r="V59" i="36131"/>
  <c r="X59" i="36131"/>
  <c r="Y59" i="36131"/>
  <c r="Z59" i="36131"/>
  <c r="AA59" i="36131"/>
  <c r="AB59" i="36131"/>
  <c r="AC59" i="36131"/>
  <c r="AF59" i="36131"/>
  <c r="AG59" i="36131"/>
  <c r="AH59" i="36131"/>
  <c r="AI59" i="36131"/>
  <c r="AJ59" i="36131"/>
  <c r="AK59" i="36131"/>
  <c r="AL59" i="36131"/>
  <c r="AM59" i="36131"/>
  <c r="AN59" i="36131"/>
  <c r="AO59" i="36131"/>
  <c r="AP59" i="36131"/>
  <c r="AQ59" i="36131"/>
  <c r="AR59" i="36131"/>
  <c r="AS59" i="36131"/>
  <c r="AT59" i="36131"/>
  <c r="AU59" i="36131"/>
  <c r="AV59" i="36131"/>
  <c r="AW59" i="36131"/>
  <c r="AX59" i="36131"/>
  <c r="AY59" i="36131"/>
  <c r="BB59" i="36131"/>
  <c r="BC59" i="36131"/>
  <c r="BD59" i="36131"/>
  <c r="BE59" i="36131"/>
  <c r="BF59" i="36131"/>
  <c r="BG59" i="36131"/>
  <c r="BH59" i="36131"/>
  <c r="BI59" i="36131"/>
  <c r="BJ59" i="36131"/>
  <c r="BK59" i="36131"/>
  <c r="BL59" i="36131"/>
  <c r="BM59" i="36131"/>
  <c r="BN59" i="36131"/>
  <c r="BO59" i="36131"/>
  <c r="BS59" i="36131"/>
  <c r="D60" i="36131"/>
  <c r="F60" i="36131"/>
  <c r="G60" i="36131"/>
  <c r="H60" i="36131"/>
  <c r="I60" i="36131"/>
  <c r="K60" i="36131"/>
  <c r="L60" i="36131"/>
  <c r="N60" i="36131"/>
  <c r="O60" i="36131"/>
  <c r="P60" i="36131"/>
  <c r="Q60" i="36131"/>
  <c r="S60" i="36131"/>
  <c r="T60" i="36131"/>
  <c r="V60" i="36131"/>
  <c r="X60" i="36131"/>
  <c r="Y60" i="36131"/>
  <c r="Z60" i="36131"/>
  <c r="AA60" i="36131"/>
  <c r="AB60" i="36131"/>
  <c r="AC60" i="36131"/>
  <c r="AF60" i="36131"/>
  <c r="AG60" i="36131"/>
  <c r="AH60" i="36131"/>
  <c r="AI60" i="36131"/>
  <c r="AJ60" i="36131"/>
  <c r="AK60" i="36131"/>
  <c r="AL60" i="36131"/>
  <c r="AM60" i="36131"/>
  <c r="AN60" i="36131"/>
  <c r="AO60" i="36131"/>
  <c r="AP60" i="36131"/>
  <c r="AQ60" i="36131"/>
  <c r="AR60" i="36131"/>
  <c r="AS60" i="36131"/>
  <c r="AT60" i="36131"/>
  <c r="AU60" i="36131"/>
  <c r="AV60" i="36131"/>
  <c r="AW60" i="36131"/>
  <c r="AX60" i="36131"/>
  <c r="AY60" i="36131"/>
  <c r="BB60" i="36131"/>
  <c r="BC60" i="36131"/>
  <c r="BD60" i="36131"/>
  <c r="BE60" i="36131"/>
  <c r="BF60" i="36131"/>
  <c r="BG60" i="36131"/>
  <c r="BH60" i="36131"/>
  <c r="BI60" i="36131"/>
  <c r="BJ60" i="36131"/>
  <c r="BK60" i="36131"/>
  <c r="BL60" i="36131"/>
  <c r="BM60" i="36131"/>
  <c r="BN60" i="36131"/>
  <c r="BO60" i="36131"/>
  <c r="BS60" i="36131"/>
  <c r="D61" i="36131"/>
  <c r="F61" i="36131"/>
  <c r="G61" i="36131"/>
  <c r="H61" i="36131"/>
  <c r="I61" i="36131"/>
  <c r="K61" i="36131"/>
  <c r="L61" i="36131"/>
  <c r="N61" i="36131"/>
  <c r="O61" i="36131"/>
  <c r="P61" i="36131"/>
  <c r="Q61" i="36131"/>
  <c r="S61" i="36131"/>
  <c r="T61" i="36131"/>
  <c r="V61" i="36131"/>
  <c r="X61" i="36131"/>
  <c r="Y61" i="36131"/>
  <c r="Z61" i="36131"/>
  <c r="AA61" i="36131"/>
  <c r="AB61" i="36131"/>
  <c r="AC61" i="36131"/>
  <c r="AF61" i="36131"/>
  <c r="AG61" i="36131"/>
  <c r="AH61" i="36131"/>
  <c r="AI61" i="36131"/>
  <c r="AJ61" i="36131"/>
  <c r="AK61" i="36131"/>
  <c r="AL61" i="36131"/>
  <c r="AM61" i="36131"/>
  <c r="AN61" i="36131"/>
  <c r="AO61" i="36131"/>
  <c r="AP61" i="36131"/>
  <c r="AQ61" i="36131"/>
  <c r="AR61" i="36131"/>
  <c r="AS61" i="36131"/>
  <c r="AT61" i="36131"/>
  <c r="AU61" i="36131"/>
  <c r="AV61" i="36131"/>
  <c r="AW61" i="36131"/>
  <c r="AX61" i="36131"/>
  <c r="AY61" i="36131"/>
  <c r="BB61" i="36131"/>
  <c r="BC61" i="36131"/>
  <c r="BD61" i="36131"/>
  <c r="BE61" i="36131"/>
  <c r="BF61" i="36131"/>
  <c r="BG61" i="36131"/>
  <c r="BH61" i="36131"/>
  <c r="BI61" i="36131"/>
  <c r="BJ61" i="36131"/>
  <c r="BK61" i="36131"/>
  <c r="BL61" i="36131"/>
  <c r="BM61" i="36131"/>
  <c r="BN61" i="36131"/>
  <c r="BO61" i="36131"/>
  <c r="BS61" i="36131"/>
  <c r="D62" i="36131"/>
  <c r="F62" i="36131"/>
  <c r="G62" i="36131"/>
  <c r="H62" i="36131"/>
  <c r="I62" i="36131"/>
  <c r="K62" i="36131"/>
  <c r="L62" i="36131"/>
  <c r="N62" i="36131"/>
  <c r="O62" i="36131"/>
  <c r="P62" i="36131"/>
  <c r="Q62" i="36131"/>
  <c r="S62" i="36131"/>
  <c r="T62" i="36131"/>
  <c r="V62" i="36131"/>
  <c r="X62" i="36131"/>
  <c r="Y62" i="36131"/>
  <c r="Z62" i="36131"/>
  <c r="AA62" i="36131"/>
  <c r="AB62" i="36131"/>
  <c r="AC62" i="36131"/>
  <c r="AF62" i="36131"/>
  <c r="AG62" i="36131"/>
  <c r="AH62" i="36131"/>
  <c r="AI62" i="36131"/>
  <c r="AJ62" i="36131"/>
  <c r="AK62" i="36131"/>
  <c r="AL62" i="36131"/>
  <c r="AM62" i="36131"/>
  <c r="AN62" i="36131"/>
  <c r="AO62" i="36131"/>
  <c r="AP62" i="36131"/>
  <c r="AQ62" i="36131"/>
  <c r="AR62" i="36131"/>
  <c r="AS62" i="36131"/>
  <c r="AT62" i="36131"/>
  <c r="AU62" i="36131"/>
  <c r="AV62" i="36131"/>
  <c r="AW62" i="36131"/>
  <c r="AX62" i="36131"/>
  <c r="AY62" i="36131"/>
  <c r="BB62" i="36131"/>
  <c r="BC62" i="36131"/>
  <c r="BD62" i="36131"/>
  <c r="BE62" i="36131"/>
  <c r="BF62" i="36131"/>
  <c r="BG62" i="36131"/>
  <c r="BH62" i="36131"/>
  <c r="BI62" i="36131"/>
  <c r="BJ62" i="36131"/>
  <c r="BK62" i="36131"/>
  <c r="BL62" i="36131"/>
  <c r="BM62" i="36131"/>
  <c r="BN62" i="36131"/>
  <c r="BO62" i="36131"/>
  <c r="BS62" i="36131"/>
  <c r="D63" i="36131"/>
  <c r="F63" i="36131"/>
  <c r="G63" i="36131"/>
  <c r="H63" i="36131"/>
  <c r="I63" i="36131"/>
  <c r="K63" i="36131"/>
  <c r="L63" i="36131"/>
  <c r="N63" i="36131"/>
  <c r="O63" i="36131"/>
  <c r="P63" i="36131"/>
  <c r="Q63" i="36131"/>
  <c r="S63" i="36131"/>
  <c r="T63" i="36131"/>
  <c r="V63" i="36131"/>
  <c r="X63" i="36131"/>
  <c r="Y63" i="36131"/>
  <c r="Z63" i="36131"/>
  <c r="AA63" i="36131"/>
  <c r="AB63" i="36131"/>
  <c r="AC63" i="36131"/>
  <c r="AF63" i="36131"/>
  <c r="AG63" i="36131"/>
  <c r="AH63" i="36131"/>
  <c r="AI63" i="36131"/>
  <c r="AJ63" i="36131"/>
  <c r="AK63" i="36131"/>
  <c r="AL63" i="36131"/>
  <c r="AM63" i="36131"/>
  <c r="AN63" i="36131"/>
  <c r="AO63" i="36131"/>
  <c r="AP63" i="36131"/>
  <c r="AQ63" i="36131"/>
  <c r="AR63" i="36131"/>
  <c r="AS63" i="36131"/>
  <c r="AT63" i="36131"/>
  <c r="AU63" i="36131"/>
  <c r="AV63" i="36131"/>
  <c r="AW63" i="36131"/>
  <c r="AX63" i="36131"/>
  <c r="AY63" i="36131"/>
  <c r="BB63" i="36131"/>
  <c r="BC63" i="36131"/>
  <c r="BD63" i="36131"/>
  <c r="BE63" i="36131"/>
  <c r="BF63" i="36131"/>
  <c r="BG63" i="36131"/>
  <c r="BH63" i="36131"/>
  <c r="BI63" i="36131"/>
  <c r="BJ63" i="36131"/>
  <c r="BK63" i="36131"/>
  <c r="BL63" i="36131"/>
  <c r="BM63" i="36131"/>
  <c r="BN63" i="36131"/>
  <c r="BO63" i="36131"/>
  <c r="BS63" i="36131"/>
  <c r="D64" i="36131"/>
  <c r="F64" i="36131"/>
  <c r="G64" i="36131"/>
  <c r="H64" i="36131"/>
  <c r="I64" i="36131"/>
  <c r="K64" i="36131"/>
  <c r="L64" i="36131"/>
  <c r="N64" i="36131"/>
  <c r="O64" i="36131"/>
  <c r="P64" i="36131"/>
  <c r="Q64" i="36131"/>
  <c r="S64" i="36131"/>
  <c r="T64" i="36131"/>
  <c r="V64" i="36131"/>
  <c r="X64" i="36131"/>
  <c r="Y64" i="36131"/>
  <c r="Z64" i="36131"/>
  <c r="AA64" i="36131"/>
  <c r="AB64" i="36131"/>
  <c r="AC64" i="36131"/>
  <c r="AF64" i="36131"/>
  <c r="AG64" i="36131"/>
  <c r="AH64" i="36131"/>
  <c r="AI64" i="36131"/>
  <c r="AJ64" i="36131"/>
  <c r="AK64" i="36131"/>
  <c r="AL64" i="36131"/>
  <c r="AM64" i="36131"/>
  <c r="AN64" i="36131"/>
  <c r="AO64" i="36131"/>
  <c r="AP64" i="36131"/>
  <c r="AQ64" i="36131"/>
  <c r="AR64" i="36131"/>
  <c r="AS64" i="36131"/>
  <c r="AT64" i="36131"/>
  <c r="AU64" i="36131"/>
  <c r="AV64" i="36131"/>
  <c r="AW64" i="36131"/>
  <c r="AX64" i="36131"/>
  <c r="AY64" i="36131"/>
  <c r="BB64" i="36131"/>
  <c r="BC64" i="36131"/>
  <c r="BD64" i="36131"/>
  <c r="BE64" i="36131"/>
  <c r="BF64" i="36131"/>
  <c r="BG64" i="36131"/>
  <c r="BH64" i="36131"/>
  <c r="BI64" i="36131"/>
  <c r="BJ64" i="36131"/>
  <c r="BK64" i="36131"/>
  <c r="BL64" i="36131"/>
  <c r="BM64" i="36131"/>
  <c r="BN64" i="36131"/>
  <c r="BO64" i="36131"/>
  <c r="BS64" i="36131"/>
  <c r="D65" i="36131"/>
  <c r="F65" i="36131"/>
  <c r="G65" i="36131"/>
  <c r="H65" i="36131"/>
  <c r="I65" i="36131"/>
  <c r="K65" i="36131"/>
  <c r="L65" i="36131"/>
  <c r="N65" i="36131"/>
  <c r="O65" i="36131"/>
  <c r="P65" i="36131"/>
  <c r="Q65" i="36131"/>
  <c r="S65" i="36131"/>
  <c r="T65" i="36131"/>
  <c r="V65" i="36131"/>
  <c r="X65" i="36131"/>
  <c r="Y65" i="36131"/>
  <c r="Z65" i="36131"/>
  <c r="AA65" i="36131"/>
  <c r="AB65" i="36131"/>
  <c r="AC65" i="36131"/>
  <c r="AF65" i="36131"/>
  <c r="AG65" i="36131"/>
  <c r="AH65" i="36131"/>
  <c r="AI65" i="36131"/>
  <c r="AJ65" i="36131"/>
  <c r="AK65" i="36131"/>
  <c r="AL65" i="36131"/>
  <c r="AM65" i="36131"/>
  <c r="AN65" i="36131"/>
  <c r="AO65" i="36131"/>
  <c r="AP65" i="36131"/>
  <c r="AQ65" i="36131"/>
  <c r="AR65" i="36131"/>
  <c r="AS65" i="36131"/>
  <c r="AT65" i="36131"/>
  <c r="AU65" i="36131"/>
  <c r="AV65" i="36131"/>
  <c r="AW65" i="36131"/>
  <c r="AX65" i="36131"/>
  <c r="AY65" i="36131"/>
  <c r="BB65" i="36131"/>
  <c r="BC65" i="36131"/>
  <c r="BD65" i="36131"/>
  <c r="BE65" i="36131"/>
  <c r="BF65" i="36131"/>
  <c r="BG65" i="36131"/>
  <c r="BH65" i="36131"/>
  <c r="BI65" i="36131"/>
  <c r="BJ65" i="36131"/>
  <c r="BK65" i="36131"/>
  <c r="BL65" i="36131"/>
  <c r="BM65" i="36131"/>
  <c r="BN65" i="36131"/>
  <c r="BO65" i="36131"/>
  <c r="BS65" i="36131"/>
  <c r="D66" i="36131"/>
  <c r="F66" i="36131"/>
  <c r="G66" i="36131"/>
  <c r="H66" i="36131"/>
  <c r="I66" i="36131"/>
  <c r="K66" i="36131"/>
  <c r="L66" i="36131"/>
  <c r="N66" i="36131"/>
  <c r="O66" i="36131"/>
  <c r="P66" i="36131"/>
  <c r="Q66" i="36131"/>
  <c r="S66" i="36131"/>
  <c r="T66" i="36131"/>
  <c r="V66" i="36131"/>
  <c r="X66" i="36131"/>
  <c r="Y66" i="36131"/>
  <c r="Z66" i="36131"/>
  <c r="AA66" i="36131"/>
  <c r="AB66" i="36131"/>
  <c r="AC66" i="36131"/>
  <c r="AF66" i="36131"/>
  <c r="AG66" i="36131"/>
  <c r="AH66" i="36131"/>
  <c r="AI66" i="36131"/>
  <c r="AJ66" i="36131"/>
  <c r="AK66" i="36131"/>
  <c r="AL66" i="36131"/>
  <c r="AM66" i="36131"/>
  <c r="AN66" i="36131"/>
  <c r="AO66" i="36131"/>
  <c r="AP66" i="36131"/>
  <c r="AQ66" i="36131"/>
  <c r="AR66" i="36131"/>
  <c r="AS66" i="36131"/>
  <c r="AT66" i="36131"/>
  <c r="AU66" i="36131"/>
  <c r="AV66" i="36131"/>
  <c r="AW66" i="36131"/>
  <c r="AX66" i="36131"/>
  <c r="AY66" i="36131"/>
  <c r="BB66" i="36131"/>
  <c r="BC66" i="36131"/>
  <c r="BD66" i="36131"/>
  <c r="BE66" i="36131"/>
  <c r="BF66" i="36131"/>
  <c r="BG66" i="36131"/>
  <c r="BH66" i="36131"/>
  <c r="BI66" i="36131"/>
  <c r="BJ66" i="36131"/>
  <c r="BK66" i="36131"/>
  <c r="BL66" i="36131"/>
  <c r="BM66" i="36131"/>
  <c r="BN66" i="36131"/>
  <c r="BO66" i="36131"/>
  <c r="BS66" i="36131"/>
  <c r="D67" i="36131"/>
  <c r="F67" i="36131"/>
  <c r="G67" i="36131"/>
  <c r="H67" i="36131"/>
  <c r="I67" i="36131"/>
  <c r="K67" i="36131"/>
  <c r="L67" i="36131"/>
  <c r="N67" i="36131"/>
  <c r="O67" i="36131"/>
  <c r="P67" i="36131"/>
  <c r="Q67" i="36131"/>
  <c r="S67" i="36131"/>
  <c r="T67" i="36131"/>
  <c r="V67" i="36131"/>
  <c r="X67" i="36131"/>
  <c r="Y67" i="36131"/>
  <c r="Z67" i="36131"/>
  <c r="AA67" i="36131"/>
  <c r="AB67" i="36131"/>
  <c r="AC67" i="36131"/>
  <c r="AF67" i="36131"/>
  <c r="AG67" i="36131"/>
  <c r="AH67" i="36131"/>
  <c r="AI67" i="36131"/>
  <c r="AJ67" i="36131"/>
  <c r="AK67" i="36131"/>
  <c r="AL67" i="36131"/>
  <c r="AM67" i="36131"/>
  <c r="AN67" i="36131"/>
  <c r="AO67" i="36131"/>
  <c r="AP67" i="36131"/>
  <c r="AQ67" i="36131"/>
  <c r="AR67" i="36131"/>
  <c r="AS67" i="36131"/>
  <c r="AT67" i="36131"/>
  <c r="AU67" i="36131"/>
  <c r="AV67" i="36131"/>
  <c r="AW67" i="36131"/>
  <c r="AX67" i="36131"/>
  <c r="AY67" i="36131"/>
  <c r="BB67" i="36131"/>
  <c r="BC67" i="36131"/>
  <c r="BD67" i="36131"/>
  <c r="BE67" i="36131"/>
  <c r="BF67" i="36131"/>
  <c r="BG67" i="36131"/>
  <c r="BH67" i="36131"/>
  <c r="BI67" i="36131"/>
  <c r="BJ67" i="36131"/>
  <c r="BK67" i="36131"/>
  <c r="BL67" i="36131"/>
  <c r="BM67" i="36131"/>
  <c r="BN67" i="36131"/>
  <c r="BO67" i="36131"/>
  <c r="BS67" i="36131"/>
  <c r="D68" i="36131"/>
  <c r="F68" i="36131"/>
  <c r="G68" i="36131"/>
  <c r="H68" i="36131"/>
  <c r="I68" i="36131"/>
  <c r="K68" i="36131"/>
  <c r="L68" i="36131"/>
  <c r="N68" i="36131"/>
  <c r="O68" i="36131"/>
  <c r="P68" i="36131"/>
  <c r="Q68" i="36131"/>
  <c r="S68" i="36131"/>
  <c r="T68" i="36131"/>
  <c r="V68" i="36131"/>
  <c r="X68" i="36131"/>
  <c r="Y68" i="36131"/>
  <c r="Z68" i="36131"/>
  <c r="AA68" i="36131"/>
  <c r="AB68" i="36131"/>
  <c r="AC68" i="36131"/>
  <c r="AF68" i="36131"/>
  <c r="AG68" i="36131"/>
  <c r="AH68" i="36131"/>
  <c r="AI68" i="36131"/>
  <c r="AJ68" i="36131"/>
  <c r="AK68" i="36131"/>
  <c r="AL68" i="36131"/>
  <c r="AM68" i="36131"/>
  <c r="AN68" i="36131"/>
  <c r="AO68" i="36131"/>
  <c r="AP68" i="36131"/>
  <c r="AQ68" i="36131"/>
  <c r="AR68" i="36131"/>
  <c r="AS68" i="36131"/>
  <c r="AT68" i="36131"/>
  <c r="AU68" i="36131"/>
  <c r="AV68" i="36131"/>
  <c r="AW68" i="36131"/>
  <c r="AX68" i="36131"/>
  <c r="AY68" i="36131"/>
  <c r="BB68" i="36131"/>
  <c r="BC68" i="36131"/>
  <c r="BD68" i="36131"/>
  <c r="BE68" i="36131"/>
  <c r="BF68" i="36131"/>
  <c r="BG68" i="36131"/>
  <c r="BH68" i="36131"/>
  <c r="BI68" i="36131"/>
  <c r="BJ68" i="36131"/>
  <c r="BK68" i="36131"/>
  <c r="BL68" i="36131"/>
  <c r="BM68" i="36131"/>
  <c r="BN68" i="36131"/>
  <c r="BO68" i="36131"/>
  <c r="BS68" i="36131"/>
  <c r="D69" i="36131"/>
  <c r="F69" i="36131"/>
  <c r="G69" i="36131"/>
  <c r="H69" i="36131"/>
  <c r="I69" i="36131"/>
  <c r="K69" i="36131"/>
  <c r="L69" i="36131"/>
  <c r="N69" i="36131"/>
  <c r="O69" i="36131"/>
  <c r="P69" i="36131"/>
  <c r="Q69" i="36131"/>
  <c r="S69" i="36131"/>
  <c r="T69" i="36131"/>
  <c r="V69" i="36131"/>
  <c r="X69" i="36131"/>
  <c r="Y69" i="36131"/>
  <c r="Z69" i="36131"/>
  <c r="AA69" i="36131"/>
  <c r="AB69" i="36131"/>
  <c r="AC69" i="36131"/>
  <c r="AF69" i="36131"/>
  <c r="AG69" i="36131"/>
  <c r="AH69" i="36131"/>
  <c r="AI69" i="36131"/>
  <c r="AJ69" i="36131"/>
  <c r="AK69" i="36131"/>
  <c r="AL69" i="36131"/>
  <c r="AM69" i="36131"/>
  <c r="AN69" i="36131"/>
  <c r="AO69" i="36131"/>
  <c r="AP69" i="36131"/>
  <c r="AQ69" i="36131"/>
  <c r="AR69" i="36131"/>
  <c r="AS69" i="36131"/>
  <c r="AT69" i="36131"/>
  <c r="AU69" i="36131"/>
  <c r="AV69" i="36131"/>
  <c r="AW69" i="36131"/>
  <c r="AX69" i="36131"/>
  <c r="AY69" i="36131"/>
  <c r="BB69" i="36131"/>
  <c r="BC69" i="36131"/>
  <c r="BD69" i="36131"/>
  <c r="BE69" i="36131"/>
  <c r="BF69" i="36131"/>
  <c r="BG69" i="36131"/>
  <c r="BH69" i="36131"/>
  <c r="BI69" i="36131"/>
  <c r="BJ69" i="36131"/>
  <c r="BK69" i="36131"/>
  <c r="BL69" i="36131"/>
  <c r="BM69" i="36131"/>
  <c r="BN69" i="36131"/>
  <c r="BO69" i="36131"/>
  <c r="BS69" i="36131"/>
  <c r="D70" i="36131"/>
  <c r="F70" i="36131"/>
  <c r="G70" i="36131"/>
  <c r="H70" i="36131"/>
  <c r="I70" i="36131"/>
  <c r="K70" i="36131"/>
  <c r="L70" i="36131"/>
  <c r="N70" i="36131"/>
  <c r="O70" i="36131"/>
  <c r="P70" i="36131"/>
  <c r="Q70" i="36131"/>
  <c r="S70" i="36131"/>
  <c r="T70" i="36131"/>
  <c r="V70" i="36131"/>
  <c r="X70" i="36131"/>
  <c r="Y70" i="36131"/>
  <c r="Z70" i="36131"/>
  <c r="AA70" i="36131"/>
  <c r="AB70" i="36131"/>
  <c r="AC70" i="36131"/>
  <c r="AF70" i="36131"/>
  <c r="AG70" i="36131"/>
  <c r="AH70" i="36131"/>
  <c r="AI70" i="36131"/>
  <c r="AJ70" i="36131"/>
  <c r="AK70" i="36131"/>
  <c r="AL70" i="36131"/>
  <c r="AM70" i="36131"/>
  <c r="AN70" i="36131"/>
  <c r="AO70" i="36131"/>
  <c r="AP70" i="36131"/>
  <c r="AQ70" i="36131"/>
  <c r="AR70" i="36131"/>
  <c r="AS70" i="36131"/>
  <c r="AT70" i="36131"/>
  <c r="AU70" i="36131"/>
  <c r="AV70" i="36131"/>
  <c r="AW70" i="36131"/>
  <c r="AX70" i="36131"/>
  <c r="AY70" i="36131"/>
  <c r="BB70" i="36131"/>
  <c r="BC70" i="36131"/>
  <c r="BD70" i="36131"/>
  <c r="BE70" i="36131"/>
  <c r="BF70" i="36131"/>
  <c r="BG70" i="36131"/>
  <c r="BH70" i="36131"/>
  <c r="BI70" i="36131"/>
  <c r="BJ70" i="36131"/>
  <c r="BK70" i="36131"/>
  <c r="BL70" i="36131"/>
  <c r="BM70" i="36131"/>
  <c r="BN70" i="36131"/>
  <c r="BO70" i="36131"/>
  <c r="BS70" i="36131"/>
  <c r="D71" i="36131"/>
  <c r="F71" i="36131"/>
  <c r="G71" i="36131"/>
  <c r="H71" i="36131"/>
  <c r="I71" i="36131"/>
  <c r="K71" i="36131"/>
  <c r="L71" i="36131"/>
  <c r="N71" i="36131"/>
  <c r="O71" i="36131"/>
  <c r="P71" i="36131"/>
  <c r="Q71" i="36131"/>
  <c r="S71" i="36131"/>
  <c r="T71" i="36131"/>
  <c r="V71" i="36131"/>
  <c r="X71" i="36131"/>
  <c r="Y71" i="36131"/>
  <c r="Z71" i="36131"/>
  <c r="AA71" i="36131"/>
  <c r="AB71" i="36131"/>
  <c r="AC71" i="36131"/>
  <c r="AF71" i="36131"/>
  <c r="AG71" i="36131"/>
  <c r="AH71" i="36131"/>
  <c r="AI71" i="36131"/>
  <c r="AJ71" i="36131"/>
  <c r="AK71" i="36131"/>
  <c r="AL71" i="36131"/>
  <c r="AM71" i="36131"/>
  <c r="AN71" i="36131"/>
  <c r="AO71" i="36131"/>
  <c r="AP71" i="36131"/>
  <c r="AQ71" i="36131"/>
  <c r="AR71" i="36131"/>
  <c r="AS71" i="36131"/>
  <c r="AT71" i="36131"/>
  <c r="AU71" i="36131"/>
  <c r="AV71" i="36131"/>
  <c r="AW71" i="36131"/>
  <c r="AX71" i="36131"/>
  <c r="AY71" i="36131"/>
  <c r="BB71" i="36131"/>
  <c r="BC71" i="36131"/>
  <c r="BD71" i="36131"/>
  <c r="BE71" i="36131"/>
  <c r="BF71" i="36131"/>
  <c r="BG71" i="36131"/>
  <c r="BH71" i="36131"/>
  <c r="BI71" i="36131"/>
  <c r="BJ71" i="36131"/>
  <c r="BK71" i="36131"/>
  <c r="BL71" i="36131"/>
  <c r="BM71" i="36131"/>
  <c r="BN71" i="36131"/>
  <c r="BO71" i="36131"/>
  <c r="BS71" i="36131"/>
  <c r="D72" i="36131"/>
  <c r="F72" i="36131"/>
  <c r="G72" i="36131"/>
  <c r="H72" i="36131"/>
  <c r="I72" i="36131"/>
  <c r="K72" i="36131"/>
  <c r="L72" i="36131"/>
  <c r="N72" i="36131"/>
  <c r="O72" i="36131"/>
  <c r="P72" i="36131"/>
  <c r="Q72" i="36131"/>
  <c r="S72" i="36131"/>
  <c r="T72" i="36131"/>
  <c r="V72" i="36131"/>
  <c r="X72" i="36131"/>
  <c r="Y72" i="36131"/>
  <c r="Z72" i="36131"/>
  <c r="AA72" i="36131"/>
  <c r="AB72" i="36131"/>
  <c r="AC72" i="36131"/>
  <c r="AF72" i="36131"/>
  <c r="AG72" i="36131"/>
  <c r="AH72" i="36131"/>
  <c r="AI72" i="36131"/>
  <c r="AJ72" i="36131"/>
  <c r="AK72" i="36131"/>
  <c r="AL72" i="36131"/>
  <c r="AM72" i="36131"/>
  <c r="AN72" i="36131"/>
  <c r="AO72" i="36131"/>
  <c r="AP72" i="36131"/>
  <c r="AQ72" i="36131"/>
  <c r="AR72" i="36131"/>
  <c r="AS72" i="36131"/>
  <c r="AT72" i="36131"/>
  <c r="AU72" i="36131"/>
  <c r="AV72" i="36131"/>
  <c r="AW72" i="36131"/>
  <c r="AX72" i="36131"/>
  <c r="AY72" i="36131"/>
  <c r="BB72" i="36131"/>
  <c r="BC72" i="36131"/>
  <c r="BD72" i="36131"/>
  <c r="BE72" i="36131"/>
  <c r="BF72" i="36131"/>
  <c r="BG72" i="36131"/>
  <c r="BH72" i="36131"/>
  <c r="BI72" i="36131"/>
  <c r="BJ72" i="36131"/>
  <c r="BK72" i="36131"/>
  <c r="BL72" i="36131"/>
  <c r="BM72" i="36131"/>
  <c r="BN72" i="36131"/>
  <c r="BO72" i="36131"/>
  <c r="BS72" i="36131"/>
  <c r="D73" i="36131"/>
  <c r="F73" i="36131"/>
  <c r="G73" i="36131"/>
  <c r="H73" i="36131"/>
  <c r="I73" i="36131"/>
  <c r="K73" i="36131"/>
  <c r="L73" i="36131"/>
  <c r="N73" i="36131"/>
  <c r="O73" i="36131"/>
  <c r="P73" i="36131"/>
  <c r="Q73" i="36131"/>
  <c r="S73" i="36131"/>
  <c r="T73" i="36131"/>
  <c r="V73" i="36131"/>
  <c r="X73" i="36131"/>
  <c r="Y73" i="36131"/>
  <c r="Z73" i="36131"/>
  <c r="AA73" i="36131"/>
  <c r="AB73" i="36131"/>
  <c r="AC73" i="36131"/>
  <c r="AF73" i="36131"/>
  <c r="AG73" i="36131"/>
  <c r="AH73" i="36131"/>
  <c r="AI73" i="36131"/>
  <c r="AJ73" i="36131"/>
  <c r="AK73" i="36131"/>
  <c r="AL73" i="36131"/>
  <c r="AM73" i="36131"/>
  <c r="AN73" i="36131"/>
  <c r="AO73" i="36131"/>
  <c r="AP73" i="36131"/>
  <c r="AQ73" i="36131"/>
  <c r="AR73" i="36131"/>
  <c r="AS73" i="36131"/>
  <c r="AT73" i="36131"/>
  <c r="AU73" i="36131"/>
  <c r="AV73" i="36131"/>
  <c r="AW73" i="36131"/>
  <c r="AX73" i="36131"/>
  <c r="AY73" i="36131"/>
  <c r="BB73" i="36131"/>
  <c r="BC73" i="36131"/>
  <c r="BD73" i="36131"/>
  <c r="BE73" i="36131"/>
  <c r="BF73" i="36131"/>
  <c r="BG73" i="36131"/>
  <c r="BH73" i="36131"/>
  <c r="BI73" i="36131"/>
  <c r="BJ73" i="36131"/>
  <c r="BK73" i="36131"/>
  <c r="BL73" i="36131"/>
  <c r="BM73" i="36131"/>
  <c r="BN73" i="36131"/>
  <c r="BO73" i="36131"/>
  <c r="BS73" i="36131"/>
  <c r="D74" i="36131"/>
  <c r="F74" i="36131"/>
  <c r="G74" i="36131"/>
  <c r="H74" i="36131"/>
  <c r="I74" i="36131"/>
  <c r="K74" i="36131"/>
  <c r="L74" i="36131"/>
  <c r="N74" i="36131"/>
  <c r="O74" i="36131"/>
  <c r="P74" i="36131"/>
  <c r="Q74" i="36131"/>
  <c r="S74" i="36131"/>
  <c r="T74" i="36131"/>
  <c r="V74" i="36131"/>
  <c r="X74" i="36131"/>
  <c r="Y74" i="36131"/>
  <c r="Z74" i="36131"/>
  <c r="AA74" i="36131"/>
  <c r="AB74" i="36131"/>
  <c r="AC74" i="36131"/>
  <c r="AF74" i="36131"/>
  <c r="AG74" i="36131"/>
  <c r="AH74" i="36131"/>
  <c r="AI74" i="36131"/>
  <c r="AJ74" i="36131"/>
  <c r="AK74" i="36131"/>
  <c r="AL74" i="36131"/>
  <c r="AM74" i="36131"/>
  <c r="AN74" i="36131"/>
  <c r="AO74" i="36131"/>
  <c r="AP74" i="36131"/>
  <c r="AQ74" i="36131"/>
  <c r="AR74" i="36131"/>
  <c r="AS74" i="36131"/>
  <c r="AT74" i="36131"/>
  <c r="AU74" i="36131"/>
  <c r="AV74" i="36131"/>
  <c r="AW74" i="36131"/>
  <c r="AX74" i="36131"/>
  <c r="AY74" i="36131"/>
  <c r="BB74" i="36131"/>
  <c r="BC74" i="36131"/>
  <c r="BD74" i="36131"/>
  <c r="BE74" i="36131"/>
  <c r="BF74" i="36131"/>
  <c r="BG74" i="36131"/>
  <c r="BH74" i="36131"/>
  <c r="BI74" i="36131"/>
  <c r="BJ74" i="36131"/>
  <c r="BK74" i="36131"/>
  <c r="BL74" i="36131"/>
  <c r="BM74" i="36131"/>
  <c r="BN74" i="36131"/>
  <c r="BO74" i="36131"/>
  <c r="BS74" i="36131"/>
  <c r="D75" i="36131"/>
  <c r="F75" i="36131"/>
  <c r="G75" i="36131"/>
  <c r="H75" i="36131"/>
  <c r="I75" i="36131"/>
  <c r="K75" i="36131"/>
  <c r="L75" i="36131"/>
  <c r="N75" i="36131"/>
  <c r="O75" i="36131"/>
  <c r="P75" i="36131"/>
  <c r="Q75" i="36131"/>
  <c r="S75" i="36131"/>
  <c r="T75" i="36131"/>
  <c r="V75" i="36131"/>
  <c r="X75" i="36131"/>
  <c r="Y75" i="36131"/>
  <c r="Z75" i="36131"/>
  <c r="AA75" i="36131"/>
  <c r="AB75" i="36131"/>
  <c r="AC75" i="36131"/>
  <c r="AF75" i="36131"/>
  <c r="AG75" i="36131"/>
  <c r="AH75" i="36131"/>
  <c r="AI75" i="36131"/>
  <c r="AJ75" i="36131"/>
  <c r="AK75" i="36131"/>
  <c r="AL75" i="36131"/>
  <c r="AM75" i="36131"/>
  <c r="AN75" i="36131"/>
  <c r="AO75" i="36131"/>
  <c r="AP75" i="36131"/>
  <c r="AQ75" i="36131"/>
  <c r="AR75" i="36131"/>
  <c r="AS75" i="36131"/>
  <c r="AT75" i="36131"/>
  <c r="AU75" i="36131"/>
  <c r="AV75" i="36131"/>
  <c r="AW75" i="36131"/>
  <c r="AX75" i="36131"/>
  <c r="AY75" i="36131"/>
  <c r="BB75" i="36131"/>
  <c r="BC75" i="36131"/>
  <c r="BD75" i="36131"/>
  <c r="BE75" i="36131"/>
  <c r="BF75" i="36131"/>
  <c r="BG75" i="36131"/>
  <c r="BH75" i="36131"/>
  <c r="BI75" i="36131"/>
  <c r="BJ75" i="36131"/>
  <c r="BK75" i="36131"/>
  <c r="BL75" i="36131"/>
  <c r="BM75" i="36131"/>
  <c r="BN75" i="36131"/>
  <c r="BO75" i="36131"/>
  <c r="BS75" i="36131"/>
  <c r="D76" i="36131"/>
  <c r="F76" i="36131"/>
  <c r="G76" i="36131"/>
  <c r="H76" i="36131"/>
  <c r="I76" i="36131"/>
  <c r="K76" i="36131"/>
  <c r="L76" i="36131"/>
  <c r="N76" i="36131"/>
  <c r="O76" i="36131"/>
  <c r="P76" i="36131"/>
  <c r="Q76" i="36131"/>
  <c r="S76" i="36131"/>
  <c r="T76" i="36131"/>
  <c r="V76" i="36131"/>
  <c r="X76" i="36131"/>
  <c r="Y76" i="36131"/>
  <c r="Z76" i="36131"/>
  <c r="AA76" i="36131"/>
  <c r="AB76" i="36131"/>
  <c r="AC76" i="36131"/>
  <c r="AF76" i="36131"/>
  <c r="AG76" i="36131"/>
  <c r="AH76" i="36131"/>
  <c r="AI76" i="36131"/>
  <c r="AJ76" i="36131"/>
  <c r="AK76" i="36131"/>
  <c r="AL76" i="36131"/>
  <c r="AM76" i="36131"/>
  <c r="AN76" i="36131"/>
  <c r="AO76" i="36131"/>
  <c r="AP76" i="36131"/>
  <c r="AQ76" i="36131"/>
  <c r="AR76" i="36131"/>
  <c r="AS76" i="36131"/>
  <c r="AT76" i="36131"/>
  <c r="AU76" i="36131"/>
  <c r="AV76" i="36131"/>
  <c r="AW76" i="36131"/>
  <c r="AX76" i="36131"/>
  <c r="AY76" i="36131"/>
  <c r="BB76" i="36131"/>
  <c r="BC76" i="36131"/>
  <c r="BD76" i="36131"/>
  <c r="BE76" i="36131"/>
  <c r="BF76" i="36131"/>
  <c r="BG76" i="36131"/>
  <c r="BH76" i="36131"/>
  <c r="BI76" i="36131"/>
  <c r="BJ76" i="36131"/>
  <c r="BK76" i="36131"/>
  <c r="BL76" i="36131"/>
  <c r="BM76" i="36131"/>
  <c r="BN76" i="36131"/>
  <c r="BO76" i="36131"/>
  <c r="BS76" i="36131"/>
  <c r="D77" i="36131"/>
  <c r="F77" i="36131"/>
  <c r="G77" i="36131"/>
  <c r="H77" i="36131"/>
  <c r="I77" i="36131"/>
  <c r="K77" i="36131"/>
  <c r="L77" i="36131"/>
  <c r="N77" i="36131"/>
  <c r="O77" i="36131"/>
  <c r="P77" i="36131"/>
  <c r="Q77" i="36131"/>
  <c r="S77" i="36131"/>
  <c r="T77" i="36131"/>
  <c r="V77" i="36131"/>
  <c r="X77" i="36131"/>
  <c r="Y77" i="36131"/>
  <c r="Z77" i="36131"/>
  <c r="AA77" i="36131"/>
  <c r="AB77" i="36131"/>
  <c r="AC77" i="36131"/>
  <c r="AF77" i="36131"/>
  <c r="AG77" i="36131"/>
  <c r="AH77" i="36131"/>
  <c r="AI77" i="36131"/>
  <c r="AJ77" i="36131"/>
  <c r="AK77" i="36131"/>
  <c r="AL77" i="36131"/>
  <c r="AM77" i="36131"/>
  <c r="AN77" i="36131"/>
  <c r="AO77" i="36131"/>
  <c r="AP77" i="36131"/>
  <c r="AQ77" i="36131"/>
  <c r="AR77" i="36131"/>
  <c r="AS77" i="36131"/>
  <c r="AT77" i="36131"/>
  <c r="AU77" i="36131"/>
  <c r="AV77" i="36131"/>
  <c r="AW77" i="36131"/>
  <c r="AX77" i="36131"/>
  <c r="AY77" i="36131"/>
  <c r="BB77" i="36131"/>
  <c r="BC77" i="36131"/>
  <c r="BD77" i="36131"/>
  <c r="BE77" i="36131"/>
  <c r="BF77" i="36131"/>
  <c r="BG77" i="36131"/>
  <c r="BH77" i="36131"/>
  <c r="BI77" i="36131"/>
  <c r="BJ77" i="36131"/>
  <c r="BK77" i="36131"/>
  <c r="BL77" i="36131"/>
  <c r="BM77" i="36131"/>
  <c r="BN77" i="36131"/>
  <c r="BO77" i="36131"/>
  <c r="BS77" i="36131"/>
  <c r="D78" i="36131"/>
  <c r="F78" i="36131"/>
  <c r="G78" i="36131"/>
  <c r="H78" i="36131"/>
  <c r="I78" i="36131"/>
  <c r="K78" i="36131"/>
  <c r="L78" i="36131"/>
  <c r="N78" i="36131"/>
  <c r="O78" i="36131"/>
  <c r="P78" i="36131"/>
  <c r="Q78" i="36131"/>
  <c r="S78" i="36131"/>
  <c r="T78" i="36131"/>
  <c r="V78" i="36131"/>
  <c r="X78" i="36131"/>
  <c r="Y78" i="36131"/>
  <c r="Z78" i="36131"/>
  <c r="AA78" i="36131"/>
  <c r="AB78" i="36131"/>
  <c r="AC78" i="36131"/>
  <c r="AF78" i="36131"/>
  <c r="AG78" i="36131"/>
  <c r="AH78" i="36131"/>
  <c r="AI78" i="36131"/>
  <c r="AJ78" i="36131"/>
  <c r="AK78" i="36131"/>
  <c r="AL78" i="36131"/>
  <c r="AM78" i="36131"/>
  <c r="AN78" i="36131"/>
  <c r="AO78" i="36131"/>
  <c r="AP78" i="36131"/>
  <c r="AQ78" i="36131"/>
  <c r="AR78" i="36131"/>
  <c r="AS78" i="36131"/>
  <c r="AT78" i="36131"/>
  <c r="AU78" i="36131"/>
  <c r="AV78" i="36131"/>
  <c r="AW78" i="36131"/>
  <c r="AX78" i="36131"/>
  <c r="AY78" i="36131"/>
  <c r="BB78" i="36131"/>
  <c r="BC78" i="36131"/>
  <c r="BD78" i="36131"/>
  <c r="BE78" i="36131"/>
  <c r="BF78" i="36131"/>
  <c r="BG78" i="36131"/>
  <c r="BH78" i="36131"/>
  <c r="BI78" i="36131"/>
  <c r="BJ78" i="36131"/>
  <c r="BK78" i="36131"/>
  <c r="BL78" i="36131"/>
  <c r="BM78" i="36131"/>
  <c r="BN78" i="36131"/>
  <c r="BO78" i="36131"/>
  <c r="BS78" i="36131"/>
  <c r="D79" i="36131"/>
  <c r="F79" i="36131"/>
  <c r="G79" i="36131"/>
  <c r="H79" i="36131"/>
  <c r="I79" i="36131"/>
  <c r="K79" i="36131"/>
  <c r="L79" i="36131"/>
  <c r="N79" i="36131"/>
  <c r="O79" i="36131"/>
  <c r="P79" i="36131"/>
  <c r="Q79" i="36131"/>
  <c r="S79" i="36131"/>
  <c r="T79" i="36131"/>
  <c r="V79" i="36131"/>
  <c r="X79" i="36131"/>
  <c r="Y79" i="36131"/>
  <c r="Z79" i="36131"/>
  <c r="AA79" i="36131"/>
  <c r="AB79" i="36131"/>
  <c r="AC79" i="36131"/>
  <c r="AF79" i="36131"/>
  <c r="AG79" i="36131"/>
  <c r="AH79" i="36131"/>
  <c r="AI79" i="36131"/>
  <c r="AJ79" i="36131"/>
  <c r="AK79" i="36131"/>
  <c r="AL79" i="36131"/>
  <c r="AM79" i="36131"/>
  <c r="AN79" i="36131"/>
  <c r="AO79" i="36131"/>
  <c r="AP79" i="36131"/>
  <c r="AQ79" i="36131"/>
  <c r="AR79" i="36131"/>
  <c r="AS79" i="36131"/>
  <c r="AT79" i="36131"/>
  <c r="AU79" i="36131"/>
  <c r="AV79" i="36131"/>
  <c r="AW79" i="36131"/>
  <c r="AX79" i="36131"/>
  <c r="AY79" i="36131"/>
  <c r="BB79" i="36131"/>
  <c r="BC79" i="36131"/>
  <c r="BD79" i="36131"/>
  <c r="BE79" i="36131"/>
  <c r="BF79" i="36131"/>
  <c r="BG79" i="36131"/>
  <c r="BH79" i="36131"/>
  <c r="BI79" i="36131"/>
  <c r="BJ79" i="36131"/>
  <c r="BK79" i="36131"/>
  <c r="BL79" i="36131"/>
  <c r="BM79" i="36131"/>
  <c r="BN79" i="36131"/>
  <c r="BO79" i="36131"/>
  <c r="BS79" i="36131"/>
  <c r="D80" i="36131"/>
  <c r="F80" i="36131"/>
  <c r="G80" i="36131"/>
  <c r="H80" i="36131"/>
  <c r="I80" i="36131"/>
  <c r="K80" i="36131"/>
  <c r="L80" i="36131"/>
  <c r="N80" i="36131"/>
  <c r="O80" i="36131"/>
  <c r="P80" i="36131"/>
  <c r="Q80" i="36131"/>
  <c r="S80" i="36131"/>
  <c r="T80" i="36131"/>
  <c r="V80" i="36131"/>
  <c r="X80" i="36131"/>
  <c r="Y80" i="36131"/>
  <c r="Z80" i="36131"/>
  <c r="AA80" i="36131"/>
  <c r="AB80" i="36131"/>
  <c r="AC80" i="36131"/>
  <c r="AF80" i="36131"/>
  <c r="AG80" i="36131"/>
  <c r="AH80" i="36131"/>
  <c r="AI80" i="36131"/>
  <c r="AJ80" i="36131"/>
  <c r="AK80" i="36131"/>
  <c r="AL80" i="36131"/>
  <c r="AM80" i="36131"/>
  <c r="AN80" i="36131"/>
  <c r="AO80" i="36131"/>
  <c r="AP80" i="36131"/>
  <c r="AQ80" i="36131"/>
  <c r="AR80" i="36131"/>
  <c r="AS80" i="36131"/>
  <c r="AT80" i="36131"/>
  <c r="AU80" i="36131"/>
  <c r="AV80" i="36131"/>
  <c r="AW80" i="36131"/>
  <c r="AX80" i="36131"/>
  <c r="AY80" i="36131"/>
  <c r="BB80" i="36131"/>
  <c r="BC80" i="36131"/>
  <c r="BD80" i="36131"/>
  <c r="BE80" i="36131"/>
  <c r="BF80" i="36131"/>
  <c r="BG80" i="36131"/>
  <c r="BH80" i="36131"/>
  <c r="BI80" i="36131"/>
  <c r="BJ80" i="36131"/>
  <c r="BK80" i="36131"/>
  <c r="BL80" i="36131"/>
  <c r="BM80" i="36131"/>
  <c r="BN80" i="36131"/>
  <c r="BO80" i="36131"/>
  <c r="BS80" i="36131"/>
  <c r="D81" i="36131"/>
  <c r="F81" i="36131"/>
  <c r="G81" i="36131"/>
  <c r="H81" i="36131"/>
  <c r="I81" i="36131"/>
  <c r="K81" i="36131"/>
  <c r="L81" i="36131"/>
  <c r="N81" i="36131"/>
  <c r="O81" i="36131"/>
  <c r="P81" i="36131"/>
  <c r="Q81" i="36131"/>
  <c r="S81" i="36131"/>
  <c r="T81" i="36131"/>
  <c r="V81" i="36131"/>
  <c r="X81" i="36131"/>
  <c r="Y81" i="36131"/>
  <c r="Z81" i="36131"/>
  <c r="AA81" i="36131"/>
  <c r="AB81" i="36131"/>
  <c r="AC81" i="36131"/>
  <c r="AF81" i="36131"/>
  <c r="AG81" i="36131"/>
  <c r="AH81" i="36131"/>
  <c r="AI81" i="36131"/>
  <c r="AJ81" i="36131"/>
  <c r="AK81" i="36131"/>
  <c r="AL81" i="36131"/>
  <c r="AM81" i="36131"/>
  <c r="AN81" i="36131"/>
  <c r="AO81" i="36131"/>
  <c r="AP81" i="36131"/>
  <c r="AQ81" i="36131"/>
  <c r="AR81" i="36131"/>
  <c r="AS81" i="36131"/>
  <c r="AT81" i="36131"/>
  <c r="AU81" i="36131"/>
  <c r="AV81" i="36131"/>
  <c r="AW81" i="36131"/>
  <c r="AX81" i="36131"/>
  <c r="AY81" i="36131"/>
  <c r="BB81" i="36131"/>
  <c r="BC81" i="36131"/>
  <c r="BD81" i="36131"/>
  <c r="BE81" i="36131"/>
  <c r="BF81" i="36131"/>
  <c r="BG81" i="36131"/>
  <c r="BH81" i="36131"/>
  <c r="BI81" i="36131"/>
  <c r="BJ81" i="36131"/>
  <c r="BK81" i="36131"/>
  <c r="BL81" i="36131"/>
  <c r="BM81" i="36131"/>
  <c r="BN81" i="36131"/>
  <c r="BO81" i="36131"/>
  <c r="BS81" i="36131"/>
  <c r="D82" i="36131"/>
  <c r="F82" i="36131"/>
  <c r="G82" i="36131"/>
  <c r="H82" i="36131"/>
  <c r="I82" i="36131"/>
  <c r="K82" i="36131"/>
  <c r="L82" i="36131"/>
  <c r="N82" i="36131"/>
  <c r="O82" i="36131"/>
  <c r="P82" i="36131"/>
  <c r="Q82" i="36131"/>
  <c r="S82" i="36131"/>
  <c r="T82" i="36131"/>
  <c r="V82" i="36131"/>
  <c r="X82" i="36131"/>
  <c r="Y82" i="36131"/>
  <c r="Z82" i="36131"/>
  <c r="AA82" i="36131"/>
  <c r="AB82" i="36131"/>
  <c r="AC82" i="36131"/>
  <c r="AF82" i="36131"/>
  <c r="AG82" i="36131"/>
  <c r="AH82" i="36131"/>
  <c r="AI82" i="36131"/>
  <c r="AJ82" i="36131"/>
  <c r="AK82" i="36131"/>
  <c r="AL82" i="36131"/>
  <c r="AM82" i="36131"/>
  <c r="AN82" i="36131"/>
  <c r="AO82" i="36131"/>
  <c r="AP82" i="36131"/>
  <c r="AQ82" i="36131"/>
  <c r="AR82" i="36131"/>
  <c r="AS82" i="36131"/>
  <c r="AT82" i="36131"/>
  <c r="AU82" i="36131"/>
  <c r="AV82" i="36131"/>
  <c r="AW82" i="36131"/>
  <c r="AX82" i="36131"/>
  <c r="AY82" i="36131"/>
  <c r="BB82" i="36131"/>
  <c r="BC82" i="36131"/>
  <c r="BD82" i="36131"/>
  <c r="BE82" i="36131"/>
  <c r="BF82" i="36131"/>
  <c r="BG82" i="36131"/>
  <c r="BH82" i="36131"/>
  <c r="BI82" i="36131"/>
  <c r="BJ82" i="36131"/>
  <c r="BK82" i="36131"/>
  <c r="BL82" i="36131"/>
  <c r="BM82" i="36131"/>
  <c r="BN82" i="36131"/>
  <c r="BO82" i="36131"/>
  <c r="BS82" i="36131"/>
  <c r="D83" i="36131"/>
  <c r="F83" i="36131"/>
  <c r="G83" i="36131"/>
  <c r="H83" i="36131"/>
  <c r="I83" i="36131"/>
  <c r="K83" i="36131"/>
  <c r="L83" i="36131"/>
  <c r="N83" i="36131"/>
  <c r="O83" i="36131"/>
  <c r="P83" i="36131"/>
  <c r="Q83" i="36131"/>
  <c r="S83" i="36131"/>
  <c r="T83" i="36131"/>
  <c r="V83" i="36131"/>
  <c r="X83" i="36131"/>
  <c r="Y83" i="36131"/>
  <c r="Z83" i="36131"/>
  <c r="AA83" i="36131"/>
  <c r="AB83" i="36131"/>
  <c r="AC83" i="36131"/>
  <c r="AF83" i="36131"/>
  <c r="AG83" i="36131"/>
  <c r="AH83" i="36131"/>
  <c r="AI83" i="36131"/>
  <c r="AJ83" i="36131"/>
  <c r="AK83" i="36131"/>
  <c r="AL83" i="36131"/>
  <c r="AM83" i="36131"/>
  <c r="AN83" i="36131"/>
  <c r="AO83" i="36131"/>
  <c r="AP83" i="36131"/>
  <c r="AQ83" i="36131"/>
  <c r="AR83" i="36131"/>
  <c r="AS83" i="36131"/>
  <c r="AT83" i="36131"/>
  <c r="AU83" i="36131"/>
  <c r="AV83" i="36131"/>
  <c r="AW83" i="36131"/>
  <c r="AX83" i="36131"/>
  <c r="AY83" i="36131"/>
  <c r="BB83" i="36131"/>
  <c r="BC83" i="36131"/>
  <c r="BD83" i="36131"/>
  <c r="BE83" i="36131"/>
  <c r="BF83" i="36131"/>
  <c r="BG83" i="36131"/>
  <c r="BH83" i="36131"/>
  <c r="BI83" i="36131"/>
  <c r="BJ83" i="36131"/>
  <c r="BK83" i="36131"/>
  <c r="BL83" i="36131"/>
  <c r="BM83" i="36131"/>
  <c r="BN83" i="36131"/>
  <c r="BO83" i="36131"/>
  <c r="BS83" i="36131"/>
  <c r="D84" i="36131"/>
  <c r="F84" i="36131"/>
  <c r="G84" i="36131"/>
  <c r="H84" i="36131"/>
  <c r="I84" i="36131"/>
  <c r="K84" i="36131"/>
  <c r="L84" i="36131"/>
  <c r="N84" i="36131"/>
  <c r="O84" i="36131"/>
  <c r="P84" i="36131"/>
  <c r="Q84" i="36131"/>
  <c r="S84" i="36131"/>
  <c r="T84" i="36131"/>
  <c r="V84" i="36131"/>
  <c r="X84" i="36131"/>
  <c r="Y84" i="36131"/>
  <c r="Z84" i="36131"/>
  <c r="AA84" i="36131"/>
  <c r="AB84" i="36131"/>
  <c r="AC84" i="36131"/>
  <c r="AF84" i="36131"/>
  <c r="AG84" i="36131"/>
  <c r="AH84" i="36131"/>
  <c r="AI84" i="36131"/>
  <c r="AJ84" i="36131"/>
  <c r="AK84" i="36131"/>
  <c r="AL84" i="36131"/>
  <c r="AM84" i="36131"/>
  <c r="AN84" i="36131"/>
  <c r="AO84" i="36131"/>
  <c r="AP84" i="36131"/>
  <c r="AQ84" i="36131"/>
  <c r="AR84" i="36131"/>
  <c r="AS84" i="36131"/>
  <c r="AT84" i="36131"/>
  <c r="AU84" i="36131"/>
  <c r="AV84" i="36131"/>
  <c r="AW84" i="36131"/>
  <c r="AX84" i="36131"/>
  <c r="AY84" i="36131"/>
  <c r="BB84" i="36131"/>
  <c r="BC84" i="36131"/>
  <c r="BD84" i="36131"/>
  <c r="BE84" i="36131"/>
  <c r="BF84" i="36131"/>
  <c r="BG84" i="36131"/>
  <c r="BH84" i="36131"/>
  <c r="BI84" i="36131"/>
  <c r="BJ84" i="36131"/>
  <c r="BK84" i="36131"/>
  <c r="BL84" i="36131"/>
  <c r="BM84" i="36131"/>
  <c r="BN84" i="36131"/>
  <c r="BO84" i="36131"/>
  <c r="BS84" i="36131"/>
  <c r="D85" i="36131"/>
  <c r="F85" i="36131"/>
  <c r="G85" i="36131"/>
  <c r="H85" i="36131"/>
  <c r="I85" i="36131"/>
  <c r="K85" i="36131"/>
  <c r="L85" i="36131"/>
  <c r="N85" i="36131"/>
  <c r="O85" i="36131"/>
  <c r="P85" i="36131"/>
  <c r="Q85" i="36131"/>
  <c r="S85" i="36131"/>
  <c r="T85" i="36131"/>
  <c r="V85" i="36131"/>
  <c r="X85" i="36131"/>
  <c r="Y85" i="36131"/>
  <c r="Z85" i="36131"/>
  <c r="AA85" i="36131"/>
  <c r="AB85" i="36131"/>
  <c r="AC85" i="36131"/>
  <c r="AF85" i="36131"/>
  <c r="AG85" i="36131"/>
  <c r="AH85" i="36131"/>
  <c r="AI85" i="36131"/>
  <c r="AJ85" i="36131"/>
  <c r="AK85" i="36131"/>
  <c r="AL85" i="36131"/>
  <c r="AM85" i="36131"/>
  <c r="AN85" i="36131"/>
  <c r="AO85" i="36131"/>
  <c r="AP85" i="36131"/>
  <c r="AQ85" i="36131"/>
  <c r="AR85" i="36131"/>
  <c r="AS85" i="36131"/>
  <c r="AT85" i="36131"/>
  <c r="AU85" i="36131"/>
  <c r="AV85" i="36131"/>
  <c r="AW85" i="36131"/>
  <c r="AX85" i="36131"/>
  <c r="AY85" i="36131"/>
  <c r="BB85" i="36131"/>
  <c r="BC85" i="36131"/>
  <c r="BD85" i="36131"/>
  <c r="BE85" i="36131"/>
  <c r="BF85" i="36131"/>
  <c r="BG85" i="36131"/>
  <c r="BH85" i="36131"/>
  <c r="BI85" i="36131"/>
  <c r="BJ85" i="36131"/>
  <c r="BK85" i="36131"/>
  <c r="BL85" i="36131"/>
  <c r="BM85" i="36131"/>
  <c r="BN85" i="36131"/>
  <c r="BO85" i="36131"/>
  <c r="BS85" i="36131"/>
  <c r="D86" i="36131"/>
  <c r="F86" i="36131"/>
  <c r="G86" i="36131"/>
  <c r="H86" i="36131"/>
  <c r="I86" i="36131"/>
  <c r="K86" i="36131"/>
  <c r="L86" i="36131"/>
  <c r="N86" i="36131"/>
  <c r="O86" i="36131"/>
  <c r="P86" i="36131"/>
  <c r="Q86" i="36131"/>
  <c r="S86" i="36131"/>
  <c r="T86" i="36131"/>
  <c r="V86" i="36131"/>
  <c r="X86" i="36131"/>
  <c r="Y86" i="36131"/>
  <c r="Z86" i="36131"/>
  <c r="AA86" i="36131"/>
  <c r="AB86" i="36131"/>
  <c r="AC86" i="36131"/>
  <c r="AF86" i="36131"/>
  <c r="AG86" i="36131"/>
  <c r="AH86" i="36131"/>
  <c r="AI86" i="36131"/>
  <c r="AJ86" i="36131"/>
  <c r="AK86" i="36131"/>
  <c r="AL86" i="36131"/>
  <c r="AM86" i="36131"/>
  <c r="AN86" i="36131"/>
  <c r="AO86" i="36131"/>
  <c r="AP86" i="36131"/>
  <c r="AQ86" i="36131"/>
  <c r="AR86" i="36131"/>
  <c r="AS86" i="36131"/>
  <c r="AT86" i="36131"/>
  <c r="AU86" i="36131"/>
  <c r="AV86" i="36131"/>
  <c r="AW86" i="36131"/>
  <c r="AX86" i="36131"/>
  <c r="AY86" i="36131"/>
  <c r="BB86" i="36131"/>
  <c r="BC86" i="36131"/>
  <c r="BD86" i="36131"/>
  <c r="BE86" i="36131"/>
  <c r="BF86" i="36131"/>
  <c r="BG86" i="36131"/>
  <c r="BH86" i="36131"/>
  <c r="BI86" i="36131"/>
  <c r="BJ86" i="36131"/>
  <c r="BK86" i="36131"/>
  <c r="BL86" i="36131"/>
  <c r="BM86" i="36131"/>
  <c r="BN86" i="36131"/>
  <c r="BO86" i="36131"/>
  <c r="BS86" i="36131"/>
  <c r="D87" i="36131"/>
  <c r="F87" i="36131"/>
  <c r="G87" i="36131"/>
  <c r="H87" i="36131"/>
  <c r="I87" i="36131"/>
  <c r="K87" i="36131"/>
  <c r="L87" i="36131"/>
  <c r="N87" i="36131"/>
  <c r="O87" i="36131"/>
  <c r="P87" i="36131"/>
  <c r="Q87" i="36131"/>
  <c r="S87" i="36131"/>
  <c r="T87" i="36131"/>
  <c r="V87" i="36131"/>
  <c r="X87" i="36131"/>
  <c r="Y87" i="36131"/>
  <c r="Z87" i="36131"/>
  <c r="AA87" i="36131"/>
  <c r="AB87" i="36131"/>
  <c r="AC87" i="36131"/>
  <c r="AF87" i="36131"/>
  <c r="AG87" i="36131"/>
  <c r="AH87" i="36131"/>
  <c r="AI87" i="36131"/>
  <c r="AJ87" i="36131"/>
  <c r="AK87" i="36131"/>
  <c r="AL87" i="36131"/>
  <c r="AM87" i="36131"/>
  <c r="AN87" i="36131"/>
  <c r="AO87" i="36131"/>
  <c r="AP87" i="36131"/>
  <c r="AQ87" i="36131"/>
  <c r="AR87" i="36131"/>
  <c r="AS87" i="36131"/>
  <c r="AT87" i="36131"/>
  <c r="AU87" i="36131"/>
  <c r="AV87" i="36131"/>
  <c r="AW87" i="36131"/>
  <c r="AX87" i="36131"/>
  <c r="AY87" i="36131"/>
  <c r="BB87" i="36131"/>
  <c r="BC87" i="36131"/>
  <c r="BD87" i="36131"/>
  <c r="BE87" i="36131"/>
  <c r="BF87" i="36131"/>
  <c r="BG87" i="36131"/>
  <c r="BH87" i="36131"/>
  <c r="BI87" i="36131"/>
  <c r="BJ87" i="36131"/>
  <c r="BK87" i="36131"/>
  <c r="BL87" i="36131"/>
  <c r="BM87" i="36131"/>
  <c r="BN87" i="36131"/>
  <c r="BO87" i="36131"/>
  <c r="BS87" i="36131"/>
  <c r="D88" i="36131"/>
  <c r="F88" i="36131"/>
  <c r="G88" i="36131"/>
  <c r="H88" i="36131"/>
  <c r="I88" i="36131"/>
  <c r="K88" i="36131"/>
  <c r="L88" i="36131"/>
  <c r="N88" i="36131"/>
  <c r="O88" i="36131"/>
  <c r="P88" i="36131"/>
  <c r="Q88" i="36131"/>
  <c r="S88" i="36131"/>
  <c r="T88" i="36131"/>
  <c r="V88" i="36131"/>
  <c r="X88" i="36131"/>
  <c r="Y88" i="36131"/>
  <c r="Z88" i="36131"/>
  <c r="AA88" i="36131"/>
  <c r="AB88" i="36131"/>
  <c r="AC88" i="36131"/>
  <c r="AF88" i="36131"/>
  <c r="AG88" i="36131"/>
  <c r="AH88" i="36131"/>
  <c r="AI88" i="36131"/>
  <c r="AJ88" i="36131"/>
  <c r="AK88" i="36131"/>
  <c r="AL88" i="36131"/>
  <c r="AM88" i="36131"/>
  <c r="AN88" i="36131"/>
  <c r="AO88" i="36131"/>
  <c r="AP88" i="36131"/>
  <c r="AQ88" i="36131"/>
  <c r="AR88" i="36131"/>
  <c r="AS88" i="36131"/>
  <c r="AT88" i="36131"/>
  <c r="AU88" i="36131"/>
  <c r="AV88" i="36131"/>
  <c r="AW88" i="36131"/>
  <c r="AX88" i="36131"/>
  <c r="AY88" i="36131"/>
  <c r="BB88" i="36131"/>
  <c r="BC88" i="36131"/>
  <c r="BD88" i="36131"/>
  <c r="BE88" i="36131"/>
  <c r="BF88" i="36131"/>
  <c r="BG88" i="36131"/>
  <c r="BH88" i="36131"/>
  <c r="BI88" i="36131"/>
  <c r="BJ88" i="36131"/>
  <c r="BK88" i="36131"/>
  <c r="BL88" i="36131"/>
  <c r="BM88" i="36131"/>
  <c r="BN88" i="36131"/>
  <c r="BO88" i="36131"/>
  <c r="BS88" i="36131"/>
  <c r="D89" i="36131"/>
  <c r="F89" i="36131"/>
  <c r="G89" i="36131"/>
  <c r="H89" i="36131"/>
  <c r="I89" i="36131"/>
  <c r="K89" i="36131"/>
  <c r="L89" i="36131"/>
  <c r="N89" i="36131"/>
  <c r="O89" i="36131"/>
  <c r="P89" i="36131"/>
  <c r="Q89" i="36131"/>
  <c r="S89" i="36131"/>
  <c r="T89" i="36131"/>
  <c r="V89" i="36131"/>
  <c r="X89" i="36131"/>
  <c r="Y89" i="36131"/>
  <c r="Z89" i="36131"/>
  <c r="AA89" i="36131"/>
  <c r="AB89" i="36131"/>
  <c r="AC89" i="36131"/>
  <c r="AF89" i="36131"/>
  <c r="AG89" i="36131"/>
  <c r="AH89" i="36131"/>
  <c r="AI89" i="36131"/>
  <c r="AJ89" i="36131"/>
  <c r="AK89" i="36131"/>
  <c r="AL89" i="36131"/>
  <c r="AM89" i="36131"/>
  <c r="AN89" i="36131"/>
  <c r="AO89" i="36131"/>
  <c r="AP89" i="36131"/>
  <c r="AQ89" i="36131"/>
  <c r="AR89" i="36131"/>
  <c r="AS89" i="36131"/>
  <c r="AT89" i="36131"/>
  <c r="AU89" i="36131"/>
  <c r="AV89" i="36131"/>
  <c r="AW89" i="36131"/>
  <c r="AX89" i="36131"/>
  <c r="AY89" i="36131"/>
  <c r="BB89" i="36131"/>
  <c r="BC89" i="36131"/>
  <c r="BD89" i="36131"/>
  <c r="BE89" i="36131"/>
  <c r="BF89" i="36131"/>
  <c r="BG89" i="36131"/>
  <c r="BH89" i="36131"/>
  <c r="BI89" i="36131"/>
  <c r="BJ89" i="36131"/>
  <c r="BK89" i="36131"/>
  <c r="BL89" i="36131"/>
  <c r="BM89" i="36131"/>
  <c r="BN89" i="36131"/>
  <c r="BO89" i="36131"/>
  <c r="BS89" i="36131"/>
  <c r="D90" i="36131"/>
  <c r="F90" i="36131"/>
  <c r="G90" i="36131"/>
  <c r="H90" i="36131"/>
  <c r="I90" i="36131"/>
  <c r="K90" i="36131"/>
  <c r="L90" i="36131"/>
  <c r="N90" i="36131"/>
  <c r="O90" i="36131"/>
  <c r="P90" i="36131"/>
  <c r="Q90" i="36131"/>
  <c r="S90" i="36131"/>
  <c r="T90" i="36131"/>
  <c r="V90" i="36131"/>
  <c r="X90" i="36131"/>
  <c r="Y90" i="36131"/>
  <c r="Z90" i="36131"/>
  <c r="AA90" i="36131"/>
  <c r="AB90" i="36131"/>
  <c r="AC90" i="36131"/>
  <c r="AF90" i="36131"/>
  <c r="AG90" i="36131"/>
  <c r="AH90" i="36131"/>
  <c r="AI90" i="36131"/>
  <c r="AJ90" i="36131"/>
  <c r="AK90" i="36131"/>
  <c r="AL90" i="36131"/>
  <c r="AM90" i="36131"/>
  <c r="AN90" i="36131"/>
  <c r="AO90" i="36131"/>
  <c r="AP90" i="36131"/>
  <c r="AQ90" i="36131"/>
  <c r="AR90" i="36131"/>
  <c r="AS90" i="36131"/>
  <c r="AT90" i="36131"/>
  <c r="AU90" i="36131"/>
  <c r="AV90" i="36131"/>
  <c r="AW90" i="36131"/>
  <c r="AX90" i="36131"/>
  <c r="AY90" i="36131"/>
  <c r="BB90" i="36131"/>
  <c r="BC90" i="36131"/>
  <c r="BD90" i="36131"/>
  <c r="BE90" i="36131"/>
  <c r="BF90" i="36131"/>
  <c r="BG90" i="36131"/>
  <c r="BH90" i="36131"/>
  <c r="BI90" i="36131"/>
  <c r="BJ90" i="36131"/>
  <c r="BK90" i="36131"/>
  <c r="BL90" i="36131"/>
  <c r="BM90" i="36131"/>
  <c r="BN90" i="36131"/>
  <c r="BO90" i="36131"/>
  <c r="BS90" i="36131"/>
  <c r="D91" i="36131"/>
  <c r="F91" i="36131"/>
  <c r="G91" i="36131"/>
  <c r="H91" i="36131"/>
  <c r="I91" i="36131"/>
  <c r="K91" i="36131"/>
  <c r="L91" i="36131"/>
  <c r="N91" i="36131"/>
  <c r="O91" i="36131"/>
  <c r="P91" i="36131"/>
  <c r="Q91" i="36131"/>
  <c r="S91" i="36131"/>
  <c r="T91" i="36131"/>
  <c r="V91" i="36131"/>
  <c r="X91" i="36131"/>
  <c r="Y91" i="36131"/>
  <c r="Z91" i="36131"/>
  <c r="AA91" i="36131"/>
  <c r="AB91" i="36131"/>
  <c r="AC91" i="36131"/>
  <c r="AF91" i="36131"/>
  <c r="AG91" i="36131"/>
  <c r="AH91" i="36131"/>
  <c r="AI91" i="36131"/>
  <c r="AJ91" i="36131"/>
  <c r="AK91" i="36131"/>
  <c r="AL91" i="36131"/>
  <c r="AM91" i="36131"/>
  <c r="AN91" i="36131"/>
  <c r="AO91" i="36131"/>
  <c r="AP91" i="36131"/>
  <c r="AQ91" i="36131"/>
  <c r="AR91" i="36131"/>
  <c r="AS91" i="36131"/>
  <c r="AT91" i="36131"/>
  <c r="AU91" i="36131"/>
  <c r="AV91" i="36131"/>
  <c r="AW91" i="36131"/>
  <c r="AX91" i="36131"/>
  <c r="AY91" i="36131"/>
  <c r="BB91" i="36131"/>
  <c r="BC91" i="36131"/>
  <c r="BD91" i="36131"/>
  <c r="BE91" i="36131"/>
  <c r="BF91" i="36131"/>
  <c r="BG91" i="36131"/>
  <c r="BH91" i="36131"/>
  <c r="BI91" i="36131"/>
  <c r="BJ91" i="36131"/>
  <c r="BK91" i="36131"/>
  <c r="BL91" i="36131"/>
  <c r="BM91" i="36131"/>
  <c r="BN91" i="36131"/>
  <c r="BO91" i="36131"/>
  <c r="BS91" i="36131"/>
  <c r="D92" i="36131"/>
  <c r="F92" i="36131"/>
  <c r="G92" i="36131"/>
  <c r="H92" i="36131"/>
  <c r="I92" i="36131"/>
  <c r="K92" i="36131"/>
  <c r="L92" i="36131"/>
  <c r="N92" i="36131"/>
  <c r="O92" i="36131"/>
  <c r="P92" i="36131"/>
  <c r="Q92" i="36131"/>
  <c r="S92" i="36131"/>
  <c r="T92" i="36131"/>
  <c r="V92" i="36131"/>
  <c r="X92" i="36131"/>
  <c r="Y92" i="36131"/>
  <c r="Z92" i="36131"/>
  <c r="AA92" i="36131"/>
  <c r="AB92" i="36131"/>
  <c r="AC92" i="36131"/>
  <c r="AF92" i="36131"/>
  <c r="AG92" i="36131"/>
  <c r="AH92" i="36131"/>
  <c r="AI92" i="36131"/>
  <c r="AJ92" i="36131"/>
  <c r="AK92" i="36131"/>
  <c r="AL92" i="36131"/>
  <c r="AM92" i="36131"/>
  <c r="AN92" i="36131"/>
  <c r="AO92" i="36131"/>
  <c r="AP92" i="36131"/>
  <c r="AQ92" i="36131"/>
  <c r="AR92" i="36131"/>
  <c r="AS92" i="36131"/>
  <c r="AT92" i="36131"/>
  <c r="AU92" i="36131"/>
  <c r="AV92" i="36131"/>
  <c r="AW92" i="36131"/>
  <c r="AX92" i="36131"/>
  <c r="AY92" i="36131"/>
  <c r="BB92" i="36131"/>
  <c r="BC92" i="36131"/>
  <c r="BD92" i="36131"/>
  <c r="BE92" i="36131"/>
  <c r="BF92" i="36131"/>
  <c r="BG92" i="36131"/>
  <c r="BH92" i="36131"/>
  <c r="BI92" i="36131"/>
  <c r="BJ92" i="36131"/>
  <c r="BK92" i="36131"/>
  <c r="BL92" i="36131"/>
  <c r="BM92" i="36131"/>
  <c r="BN92" i="36131"/>
  <c r="BO92" i="36131"/>
  <c r="BS92" i="36131"/>
  <c r="D93" i="36131"/>
  <c r="F93" i="36131"/>
  <c r="G93" i="36131"/>
  <c r="H93" i="36131"/>
  <c r="I93" i="36131"/>
  <c r="K93" i="36131"/>
  <c r="L93" i="36131"/>
  <c r="N93" i="36131"/>
  <c r="O93" i="36131"/>
  <c r="P93" i="36131"/>
  <c r="Q93" i="36131"/>
  <c r="S93" i="36131"/>
  <c r="T93" i="36131"/>
  <c r="V93" i="36131"/>
  <c r="X93" i="36131"/>
  <c r="Y93" i="36131"/>
  <c r="Z93" i="36131"/>
  <c r="AA93" i="36131"/>
  <c r="AB93" i="36131"/>
  <c r="AC93" i="36131"/>
  <c r="AF93" i="36131"/>
  <c r="AG93" i="36131"/>
  <c r="AH93" i="36131"/>
  <c r="AI93" i="36131"/>
  <c r="AJ93" i="36131"/>
  <c r="AK93" i="36131"/>
  <c r="AL93" i="36131"/>
  <c r="AM93" i="36131"/>
  <c r="AN93" i="36131"/>
  <c r="AO93" i="36131"/>
  <c r="AP93" i="36131"/>
  <c r="AQ93" i="36131"/>
  <c r="AR93" i="36131"/>
  <c r="AS93" i="36131"/>
  <c r="AT93" i="36131"/>
  <c r="AU93" i="36131"/>
  <c r="AV93" i="36131"/>
  <c r="AW93" i="36131"/>
  <c r="AX93" i="36131"/>
  <c r="AY93" i="36131"/>
  <c r="BB93" i="36131"/>
  <c r="BC93" i="36131"/>
  <c r="BD93" i="36131"/>
  <c r="BE93" i="36131"/>
  <c r="BF93" i="36131"/>
  <c r="BG93" i="36131"/>
  <c r="BH93" i="36131"/>
  <c r="BI93" i="36131"/>
  <c r="BJ93" i="36131"/>
  <c r="BK93" i="36131"/>
  <c r="BL93" i="36131"/>
  <c r="BM93" i="36131"/>
  <c r="BN93" i="36131"/>
  <c r="BO93" i="36131"/>
  <c r="BS93" i="36131"/>
  <c r="D94" i="36131"/>
  <c r="F94" i="36131"/>
  <c r="G94" i="36131"/>
  <c r="H94" i="36131"/>
  <c r="I94" i="36131"/>
  <c r="K94" i="36131"/>
  <c r="L94" i="36131"/>
  <c r="N94" i="36131"/>
  <c r="O94" i="36131"/>
  <c r="P94" i="36131"/>
  <c r="Q94" i="36131"/>
  <c r="S94" i="36131"/>
  <c r="T94" i="36131"/>
  <c r="V94" i="36131"/>
  <c r="X94" i="36131"/>
  <c r="Y94" i="36131"/>
  <c r="Z94" i="36131"/>
  <c r="AA94" i="36131"/>
  <c r="AB94" i="36131"/>
  <c r="AC94" i="36131"/>
  <c r="AF94" i="36131"/>
  <c r="AG94" i="36131"/>
  <c r="AH94" i="36131"/>
  <c r="AI94" i="36131"/>
  <c r="AJ94" i="36131"/>
  <c r="AK94" i="36131"/>
  <c r="AL94" i="36131"/>
  <c r="AM94" i="36131"/>
  <c r="AN94" i="36131"/>
  <c r="AO94" i="36131"/>
  <c r="AP94" i="36131"/>
  <c r="AQ94" i="36131"/>
  <c r="AR94" i="36131"/>
  <c r="AS94" i="36131"/>
  <c r="AT94" i="36131"/>
  <c r="AU94" i="36131"/>
  <c r="AV94" i="36131"/>
  <c r="AW94" i="36131"/>
  <c r="AX94" i="36131"/>
  <c r="AY94" i="36131"/>
  <c r="BB94" i="36131"/>
  <c r="BC94" i="36131"/>
  <c r="BD94" i="36131"/>
  <c r="BE94" i="36131"/>
  <c r="BF94" i="36131"/>
  <c r="BG94" i="36131"/>
  <c r="BH94" i="36131"/>
  <c r="BI94" i="36131"/>
  <c r="BJ94" i="36131"/>
  <c r="BK94" i="36131"/>
  <c r="BL94" i="36131"/>
  <c r="BM94" i="36131"/>
  <c r="BN94" i="36131"/>
  <c r="BO94" i="36131"/>
  <c r="BS94" i="36131"/>
  <c r="D95" i="36131"/>
  <c r="F95" i="36131"/>
  <c r="G95" i="36131"/>
  <c r="H95" i="36131"/>
  <c r="I95" i="36131"/>
  <c r="K95" i="36131"/>
  <c r="L95" i="36131"/>
  <c r="N95" i="36131"/>
  <c r="O95" i="36131"/>
  <c r="P95" i="36131"/>
  <c r="Q95" i="36131"/>
  <c r="S95" i="36131"/>
  <c r="T95" i="36131"/>
  <c r="V95" i="36131"/>
  <c r="X95" i="36131"/>
  <c r="Y95" i="36131"/>
  <c r="Z95" i="36131"/>
  <c r="AA95" i="36131"/>
  <c r="AB95" i="36131"/>
  <c r="AC95" i="36131"/>
  <c r="AF95" i="36131"/>
  <c r="AG95" i="36131"/>
  <c r="AH95" i="36131"/>
  <c r="AI95" i="36131"/>
  <c r="AJ95" i="36131"/>
  <c r="AK95" i="36131"/>
  <c r="AL95" i="36131"/>
  <c r="AM95" i="36131"/>
  <c r="AN95" i="36131"/>
  <c r="AO95" i="36131"/>
  <c r="AP95" i="36131"/>
  <c r="AQ95" i="36131"/>
  <c r="AR95" i="36131"/>
  <c r="AS95" i="36131"/>
  <c r="AT95" i="36131"/>
  <c r="AU95" i="36131"/>
  <c r="AV95" i="36131"/>
  <c r="AW95" i="36131"/>
  <c r="AX95" i="36131"/>
  <c r="AY95" i="36131"/>
  <c r="BB95" i="36131"/>
  <c r="BC95" i="36131"/>
  <c r="BD95" i="36131"/>
  <c r="BE95" i="36131"/>
  <c r="BF95" i="36131"/>
  <c r="BG95" i="36131"/>
  <c r="BH95" i="36131"/>
  <c r="BI95" i="36131"/>
  <c r="BJ95" i="36131"/>
  <c r="BK95" i="36131"/>
  <c r="BL95" i="36131"/>
  <c r="BM95" i="36131"/>
  <c r="BN95" i="36131"/>
  <c r="BO95" i="36131"/>
  <c r="BS95" i="36131"/>
  <c r="D96" i="36131"/>
  <c r="F96" i="36131"/>
  <c r="G96" i="36131"/>
  <c r="H96" i="36131"/>
  <c r="I96" i="36131"/>
  <c r="K96" i="36131"/>
  <c r="L96" i="36131"/>
  <c r="N96" i="36131"/>
  <c r="O96" i="36131"/>
  <c r="P96" i="36131"/>
  <c r="Q96" i="36131"/>
  <c r="S96" i="36131"/>
  <c r="T96" i="36131"/>
  <c r="V96" i="36131"/>
  <c r="X96" i="36131"/>
  <c r="Y96" i="36131"/>
  <c r="Z96" i="36131"/>
  <c r="AA96" i="36131"/>
  <c r="AB96" i="36131"/>
  <c r="AC96" i="36131"/>
  <c r="AF96" i="36131"/>
  <c r="AG96" i="36131"/>
  <c r="AH96" i="36131"/>
  <c r="AI96" i="36131"/>
  <c r="AJ96" i="36131"/>
  <c r="AK96" i="36131"/>
  <c r="AL96" i="36131"/>
  <c r="AM96" i="36131"/>
  <c r="AN96" i="36131"/>
  <c r="AO96" i="36131"/>
  <c r="AP96" i="36131"/>
  <c r="AQ96" i="36131"/>
  <c r="AR96" i="36131"/>
  <c r="AS96" i="36131"/>
  <c r="AT96" i="36131"/>
  <c r="AU96" i="36131"/>
  <c r="AV96" i="36131"/>
  <c r="AW96" i="36131"/>
  <c r="AX96" i="36131"/>
  <c r="AY96" i="36131"/>
  <c r="BB96" i="36131"/>
  <c r="BC96" i="36131"/>
  <c r="BD96" i="36131"/>
  <c r="BE96" i="36131"/>
  <c r="BF96" i="36131"/>
  <c r="BG96" i="36131"/>
  <c r="BH96" i="36131"/>
  <c r="BI96" i="36131"/>
  <c r="BJ96" i="36131"/>
  <c r="BK96" i="36131"/>
  <c r="BL96" i="36131"/>
  <c r="BM96" i="36131"/>
  <c r="BN96" i="36131"/>
  <c r="BO96" i="36131"/>
  <c r="BS96" i="36131"/>
  <c r="D97" i="36131"/>
  <c r="F97" i="36131"/>
  <c r="G97" i="36131"/>
  <c r="H97" i="36131"/>
  <c r="I97" i="36131"/>
  <c r="K97" i="36131"/>
  <c r="L97" i="36131"/>
  <c r="N97" i="36131"/>
  <c r="O97" i="36131"/>
  <c r="P97" i="36131"/>
  <c r="Q97" i="36131"/>
  <c r="S97" i="36131"/>
  <c r="T97" i="36131"/>
  <c r="V97" i="36131"/>
  <c r="X97" i="36131"/>
  <c r="Y97" i="36131"/>
  <c r="Z97" i="36131"/>
  <c r="AA97" i="36131"/>
  <c r="AB97" i="36131"/>
  <c r="AC97" i="36131"/>
  <c r="AF97" i="36131"/>
  <c r="AG97" i="36131"/>
  <c r="AH97" i="36131"/>
  <c r="AI97" i="36131"/>
  <c r="AJ97" i="36131"/>
  <c r="AK97" i="36131"/>
  <c r="AL97" i="36131"/>
  <c r="AM97" i="36131"/>
  <c r="AN97" i="36131"/>
  <c r="AO97" i="36131"/>
  <c r="AP97" i="36131"/>
  <c r="AQ97" i="36131"/>
  <c r="AR97" i="36131"/>
  <c r="AS97" i="36131"/>
  <c r="AT97" i="36131"/>
  <c r="AU97" i="36131"/>
  <c r="AV97" i="36131"/>
  <c r="AW97" i="36131"/>
  <c r="AX97" i="36131"/>
  <c r="AY97" i="36131"/>
  <c r="BB97" i="36131"/>
  <c r="BC97" i="36131"/>
  <c r="BD97" i="36131"/>
  <c r="BE97" i="36131"/>
  <c r="BF97" i="36131"/>
  <c r="BG97" i="36131"/>
  <c r="BH97" i="36131"/>
  <c r="BI97" i="36131"/>
  <c r="BJ97" i="36131"/>
  <c r="BK97" i="36131"/>
  <c r="BL97" i="36131"/>
  <c r="BM97" i="36131"/>
  <c r="BN97" i="36131"/>
  <c r="BO97" i="36131"/>
  <c r="BS97" i="36131"/>
  <c r="D98" i="36131"/>
  <c r="F98" i="36131"/>
  <c r="G98" i="36131"/>
  <c r="H98" i="36131"/>
  <c r="I98" i="36131"/>
  <c r="K98" i="36131"/>
  <c r="L98" i="36131"/>
  <c r="N98" i="36131"/>
  <c r="O98" i="36131"/>
  <c r="P98" i="36131"/>
  <c r="Q98" i="36131"/>
  <c r="S98" i="36131"/>
  <c r="T98" i="36131"/>
  <c r="V98" i="36131"/>
  <c r="X98" i="36131"/>
  <c r="Y98" i="36131"/>
  <c r="Z98" i="36131"/>
  <c r="AA98" i="36131"/>
  <c r="AB98" i="36131"/>
  <c r="AC98" i="36131"/>
  <c r="AF98" i="36131"/>
  <c r="AG98" i="36131"/>
  <c r="AH98" i="36131"/>
  <c r="AI98" i="36131"/>
  <c r="AJ98" i="36131"/>
  <c r="AK98" i="36131"/>
  <c r="AL98" i="36131"/>
  <c r="AM98" i="36131"/>
  <c r="AN98" i="36131"/>
  <c r="AO98" i="36131"/>
  <c r="AP98" i="36131"/>
  <c r="AQ98" i="36131"/>
  <c r="AR98" i="36131"/>
  <c r="AS98" i="36131"/>
  <c r="AT98" i="36131"/>
  <c r="AU98" i="36131"/>
  <c r="AV98" i="36131"/>
  <c r="AW98" i="36131"/>
  <c r="AX98" i="36131"/>
  <c r="AY98" i="36131"/>
  <c r="BB98" i="36131"/>
  <c r="BC98" i="36131"/>
  <c r="BD98" i="36131"/>
  <c r="BE98" i="36131"/>
  <c r="BF98" i="36131"/>
  <c r="BG98" i="36131"/>
  <c r="BH98" i="36131"/>
  <c r="BI98" i="36131"/>
  <c r="BJ98" i="36131"/>
  <c r="BK98" i="36131"/>
  <c r="BL98" i="36131"/>
  <c r="BM98" i="36131"/>
  <c r="BN98" i="36131"/>
  <c r="BO98" i="36131"/>
  <c r="BS98" i="36131"/>
  <c r="D99" i="36131"/>
  <c r="F99" i="36131"/>
  <c r="G99" i="36131"/>
  <c r="H99" i="36131"/>
  <c r="I99" i="36131"/>
  <c r="K99" i="36131"/>
  <c r="L99" i="36131"/>
  <c r="N99" i="36131"/>
  <c r="O99" i="36131"/>
  <c r="P99" i="36131"/>
  <c r="Q99" i="36131"/>
  <c r="S99" i="36131"/>
  <c r="T99" i="36131"/>
  <c r="V99" i="36131"/>
  <c r="X99" i="36131"/>
  <c r="Y99" i="36131"/>
  <c r="Z99" i="36131"/>
  <c r="AA99" i="36131"/>
  <c r="AB99" i="36131"/>
  <c r="AC99" i="36131"/>
  <c r="AF99" i="36131"/>
  <c r="AG99" i="36131"/>
  <c r="AH99" i="36131"/>
  <c r="AI99" i="36131"/>
  <c r="AJ99" i="36131"/>
  <c r="AK99" i="36131"/>
  <c r="AL99" i="36131"/>
  <c r="AM99" i="36131"/>
  <c r="AN99" i="36131"/>
  <c r="AO99" i="36131"/>
  <c r="AP99" i="36131"/>
  <c r="AQ99" i="36131"/>
  <c r="AR99" i="36131"/>
  <c r="AS99" i="36131"/>
  <c r="AT99" i="36131"/>
  <c r="AU99" i="36131"/>
  <c r="AV99" i="36131"/>
  <c r="AW99" i="36131"/>
  <c r="AX99" i="36131"/>
  <c r="AY99" i="36131"/>
  <c r="BB99" i="36131"/>
  <c r="BC99" i="36131"/>
  <c r="BD99" i="36131"/>
  <c r="BE99" i="36131"/>
  <c r="BF99" i="36131"/>
  <c r="BG99" i="36131"/>
  <c r="BH99" i="36131"/>
  <c r="BI99" i="36131"/>
  <c r="BJ99" i="36131"/>
  <c r="BK99" i="36131"/>
  <c r="BL99" i="36131"/>
  <c r="BM99" i="36131"/>
  <c r="BN99" i="36131"/>
  <c r="BO99" i="36131"/>
  <c r="BS99" i="36131"/>
  <c r="D100" i="36131"/>
  <c r="F100" i="36131"/>
  <c r="G100" i="36131"/>
  <c r="H100" i="36131"/>
  <c r="I100" i="36131"/>
  <c r="K100" i="36131"/>
  <c r="L100" i="36131"/>
  <c r="N100" i="36131"/>
  <c r="O100" i="36131"/>
  <c r="P100" i="36131"/>
  <c r="Q100" i="36131"/>
  <c r="S100" i="36131"/>
  <c r="T100" i="36131"/>
  <c r="V100" i="36131"/>
  <c r="X100" i="36131"/>
  <c r="Y100" i="36131"/>
  <c r="Z100" i="36131"/>
  <c r="AA100" i="36131"/>
  <c r="AB100" i="36131"/>
  <c r="AC100" i="36131"/>
  <c r="AF100" i="36131"/>
  <c r="AG100" i="36131"/>
  <c r="AH100" i="36131"/>
  <c r="AI100" i="36131"/>
  <c r="AJ100" i="36131"/>
  <c r="AK100" i="36131"/>
  <c r="AL100" i="36131"/>
  <c r="AM100" i="36131"/>
  <c r="AN100" i="36131"/>
  <c r="AO100" i="36131"/>
  <c r="AP100" i="36131"/>
  <c r="AQ100" i="36131"/>
  <c r="AR100" i="36131"/>
  <c r="AS100" i="36131"/>
  <c r="AT100" i="36131"/>
  <c r="AU100" i="36131"/>
  <c r="AV100" i="36131"/>
  <c r="AW100" i="36131"/>
  <c r="AX100" i="36131"/>
  <c r="AY100" i="36131"/>
  <c r="BB100" i="36131"/>
  <c r="BC100" i="36131"/>
  <c r="BD100" i="36131"/>
  <c r="BE100" i="36131"/>
  <c r="BF100" i="36131"/>
  <c r="BG100" i="36131"/>
  <c r="BH100" i="36131"/>
  <c r="BI100" i="36131"/>
  <c r="BJ100" i="36131"/>
  <c r="BK100" i="36131"/>
  <c r="BL100" i="36131"/>
  <c r="BM100" i="36131"/>
  <c r="BN100" i="36131"/>
  <c r="BO100" i="36131"/>
  <c r="BS100" i="36131"/>
  <c r="D101" i="36131"/>
  <c r="F101" i="36131"/>
  <c r="G101" i="36131"/>
  <c r="H101" i="36131"/>
  <c r="I101" i="36131"/>
  <c r="K101" i="36131"/>
  <c r="L101" i="36131"/>
  <c r="N101" i="36131"/>
  <c r="O101" i="36131"/>
  <c r="P101" i="36131"/>
  <c r="Q101" i="36131"/>
  <c r="S101" i="36131"/>
  <c r="T101" i="36131"/>
  <c r="V101" i="36131"/>
  <c r="X101" i="36131"/>
  <c r="Y101" i="36131"/>
  <c r="Z101" i="36131"/>
  <c r="AA101" i="36131"/>
  <c r="AB101" i="36131"/>
  <c r="AC101" i="36131"/>
  <c r="AF101" i="36131"/>
  <c r="AG101" i="36131"/>
  <c r="AH101" i="36131"/>
  <c r="AI101" i="36131"/>
  <c r="AJ101" i="36131"/>
  <c r="AK101" i="36131"/>
  <c r="AL101" i="36131"/>
  <c r="AM101" i="36131"/>
  <c r="AN101" i="36131"/>
  <c r="AO101" i="36131"/>
  <c r="AP101" i="36131"/>
  <c r="AQ101" i="36131"/>
  <c r="AR101" i="36131"/>
  <c r="AS101" i="36131"/>
  <c r="AT101" i="36131"/>
  <c r="AU101" i="36131"/>
  <c r="AV101" i="36131"/>
  <c r="AW101" i="36131"/>
  <c r="AX101" i="36131"/>
  <c r="AY101" i="36131"/>
  <c r="BB101" i="36131"/>
  <c r="BC101" i="36131"/>
  <c r="BD101" i="36131"/>
  <c r="BE101" i="36131"/>
  <c r="BF101" i="36131"/>
  <c r="BG101" i="36131"/>
  <c r="BH101" i="36131"/>
  <c r="BI101" i="36131"/>
  <c r="BJ101" i="36131"/>
  <c r="BK101" i="36131"/>
  <c r="BL101" i="36131"/>
  <c r="BM101" i="36131"/>
  <c r="BN101" i="36131"/>
  <c r="BO101" i="36131"/>
  <c r="BS101" i="36131"/>
  <c r="D102" i="36131"/>
  <c r="F102" i="36131"/>
  <c r="G102" i="36131"/>
  <c r="H102" i="36131"/>
  <c r="I102" i="36131"/>
  <c r="K102" i="36131"/>
  <c r="L102" i="36131"/>
  <c r="N102" i="36131"/>
  <c r="O102" i="36131"/>
  <c r="P102" i="36131"/>
  <c r="Q102" i="36131"/>
  <c r="S102" i="36131"/>
  <c r="T102" i="36131"/>
  <c r="V102" i="36131"/>
  <c r="X102" i="36131"/>
  <c r="Y102" i="36131"/>
  <c r="Z102" i="36131"/>
  <c r="AA102" i="36131"/>
  <c r="AB102" i="36131"/>
  <c r="AC102" i="36131"/>
  <c r="AF102" i="36131"/>
  <c r="AG102" i="36131"/>
  <c r="AH102" i="36131"/>
  <c r="AI102" i="36131"/>
  <c r="AJ102" i="36131"/>
  <c r="AK102" i="36131"/>
  <c r="AL102" i="36131"/>
  <c r="AM102" i="36131"/>
  <c r="AN102" i="36131"/>
  <c r="AO102" i="36131"/>
  <c r="AP102" i="36131"/>
  <c r="AQ102" i="36131"/>
  <c r="AR102" i="36131"/>
  <c r="AS102" i="36131"/>
  <c r="AT102" i="36131"/>
  <c r="AU102" i="36131"/>
  <c r="AV102" i="36131"/>
  <c r="AW102" i="36131"/>
  <c r="AX102" i="36131"/>
  <c r="AY102" i="36131"/>
  <c r="BB102" i="36131"/>
  <c r="BC102" i="36131"/>
  <c r="BD102" i="36131"/>
  <c r="BE102" i="36131"/>
  <c r="BF102" i="36131"/>
  <c r="BG102" i="36131"/>
  <c r="BH102" i="36131"/>
  <c r="BI102" i="36131"/>
  <c r="BJ102" i="36131"/>
  <c r="BK102" i="36131"/>
  <c r="BL102" i="36131"/>
  <c r="BM102" i="36131"/>
  <c r="BN102" i="36131"/>
  <c r="BO102" i="36131"/>
  <c r="BS102" i="36131"/>
  <c r="D103" i="36131"/>
  <c r="F103" i="36131"/>
  <c r="G103" i="36131"/>
  <c r="H103" i="36131"/>
  <c r="I103" i="36131"/>
  <c r="K103" i="36131"/>
  <c r="L103" i="36131"/>
  <c r="N103" i="36131"/>
  <c r="O103" i="36131"/>
  <c r="P103" i="36131"/>
  <c r="Q103" i="36131"/>
  <c r="S103" i="36131"/>
  <c r="T103" i="36131"/>
  <c r="V103" i="36131"/>
  <c r="X103" i="36131"/>
  <c r="Y103" i="36131"/>
  <c r="Z103" i="36131"/>
  <c r="AA103" i="36131"/>
  <c r="AB103" i="36131"/>
  <c r="AC103" i="36131"/>
  <c r="AF103" i="36131"/>
  <c r="AG103" i="36131"/>
  <c r="AH103" i="36131"/>
  <c r="AI103" i="36131"/>
  <c r="AJ103" i="36131"/>
  <c r="AK103" i="36131"/>
  <c r="AL103" i="36131"/>
  <c r="AM103" i="36131"/>
  <c r="AN103" i="36131"/>
  <c r="AO103" i="36131"/>
  <c r="AP103" i="36131"/>
  <c r="AQ103" i="36131"/>
  <c r="AR103" i="36131"/>
  <c r="AS103" i="36131"/>
  <c r="AT103" i="36131"/>
  <c r="AU103" i="36131"/>
  <c r="AV103" i="36131"/>
  <c r="AW103" i="36131"/>
  <c r="AX103" i="36131"/>
  <c r="AY103" i="36131"/>
  <c r="BB103" i="36131"/>
  <c r="BC103" i="36131"/>
  <c r="BD103" i="36131"/>
  <c r="BE103" i="36131"/>
  <c r="BF103" i="36131"/>
  <c r="BG103" i="36131"/>
  <c r="BH103" i="36131"/>
  <c r="BI103" i="36131"/>
  <c r="BJ103" i="36131"/>
  <c r="BK103" i="36131"/>
  <c r="BL103" i="36131"/>
  <c r="BM103" i="36131"/>
  <c r="BN103" i="36131"/>
  <c r="BO103" i="36131"/>
  <c r="BS103" i="36131"/>
  <c r="D104" i="36131"/>
  <c r="F104" i="36131"/>
  <c r="G104" i="36131"/>
  <c r="H104" i="36131"/>
  <c r="I104" i="36131"/>
  <c r="K104" i="36131"/>
  <c r="L104" i="36131"/>
  <c r="N104" i="36131"/>
  <c r="O104" i="36131"/>
  <c r="P104" i="36131"/>
  <c r="Q104" i="36131"/>
  <c r="S104" i="36131"/>
  <c r="T104" i="36131"/>
  <c r="V104" i="36131"/>
  <c r="X104" i="36131"/>
  <c r="Y104" i="36131"/>
  <c r="Z104" i="36131"/>
  <c r="AA104" i="36131"/>
  <c r="AB104" i="36131"/>
  <c r="AC104" i="36131"/>
  <c r="AF104" i="36131"/>
  <c r="AG104" i="36131"/>
  <c r="AH104" i="36131"/>
  <c r="AI104" i="36131"/>
  <c r="AJ104" i="36131"/>
  <c r="AK104" i="36131"/>
  <c r="AL104" i="36131"/>
  <c r="AM104" i="36131"/>
  <c r="AN104" i="36131"/>
  <c r="AO104" i="36131"/>
  <c r="AP104" i="36131"/>
  <c r="AQ104" i="36131"/>
  <c r="AR104" i="36131"/>
  <c r="AS104" i="36131"/>
  <c r="AT104" i="36131"/>
  <c r="AU104" i="36131"/>
  <c r="AV104" i="36131"/>
  <c r="AW104" i="36131"/>
  <c r="AX104" i="36131"/>
  <c r="AY104" i="36131"/>
  <c r="BB104" i="36131"/>
  <c r="BC104" i="36131"/>
  <c r="BD104" i="36131"/>
  <c r="BE104" i="36131"/>
  <c r="BF104" i="36131"/>
  <c r="BG104" i="36131"/>
  <c r="BH104" i="36131"/>
  <c r="BI104" i="36131"/>
  <c r="BJ104" i="36131"/>
  <c r="BK104" i="36131"/>
  <c r="BL104" i="36131"/>
  <c r="BM104" i="36131"/>
  <c r="BN104" i="36131"/>
  <c r="BO104" i="36131"/>
  <c r="BS104" i="36131"/>
  <c r="D105" i="36131"/>
  <c r="F105" i="36131"/>
  <c r="G105" i="36131"/>
  <c r="H105" i="36131"/>
  <c r="I105" i="36131"/>
  <c r="K105" i="36131"/>
  <c r="L105" i="36131"/>
  <c r="N105" i="36131"/>
  <c r="O105" i="36131"/>
  <c r="P105" i="36131"/>
  <c r="Q105" i="36131"/>
  <c r="S105" i="36131"/>
  <c r="T105" i="36131"/>
  <c r="V105" i="36131"/>
  <c r="X105" i="36131"/>
  <c r="Y105" i="36131"/>
  <c r="Z105" i="36131"/>
  <c r="AA105" i="36131"/>
  <c r="AB105" i="36131"/>
  <c r="AC105" i="36131"/>
  <c r="AF105" i="36131"/>
  <c r="AG105" i="36131"/>
  <c r="AH105" i="36131"/>
  <c r="AI105" i="36131"/>
  <c r="AJ105" i="36131"/>
  <c r="AK105" i="36131"/>
  <c r="AL105" i="36131"/>
  <c r="AM105" i="36131"/>
  <c r="AN105" i="36131"/>
  <c r="AO105" i="36131"/>
  <c r="AP105" i="36131"/>
  <c r="AQ105" i="36131"/>
  <c r="AR105" i="36131"/>
  <c r="AS105" i="36131"/>
  <c r="AT105" i="36131"/>
  <c r="AU105" i="36131"/>
  <c r="AV105" i="36131"/>
  <c r="AW105" i="36131"/>
  <c r="AX105" i="36131"/>
  <c r="AY105" i="36131"/>
  <c r="BB105" i="36131"/>
  <c r="BC105" i="36131"/>
  <c r="BD105" i="36131"/>
  <c r="BE105" i="36131"/>
  <c r="BF105" i="36131"/>
  <c r="BG105" i="36131"/>
  <c r="BH105" i="36131"/>
  <c r="BI105" i="36131"/>
  <c r="BJ105" i="36131"/>
  <c r="BK105" i="36131"/>
  <c r="BL105" i="36131"/>
  <c r="BM105" i="36131"/>
  <c r="BN105" i="36131"/>
  <c r="BO105" i="36131"/>
  <c r="BS105" i="36131"/>
  <c r="D106" i="36131"/>
  <c r="F106" i="36131"/>
  <c r="G106" i="36131"/>
  <c r="H106" i="36131"/>
  <c r="I106" i="36131"/>
  <c r="K106" i="36131"/>
  <c r="L106" i="36131"/>
  <c r="N106" i="36131"/>
  <c r="O106" i="36131"/>
  <c r="P106" i="36131"/>
  <c r="Q106" i="36131"/>
  <c r="S106" i="36131"/>
  <c r="T106" i="36131"/>
  <c r="V106" i="36131"/>
  <c r="X106" i="36131"/>
  <c r="Y106" i="36131"/>
  <c r="Z106" i="36131"/>
  <c r="AA106" i="36131"/>
  <c r="AB106" i="36131"/>
  <c r="AC106" i="36131"/>
  <c r="AF106" i="36131"/>
  <c r="AG106" i="36131"/>
  <c r="AH106" i="36131"/>
  <c r="AI106" i="36131"/>
  <c r="AJ106" i="36131"/>
  <c r="AK106" i="36131"/>
  <c r="AL106" i="36131"/>
  <c r="AM106" i="36131"/>
  <c r="AN106" i="36131"/>
  <c r="AO106" i="36131"/>
  <c r="AP106" i="36131"/>
  <c r="AQ106" i="36131"/>
  <c r="AR106" i="36131"/>
  <c r="AS106" i="36131"/>
  <c r="AT106" i="36131"/>
  <c r="AU106" i="36131"/>
  <c r="AV106" i="36131"/>
  <c r="AW106" i="36131"/>
  <c r="AX106" i="36131"/>
  <c r="AY106" i="36131"/>
  <c r="BB106" i="36131"/>
  <c r="BC106" i="36131"/>
  <c r="BD106" i="36131"/>
  <c r="BE106" i="36131"/>
  <c r="BF106" i="36131"/>
  <c r="BG106" i="36131"/>
  <c r="BH106" i="36131"/>
  <c r="BI106" i="36131"/>
  <c r="BJ106" i="36131"/>
  <c r="BK106" i="36131"/>
  <c r="BL106" i="36131"/>
  <c r="BM106" i="36131"/>
  <c r="BN106" i="36131"/>
  <c r="BO106" i="36131"/>
  <c r="BS106" i="36131"/>
  <c r="D107" i="36131"/>
  <c r="F107" i="36131"/>
  <c r="G107" i="36131"/>
  <c r="H107" i="36131"/>
  <c r="I107" i="36131"/>
  <c r="K107" i="36131"/>
  <c r="L107" i="36131"/>
  <c r="N107" i="36131"/>
  <c r="O107" i="36131"/>
  <c r="P107" i="36131"/>
  <c r="Q107" i="36131"/>
  <c r="S107" i="36131"/>
  <c r="T107" i="36131"/>
  <c r="V107" i="36131"/>
  <c r="X107" i="36131"/>
  <c r="Y107" i="36131"/>
  <c r="Z107" i="36131"/>
  <c r="AA107" i="36131"/>
  <c r="AB107" i="36131"/>
  <c r="AC107" i="36131"/>
  <c r="AF107" i="36131"/>
  <c r="AG107" i="36131"/>
  <c r="AH107" i="36131"/>
  <c r="AI107" i="36131"/>
  <c r="AJ107" i="36131"/>
  <c r="AK107" i="36131"/>
  <c r="AL107" i="36131"/>
  <c r="AM107" i="36131"/>
  <c r="AN107" i="36131"/>
  <c r="AO107" i="36131"/>
  <c r="AP107" i="36131"/>
  <c r="AQ107" i="36131"/>
  <c r="AR107" i="36131"/>
  <c r="AS107" i="36131"/>
  <c r="AT107" i="36131"/>
  <c r="AU107" i="36131"/>
  <c r="AV107" i="36131"/>
  <c r="AW107" i="36131"/>
  <c r="AX107" i="36131"/>
  <c r="AY107" i="36131"/>
  <c r="BB107" i="36131"/>
  <c r="BC107" i="36131"/>
  <c r="BD107" i="36131"/>
  <c r="BE107" i="36131"/>
  <c r="BF107" i="36131"/>
  <c r="BG107" i="36131"/>
  <c r="BH107" i="36131"/>
  <c r="BI107" i="36131"/>
  <c r="BJ107" i="36131"/>
  <c r="BK107" i="36131"/>
  <c r="BL107" i="36131"/>
  <c r="BM107" i="36131"/>
  <c r="BN107" i="36131"/>
  <c r="BO107" i="36131"/>
  <c r="BS107" i="36131"/>
  <c r="D108" i="36131"/>
  <c r="F108" i="36131"/>
  <c r="G108" i="36131"/>
  <c r="H108" i="36131"/>
  <c r="I108" i="36131"/>
  <c r="K108" i="36131"/>
  <c r="L108" i="36131"/>
  <c r="N108" i="36131"/>
  <c r="O108" i="36131"/>
  <c r="P108" i="36131"/>
  <c r="Q108" i="36131"/>
  <c r="S108" i="36131"/>
  <c r="T108" i="36131"/>
  <c r="V108" i="36131"/>
  <c r="X108" i="36131"/>
  <c r="Y108" i="36131"/>
  <c r="Z108" i="36131"/>
  <c r="AA108" i="36131"/>
  <c r="AB108" i="36131"/>
  <c r="AC108" i="36131"/>
  <c r="AF108" i="36131"/>
  <c r="AG108" i="36131"/>
  <c r="AH108" i="36131"/>
  <c r="AI108" i="36131"/>
  <c r="AJ108" i="36131"/>
  <c r="AK108" i="36131"/>
  <c r="AL108" i="36131"/>
  <c r="AM108" i="36131"/>
  <c r="AN108" i="36131"/>
  <c r="AO108" i="36131"/>
  <c r="AP108" i="36131"/>
  <c r="AQ108" i="36131"/>
  <c r="AR108" i="36131"/>
  <c r="AS108" i="36131"/>
  <c r="AT108" i="36131"/>
  <c r="AU108" i="36131"/>
  <c r="AV108" i="36131"/>
  <c r="AW108" i="36131"/>
  <c r="AX108" i="36131"/>
  <c r="AY108" i="36131"/>
  <c r="BB108" i="36131"/>
  <c r="BC108" i="36131"/>
  <c r="BD108" i="36131"/>
  <c r="BE108" i="36131"/>
  <c r="BF108" i="36131"/>
  <c r="BG108" i="36131"/>
  <c r="BH108" i="36131"/>
  <c r="BI108" i="36131"/>
  <c r="BJ108" i="36131"/>
  <c r="BK108" i="36131"/>
  <c r="BL108" i="36131"/>
  <c r="BM108" i="36131"/>
  <c r="BN108" i="36131"/>
  <c r="BO108" i="36131"/>
  <c r="BS108" i="36131"/>
  <c r="D109" i="36131"/>
  <c r="F109" i="36131"/>
  <c r="G109" i="36131"/>
  <c r="H109" i="36131"/>
  <c r="I109" i="36131"/>
  <c r="K109" i="36131"/>
  <c r="L109" i="36131"/>
  <c r="N109" i="36131"/>
  <c r="O109" i="36131"/>
  <c r="P109" i="36131"/>
  <c r="Q109" i="36131"/>
  <c r="S109" i="36131"/>
  <c r="T109" i="36131"/>
  <c r="V109" i="36131"/>
  <c r="X109" i="36131"/>
  <c r="Y109" i="36131"/>
  <c r="Z109" i="36131"/>
  <c r="AA109" i="36131"/>
  <c r="AB109" i="36131"/>
  <c r="AC109" i="36131"/>
  <c r="AF109" i="36131"/>
  <c r="AG109" i="36131"/>
  <c r="AH109" i="36131"/>
  <c r="AI109" i="36131"/>
  <c r="AJ109" i="36131"/>
  <c r="AK109" i="36131"/>
  <c r="AL109" i="36131"/>
  <c r="AM109" i="36131"/>
  <c r="AN109" i="36131"/>
  <c r="AO109" i="36131"/>
  <c r="AP109" i="36131"/>
  <c r="AQ109" i="36131"/>
  <c r="AR109" i="36131"/>
  <c r="AS109" i="36131"/>
  <c r="AT109" i="36131"/>
  <c r="AU109" i="36131"/>
  <c r="AV109" i="36131"/>
  <c r="AW109" i="36131"/>
  <c r="AX109" i="36131"/>
  <c r="AY109" i="36131"/>
  <c r="BB109" i="36131"/>
  <c r="BC109" i="36131"/>
  <c r="BD109" i="36131"/>
  <c r="BE109" i="36131"/>
  <c r="BF109" i="36131"/>
  <c r="BG109" i="36131"/>
  <c r="BH109" i="36131"/>
  <c r="BI109" i="36131"/>
  <c r="BJ109" i="36131"/>
  <c r="BK109" i="36131"/>
  <c r="BL109" i="36131"/>
  <c r="BM109" i="36131"/>
  <c r="BN109" i="36131"/>
  <c r="BO109" i="36131"/>
  <c r="BS109" i="36131"/>
  <c r="D110" i="36131"/>
  <c r="F110" i="36131"/>
  <c r="G110" i="36131"/>
  <c r="H110" i="36131"/>
  <c r="I110" i="36131"/>
  <c r="K110" i="36131"/>
  <c r="L110" i="36131"/>
  <c r="N110" i="36131"/>
  <c r="O110" i="36131"/>
  <c r="P110" i="36131"/>
  <c r="Q110" i="36131"/>
  <c r="S110" i="36131"/>
  <c r="T110" i="36131"/>
  <c r="V110" i="36131"/>
  <c r="X110" i="36131"/>
  <c r="Y110" i="36131"/>
  <c r="Z110" i="36131"/>
  <c r="AA110" i="36131"/>
  <c r="AB110" i="36131"/>
  <c r="AC110" i="36131"/>
  <c r="AF110" i="36131"/>
  <c r="AG110" i="36131"/>
  <c r="AH110" i="36131"/>
  <c r="AI110" i="36131"/>
  <c r="AJ110" i="36131"/>
  <c r="AK110" i="36131"/>
  <c r="AL110" i="36131"/>
  <c r="AM110" i="36131"/>
  <c r="AN110" i="36131"/>
  <c r="AO110" i="36131"/>
  <c r="AP110" i="36131"/>
  <c r="AQ110" i="36131"/>
  <c r="AR110" i="36131"/>
  <c r="AS110" i="36131"/>
  <c r="AT110" i="36131"/>
  <c r="AU110" i="36131"/>
  <c r="AV110" i="36131"/>
  <c r="AW110" i="36131"/>
  <c r="AX110" i="36131"/>
  <c r="AY110" i="36131"/>
  <c r="BB110" i="36131"/>
  <c r="BC110" i="36131"/>
  <c r="BD110" i="36131"/>
  <c r="BE110" i="36131"/>
  <c r="BF110" i="36131"/>
  <c r="BG110" i="36131"/>
  <c r="BH110" i="36131"/>
  <c r="BI110" i="36131"/>
  <c r="BJ110" i="36131"/>
  <c r="BK110" i="36131"/>
  <c r="BL110" i="36131"/>
  <c r="BM110" i="36131"/>
  <c r="BN110" i="36131"/>
  <c r="BO110" i="36131"/>
  <c r="BS110" i="36131"/>
  <c r="D111" i="36131"/>
  <c r="F111" i="36131"/>
  <c r="G111" i="36131"/>
  <c r="H111" i="36131"/>
  <c r="I111" i="36131"/>
  <c r="K111" i="36131"/>
  <c r="L111" i="36131"/>
  <c r="N111" i="36131"/>
  <c r="O111" i="36131"/>
  <c r="P111" i="36131"/>
  <c r="Q111" i="36131"/>
  <c r="S111" i="36131"/>
  <c r="T111" i="36131"/>
  <c r="V111" i="36131"/>
  <c r="X111" i="36131"/>
  <c r="Y111" i="36131"/>
  <c r="Z111" i="36131"/>
  <c r="AA111" i="36131"/>
  <c r="AB111" i="36131"/>
  <c r="AC111" i="36131"/>
  <c r="AF111" i="36131"/>
  <c r="AG111" i="36131"/>
  <c r="AH111" i="36131"/>
  <c r="AI111" i="36131"/>
  <c r="AJ111" i="36131"/>
  <c r="AK111" i="36131"/>
  <c r="AL111" i="36131"/>
  <c r="AM111" i="36131"/>
  <c r="AN111" i="36131"/>
  <c r="AO111" i="36131"/>
  <c r="AP111" i="36131"/>
  <c r="AQ111" i="36131"/>
  <c r="AR111" i="36131"/>
  <c r="AS111" i="36131"/>
  <c r="AT111" i="36131"/>
  <c r="AU111" i="36131"/>
  <c r="AV111" i="36131"/>
  <c r="AW111" i="36131"/>
  <c r="AX111" i="36131"/>
  <c r="AY111" i="36131"/>
  <c r="BB111" i="36131"/>
  <c r="BC111" i="36131"/>
  <c r="BD111" i="36131"/>
  <c r="BE111" i="36131"/>
  <c r="BF111" i="36131"/>
  <c r="BG111" i="36131"/>
  <c r="BH111" i="36131"/>
  <c r="BI111" i="36131"/>
  <c r="BJ111" i="36131"/>
  <c r="BK111" i="36131"/>
  <c r="BL111" i="36131"/>
  <c r="BM111" i="36131"/>
  <c r="BN111" i="36131"/>
  <c r="BO111" i="36131"/>
  <c r="BS111" i="36131"/>
  <c r="D112" i="36131"/>
  <c r="F112" i="36131"/>
  <c r="G112" i="36131"/>
  <c r="H112" i="36131"/>
  <c r="I112" i="36131"/>
  <c r="K112" i="36131"/>
  <c r="L112" i="36131"/>
  <c r="N112" i="36131"/>
  <c r="O112" i="36131"/>
  <c r="P112" i="36131"/>
  <c r="Q112" i="36131"/>
  <c r="S112" i="36131"/>
  <c r="T112" i="36131"/>
  <c r="V112" i="36131"/>
  <c r="X112" i="36131"/>
  <c r="Y112" i="36131"/>
  <c r="Z112" i="36131"/>
  <c r="AA112" i="36131"/>
  <c r="AB112" i="36131"/>
  <c r="AC112" i="36131"/>
  <c r="AF112" i="36131"/>
  <c r="AG112" i="36131"/>
  <c r="AH112" i="36131"/>
  <c r="AI112" i="36131"/>
  <c r="AJ112" i="36131"/>
  <c r="AK112" i="36131"/>
  <c r="AL112" i="36131"/>
  <c r="AM112" i="36131"/>
  <c r="AN112" i="36131"/>
  <c r="AO112" i="36131"/>
  <c r="AP112" i="36131"/>
  <c r="AQ112" i="36131"/>
  <c r="AR112" i="36131"/>
  <c r="AS112" i="36131"/>
  <c r="AT112" i="36131"/>
  <c r="AU112" i="36131"/>
  <c r="AV112" i="36131"/>
  <c r="AW112" i="36131"/>
  <c r="AX112" i="36131"/>
  <c r="AY112" i="36131"/>
  <c r="BB112" i="36131"/>
  <c r="BC112" i="36131"/>
  <c r="BD112" i="36131"/>
  <c r="BE112" i="36131"/>
  <c r="BF112" i="36131"/>
  <c r="BG112" i="36131"/>
  <c r="BH112" i="36131"/>
  <c r="BI112" i="36131"/>
  <c r="BJ112" i="36131"/>
  <c r="BK112" i="36131"/>
  <c r="BL112" i="36131"/>
  <c r="BM112" i="36131"/>
  <c r="BN112" i="36131"/>
  <c r="BO112" i="36131"/>
  <c r="BS112" i="36131"/>
  <c r="D113" i="36131"/>
  <c r="F113" i="36131"/>
  <c r="G113" i="36131"/>
  <c r="H113" i="36131"/>
  <c r="I113" i="36131"/>
  <c r="K113" i="36131"/>
  <c r="L113" i="36131"/>
  <c r="N113" i="36131"/>
  <c r="O113" i="36131"/>
  <c r="P113" i="36131"/>
  <c r="Q113" i="36131"/>
  <c r="S113" i="36131"/>
  <c r="T113" i="36131"/>
  <c r="V113" i="36131"/>
  <c r="X113" i="36131"/>
  <c r="Y113" i="36131"/>
  <c r="Z113" i="36131"/>
  <c r="AA113" i="36131"/>
  <c r="AB113" i="36131"/>
  <c r="AC113" i="36131"/>
  <c r="AF113" i="36131"/>
  <c r="AG113" i="36131"/>
  <c r="AH113" i="36131"/>
  <c r="AI113" i="36131"/>
  <c r="AJ113" i="36131"/>
  <c r="AK113" i="36131"/>
  <c r="AL113" i="36131"/>
  <c r="AM113" i="36131"/>
  <c r="AN113" i="36131"/>
  <c r="AO113" i="36131"/>
  <c r="AP113" i="36131"/>
  <c r="AQ113" i="36131"/>
  <c r="AR113" i="36131"/>
  <c r="AS113" i="36131"/>
  <c r="AT113" i="36131"/>
  <c r="AU113" i="36131"/>
  <c r="AV113" i="36131"/>
  <c r="AW113" i="36131"/>
  <c r="AX113" i="36131"/>
  <c r="AY113" i="36131"/>
  <c r="BB113" i="36131"/>
  <c r="BC113" i="36131"/>
  <c r="BD113" i="36131"/>
  <c r="BE113" i="36131"/>
  <c r="BF113" i="36131"/>
  <c r="BG113" i="36131"/>
  <c r="BH113" i="36131"/>
  <c r="BI113" i="36131"/>
  <c r="BJ113" i="36131"/>
  <c r="BK113" i="36131"/>
  <c r="BL113" i="36131"/>
  <c r="BM113" i="36131"/>
  <c r="BN113" i="36131"/>
  <c r="BO113" i="36131"/>
  <c r="BS113" i="36131"/>
  <c r="D114" i="36131"/>
  <c r="F114" i="36131"/>
  <c r="G114" i="36131"/>
  <c r="H114" i="36131"/>
  <c r="I114" i="36131"/>
  <c r="K114" i="36131"/>
  <c r="L114" i="36131"/>
  <c r="N114" i="36131"/>
  <c r="O114" i="36131"/>
  <c r="P114" i="36131"/>
  <c r="Q114" i="36131"/>
  <c r="S114" i="36131"/>
  <c r="T114" i="36131"/>
  <c r="V114" i="36131"/>
  <c r="X114" i="36131"/>
  <c r="Y114" i="36131"/>
  <c r="Z114" i="36131"/>
  <c r="AA114" i="36131"/>
  <c r="AB114" i="36131"/>
  <c r="AC114" i="36131"/>
  <c r="AF114" i="36131"/>
  <c r="AG114" i="36131"/>
  <c r="AH114" i="36131"/>
  <c r="AI114" i="36131"/>
  <c r="AJ114" i="36131"/>
  <c r="AK114" i="36131"/>
  <c r="AL114" i="36131"/>
  <c r="AM114" i="36131"/>
  <c r="AN114" i="36131"/>
  <c r="AO114" i="36131"/>
  <c r="AP114" i="36131"/>
  <c r="AQ114" i="36131"/>
  <c r="AR114" i="36131"/>
  <c r="AS114" i="36131"/>
  <c r="AT114" i="36131"/>
  <c r="AU114" i="36131"/>
  <c r="AV114" i="36131"/>
  <c r="AW114" i="36131"/>
  <c r="AX114" i="36131"/>
  <c r="AY114" i="36131"/>
  <c r="BB114" i="36131"/>
  <c r="BC114" i="36131"/>
  <c r="BD114" i="36131"/>
  <c r="BE114" i="36131"/>
  <c r="BF114" i="36131"/>
  <c r="BG114" i="36131"/>
  <c r="BH114" i="36131"/>
  <c r="BI114" i="36131"/>
  <c r="BJ114" i="36131"/>
  <c r="BK114" i="36131"/>
  <c r="BL114" i="36131"/>
  <c r="BM114" i="36131"/>
  <c r="BN114" i="36131"/>
  <c r="BO114" i="36131"/>
  <c r="BS114" i="36131"/>
  <c r="D115" i="36131"/>
  <c r="F115" i="36131"/>
  <c r="G115" i="36131"/>
  <c r="H115" i="36131"/>
  <c r="I115" i="36131"/>
  <c r="K115" i="36131"/>
  <c r="L115" i="36131"/>
  <c r="N115" i="36131"/>
  <c r="O115" i="36131"/>
  <c r="P115" i="36131"/>
  <c r="Q115" i="36131"/>
  <c r="S115" i="36131"/>
  <c r="T115" i="36131"/>
  <c r="V115" i="36131"/>
  <c r="X115" i="36131"/>
  <c r="Y115" i="36131"/>
  <c r="Z115" i="36131"/>
  <c r="AA115" i="36131"/>
  <c r="AB115" i="36131"/>
  <c r="AC115" i="36131"/>
  <c r="AF115" i="36131"/>
  <c r="AG115" i="36131"/>
  <c r="AH115" i="36131"/>
  <c r="AI115" i="36131"/>
  <c r="AJ115" i="36131"/>
  <c r="AK115" i="36131"/>
  <c r="AL115" i="36131"/>
  <c r="AM115" i="36131"/>
  <c r="AN115" i="36131"/>
  <c r="AO115" i="36131"/>
  <c r="AP115" i="36131"/>
  <c r="AQ115" i="36131"/>
  <c r="AR115" i="36131"/>
  <c r="AS115" i="36131"/>
  <c r="AT115" i="36131"/>
  <c r="AU115" i="36131"/>
  <c r="AV115" i="36131"/>
  <c r="AW115" i="36131"/>
  <c r="AX115" i="36131"/>
  <c r="AY115" i="36131"/>
  <c r="BB115" i="36131"/>
  <c r="BC115" i="36131"/>
  <c r="BD115" i="36131"/>
  <c r="BE115" i="36131"/>
  <c r="BF115" i="36131"/>
  <c r="BG115" i="36131"/>
  <c r="BH115" i="36131"/>
  <c r="BI115" i="36131"/>
  <c r="BJ115" i="36131"/>
  <c r="BK115" i="36131"/>
  <c r="BL115" i="36131"/>
  <c r="BM115" i="36131"/>
  <c r="BN115" i="36131"/>
  <c r="BO115" i="36131"/>
  <c r="BS115" i="36131"/>
  <c r="D116" i="36131"/>
  <c r="F116" i="36131"/>
  <c r="G116" i="36131"/>
  <c r="H116" i="36131"/>
  <c r="I116" i="36131"/>
  <c r="K116" i="36131"/>
  <c r="L116" i="36131"/>
  <c r="N116" i="36131"/>
  <c r="O116" i="36131"/>
  <c r="P116" i="36131"/>
  <c r="Q116" i="36131"/>
  <c r="S116" i="36131"/>
  <c r="T116" i="36131"/>
  <c r="V116" i="36131"/>
  <c r="X116" i="36131"/>
  <c r="Y116" i="36131"/>
  <c r="Z116" i="36131"/>
  <c r="AA116" i="36131"/>
  <c r="AB116" i="36131"/>
  <c r="AC116" i="36131"/>
  <c r="AF116" i="36131"/>
  <c r="AG116" i="36131"/>
  <c r="AH116" i="36131"/>
  <c r="AI116" i="36131"/>
  <c r="AJ116" i="36131"/>
  <c r="AK116" i="36131"/>
  <c r="AL116" i="36131"/>
  <c r="AM116" i="36131"/>
  <c r="AN116" i="36131"/>
  <c r="AO116" i="36131"/>
  <c r="AP116" i="36131"/>
  <c r="AQ116" i="36131"/>
  <c r="AR116" i="36131"/>
  <c r="AS116" i="36131"/>
  <c r="AT116" i="36131"/>
  <c r="AU116" i="36131"/>
  <c r="AV116" i="36131"/>
  <c r="AW116" i="36131"/>
  <c r="AX116" i="36131"/>
  <c r="AY116" i="36131"/>
  <c r="BB116" i="36131"/>
  <c r="BC116" i="36131"/>
  <c r="BD116" i="36131"/>
  <c r="BE116" i="36131"/>
  <c r="BF116" i="36131"/>
  <c r="BG116" i="36131"/>
  <c r="BH116" i="36131"/>
  <c r="BI116" i="36131"/>
  <c r="BJ116" i="36131"/>
  <c r="BK116" i="36131"/>
  <c r="BL116" i="36131"/>
  <c r="BM116" i="36131"/>
  <c r="BN116" i="36131"/>
  <c r="BO116" i="36131"/>
  <c r="BS116" i="36131"/>
  <c r="D117" i="36131"/>
  <c r="F117" i="36131"/>
  <c r="G117" i="36131"/>
  <c r="H117" i="36131"/>
  <c r="I117" i="36131"/>
  <c r="K117" i="36131"/>
  <c r="L117" i="36131"/>
  <c r="N117" i="36131"/>
  <c r="O117" i="36131"/>
  <c r="P117" i="36131"/>
  <c r="Q117" i="36131"/>
  <c r="S117" i="36131"/>
  <c r="T117" i="36131"/>
  <c r="V117" i="36131"/>
  <c r="X117" i="36131"/>
  <c r="Y117" i="36131"/>
  <c r="Z117" i="36131"/>
  <c r="AA117" i="36131"/>
  <c r="AB117" i="36131"/>
  <c r="AC117" i="36131"/>
  <c r="AF117" i="36131"/>
  <c r="AG117" i="36131"/>
  <c r="AH117" i="36131"/>
  <c r="AI117" i="36131"/>
  <c r="AJ117" i="36131"/>
  <c r="AK117" i="36131"/>
  <c r="AL117" i="36131"/>
  <c r="AM117" i="36131"/>
  <c r="AN117" i="36131"/>
  <c r="AO117" i="36131"/>
  <c r="AP117" i="36131"/>
  <c r="AQ117" i="36131"/>
  <c r="AR117" i="36131"/>
  <c r="AS117" i="36131"/>
  <c r="AT117" i="36131"/>
  <c r="AU117" i="36131"/>
  <c r="AV117" i="36131"/>
  <c r="AW117" i="36131"/>
  <c r="AX117" i="36131"/>
  <c r="AY117" i="36131"/>
  <c r="BB117" i="36131"/>
  <c r="BC117" i="36131"/>
  <c r="BD117" i="36131"/>
  <c r="BE117" i="36131"/>
  <c r="BF117" i="36131"/>
  <c r="BG117" i="36131"/>
  <c r="BH117" i="36131"/>
  <c r="BI117" i="36131"/>
  <c r="BJ117" i="36131"/>
  <c r="BK117" i="36131"/>
  <c r="BL117" i="36131"/>
  <c r="BM117" i="36131"/>
  <c r="BN117" i="36131"/>
  <c r="BO117" i="36131"/>
  <c r="BS117" i="36131"/>
  <c r="D118" i="36131"/>
  <c r="F118" i="36131"/>
  <c r="G118" i="36131"/>
  <c r="H118" i="36131"/>
  <c r="I118" i="36131"/>
  <c r="K118" i="36131"/>
  <c r="L118" i="36131"/>
  <c r="N118" i="36131"/>
  <c r="O118" i="36131"/>
  <c r="P118" i="36131"/>
  <c r="Q118" i="36131"/>
  <c r="S118" i="36131"/>
  <c r="T118" i="36131"/>
  <c r="V118" i="36131"/>
  <c r="X118" i="36131"/>
  <c r="Y118" i="36131"/>
  <c r="Z118" i="36131"/>
  <c r="AA118" i="36131"/>
  <c r="AB118" i="36131"/>
  <c r="AC118" i="36131"/>
  <c r="AF118" i="36131"/>
  <c r="AG118" i="36131"/>
  <c r="AH118" i="36131"/>
  <c r="AI118" i="36131"/>
  <c r="AJ118" i="36131"/>
  <c r="AK118" i="36131"/>
  <c r="AL118" i="36131"/>
  <c r="AM118" i="36131"/>
  <c r="AN118" i="36131"/>
  <c r="AO118" i="36131"/>
  <c r="AP118" i="36131"/>
  <c r="AQ118" i="36131"/>
  <c r="AR118" i="36131"/>
  <c r="AS118" i="36131"/>
  <c r="AT118" i="36131"/>
  <c r="AU118" i="36131"/>
  <c r="AV118" i="36131"/>
  <c r="AW118" i="36131"/>
  <c r="AX118" i="36131"/>
  <c r="AY118" i="36131"/>
  <c r="BB118" i="36131"/>
  <c r="BC118" i="36131"/>
  <c r="BD118" i="36131"/>
  <c r="BE118" i="36131"/>
  <c r="BF118" i="36131"/>
  <c r="BG118" i="36131"/>
  <c r="BH118" i="36131"/>
  <c r="BI118" i="36131"/>
  <c r="BJ118" i="36131"/>
  <c r="BK118" i="36131"/>
  <c r="BL118" i="36131"/>
  <c r="BM118" i="36131"/>
  <c r="BN118" i="36131"/>
  <c r="BO118" i="36131"/>
  <c r="BS118" i="36131"/>
  <c r="D119" i="36131"/>
  <c r="F119" i="36131"/>
  <c r="G119" i="36131"/>
  <c r="H119" i="36131"/>
  <c r="I119" i="36131"/>
  <c r="K119" i="36131"/>
  <c r="L119" i="36131"/>
  <c r="N119" i="36131"/>
  <c r="O119" i="36131"/>
  <c r="P119" i="36131"/>
  <c r="Q119" i="36131"/>
  <c r="S119" i="36131"/>
  <c r="T119" i="36131"/>
  <c r="V119" i="36131"/>
  <c r="X119" i="36131"/>
  <c r="Y119" i="36131"/>
  <c r="Z119" i="36131"/>
  <c r="AA119" i="36131"/>
  <c r="AB119" i="36131"/>
  <c r="AC119" i="36131"/>
  <c r="AF119" i="36131"/>
  <c r="AG119" i="36131"/>
  <c r="AH119" i="36131"/>
  <c r="AI119" i="36131"/>
  <c r="AJ119" i="36131"/>
  <c r="AK119" i="36131"/>
  <c r="AL119" i="36131"/>
  <c r="AM119" i="36131"/>
  <c r="AN119" i="36131"/>
  <c r="AO119" i="36131"/>
  <c r="AP119" i="36131"/>
  <c r="AQ119" i="36131"/>
  <c r="AR119" i="36131"/>
  <c r="AS119" i="36131"/>
  <c r="AT119" i="36131"/>
  <c r="AU119" i="36131"/>
  <c r="AV119" i="36131"/>
  <c r="AW119" i="36131"/>
  <c r="AX119" i="36131"/>
  <c r="AY119" i="36131"/>
  <c r="BB119" i="36131"/>
  <c r="BC119" i="36131"/>
  <c r="BD119" i="36131"/>
  <c r="BE119" i="36131"/>
  <c r="BF119" i="36131"/>
  <c r="BG119" i="36131"/>
  <c r="BH119" i="36131"/>
  <c r="BI119" i="36131"/>
  <c r="BJ119" i="36131"/>
  <c r="BK119" i="36131"/>
  <c r="BL119" i="36131"/>
  <c r="BM119" i="36131"/>
  <c r="BN119" i="36131"/>
  <c r="BO119" i="36131"/>
  <c r="BS119" i="36131"/>
  <c r="D120" i="36131"/>
  <c r="F120" i="36131"/>
  <c r="G120" i="36131"/>
  <c r="H120" i="36131"/>
  <c r="I120" i="36131"/>
  <c r="K120" i="36131"/>
  <c r="L120" i="36131"/>
  <c r="N120" i="36131"/>
  <c r="O120" i="36131"/>
  <c r="P120" i="36131"/>
  <c r="Q120" i="36131"/>
  <c r="S120" i="36131"/>
  <c r="T120" i="36131"/>
  <c r="V120" i="36131"/>
  <c r="X120" i="36131"/>
  <c r="Y120" i="36131"/>
  <c r="Z120" i="36131"/>
  <c r="AA120" i="36131"/>
  <c r="AB120" i="36131"/>
  <c r="AC120" i="36131"/>
  <c r="AF120" i="36131"/>
  <c r="AG120" i="36131"/>
  <c r="AH120" i="36131"/>
  <c r="AI120" i="36131"/>
  <c r="AJ120" i="36131"/>
  <c r="AK120" i="36131"/>
  <c r="AL120" i="36131"/>
  <c r="AM120" i="36131"/>
  <c r="AN120" i="36131"/>
  <c r="AO120" i="36131"/>
  <c r="AP120" i="36131"/>
  <c r="AQ120" i="36131"/>
  <c r="AR120" i="36131"/>
  <c r="AS120" i="36131"/>
  <c r="AT120" i="36131"/>
  <c r="AU120" i="36131"/>
  <c r="AV120" i="36131"/>
  <c r="AW120" i="36131"/>
  <c r="AX120" i="36131"/>
  <c r="AY120" i="36131"/>
  <c r="BB120" i="36131"/>
  <c r="BC120" i="36131"/>
  <c r="BD120" i="36131"/>
  <c r="BE120" i="36131"/>
  <c r="BF120" i="36131"/>
  <c r="BG120" i="36131"/>
  <c r="BH120" i="36131"/>
  <c r="BI120" i="36131"/>
  <c r="BJ120" i="36131"/>
  <c r="BK120" i="36131"/>
  <c r="BL120" i="36131"/>
  <c r="BM120" i="36131"/>
  <c r="BN120" i="36131"/>
  <c r="BO120" i="36131"/>
  <c r="BS120" i="36131"/>
  <c r="D121" i="36131"/>
  <c r="F121" i="36131"/>
  <c r="G121" i="36131"/>
  <c r="H121" i="36131"/>
  <c r="I121" i="36131"/>
  <c r="K121" i="36131"/>
  <c r="L121" i="36131"/>
  <c r="N121" i="36131"/>
  <c r="O121" i="36131"/>
  <c r="P121" i="36131"/>
  <c r="Q121" i="36131"/>
  <c r="S121" i="36131"/>
  <c r="T121" i="36131"/>
  <c r="V121" i="36131"/>
  <c r="X121" i="36131"/>
  <c r="Y121" i="36131"/>
  <c r="Z121" i="36131"/>
  <c r="AA121" i="36131"/>
  <c r="AB121" i="36131"/>
  <c r="AC121" i="36131"/>
  <c r="AF121" i="36131"/>
  <c r="AG121" i="36131"/>
  <c r="AH121" i="36131"/>
  <c r="AI121" i="36131"/>
  <c r="AJ121" i="36131"/>
  <c r="AK121" i="36131"/>
  <c r="AL121" i="36131"/>
  <c r="AM121" i="36131"/>
  <c r="AN121" i="36131"/>
  <c r="AO121" i="36131"/>
  <c r="AP121" i="36131"/>
  <c r="AQ121" i="36131"/>
  <c r="AR121" i="36131"/>
  <c r="AS121" i="36131"/>
  <c r="AT121" i="36131"/>
  <c r="AU121" i="36131"/>
  <c r="AV121" i="36131"/>
  <c r="AW121" i="36131"/>
  <c r="AX121" i="36131"/>
  <c r="AY121" i="36131"/>
  <c r="BB121" i="36131"/>
  <c r="BC121" i="36131"/>
  <c r="BD121" i="36131"/>
  <c r="BE121" i="36131"/>
  <c r="BF121" i="36131"/>
  <c r="BG121" i="36131"/>
  <c r="BH121" i="36131"/>
  <c r="BI121" i="36131"/>
  <c r="BJ121" i="36131"/>
  <c r="BK121" i="36131"/>
  <c r="BL121" i="36131"/>
  <c r="BM121" i="36131"/>
  <c r="BN121" i="36131"/>
  <c r="BO121" i="36131"/>
  <c r="BS121" i="36131"/>
  <c r="D122" i="36131"/>
  <c r="F122" i="36131"/>
  <c r="G122" i="36131"/>
  <c r="H122" i="36131"/>
  <c r="I122" i="36131"/>
  <c r="K122" i="36131"/>
  <c r="L122" i="36131"/>
  <c r="N122" i="36131"/>
  <c r="O122" i="36131"/>
  <c r="P122" i="36131"/>
  <c r="Q122" i="36131"/>
  <c r="S122" i="36131"/>
  <c r="T122" i="36131"/>
  <c r="V122" i="36131"/>
  <c r="X122" i="36131"/>
  <c r="Y122" i="36131"/>
  <c r="Z122" i="36131"/>
  <c r="AA122" i="36131"/>
  <c r="AB122" i="36131"/>
  <c r="AC122" i="36131"/>
  <c r="AF122" i="36131"/>
  <c r="AG122" i="36131"/>
  <c r="AH122" i="36131"/>
  <c r="AI122" i="36131"/>
  <c r="AJ122" i="36131"/>
  <c r="AK122" i="36131"/>
  <c r="AL122" i="36131"/>
  <c r="AM122" i="36131"/>
  <c r="AN122" i="36131"/>
  <c r="AO122" i="36131"/>
  <c r="AP122" i="36131"/>
  <c r="AQ122" i="36131"/>
  <c r="AR122" i="36131"/>
  <c r="AS122" i="36131"/>
  <c r="AT122" i="36131"/>
  <c r="AU122" i="36131"/>
  <c r="AV122" i="36131"/>
  <c r="AW122" i="36131"/>
  <c r="AX122" i="36131"/>
  <c r="AY122" i="36131"/>
  <c r="BB122" i="36131"/>
  <c r="BC122" i="36131"/>
  <c r="BD122" i="36131"/>
  <c r="BE122" i="36131"/>
  <c r="BF122" i="36131"/>
  <c r="BG122" i="36131"/>
  <c r="BH122" i="36131"/>
  <c r="BI122" i="36131"/>
  <c r="BJ122" i="36131"/>
  <c r="BK122" i="36131"/>
  <c r="BL122" i="36131"/>
  <c r="BM122" i="36131"/>
  <c r="BN122" i="36131"/>
  <c r="BO122" i="36131"/>
  <c r="BS122" i="36131"/>
  <c r="D123" i="36131"/>
  <c r="F123" i="36131"/>
  <c r="G123" i="36131"/>
  <c r="H123" i="36131"/>
  <c r="I123" i="36131"/>
  <c r="K123" i="36131"/>
  <c r="L123" i="36131"/>
  <c r="N123" i="36131"/>
  <c r="O123" i="36131"/>
  <c r="P123" i="36131"/>
  <c r="Q123" i="36131"/>
  <c r="S123" i="36131"/>
  <c r="T123" i="36131"/>
  <c r="V123" i="36131"/>
  <c r="X123" i="36131"/>
  <c r="Y123" i="36131"/>
  <c r="Z123" i="36131"/>
  <c r="AA123" i="36131"/>
  <c r="AB123" i="36131"/>
  <c r="AC123" i="36131"/>
  <c r="AF123" i="36131"/>
  <c r="AG123" i="36131"/>
  <c r="AH123" i="36131"/>
  <c r="AI123" i="36131"/>
  <c r="AJ123" i="36131"/>
  <c r="AK123" i="36131"/>
  <c r="AL123" i="36131"/>
  <c r="AM123" i="36131"/>
  <c r="AN123" i="36131"/>
  <c r="AO123" i="36131"/>
  <c r="AP123" i="36131"/>
  <c r="AQ123" i="36131"/>
  <c r="AR123" i="36131"/>
  <c r="AS123" i="36131"/>
  <c r="AT123" i="36131"/>
  <c r="AU123" i="36131"/>
  <c r="AV123" i="36131"/>
  <c r="AW123" i="36131"/>
  <c r="AX123" i="36131"/>
  <c r="AY123" i="36131"/>
  <c r="BB123" i="36131"/>
  <c r="BC123" i="36131"/>
  <c r="BD123" i="36131"/>
  <c r="BE123" i="36131"/>
  <c r="BF123" i="36131"/>
  <c r="BG123" i="36131"/>
  <c r="BH123" i="36131"/>
  <c r="BI123" i="36131"/>
  <c r="BJ123" i="36131"/>
  <c r="BK123" i="36131"/>
  <c r="BL123" i="36131"/>
  <c r="BM123" i="36131"/>
  <c r="BN123" i="36131"/>
  <c r="BO123" i="36131"/>
  <c r="BS123" i="36131"/>
  <c r="D124" i="36131"/>
  <c r="F124" i="36131"/>
  <c r="G124" i="36131"/>
  <c r="H124" i="36131"/>
  <c r="I124" i="36131"/>
  <c r="K124" i="36131"/>
  <c r="L124" i="36131"/>
  <c r="N124" i="36131"/>
  <c r="O124" i="36131"/>
  <c r="P124" i="36131"/>
  <c r="Q124" i="36131"/>
  <c r="S124" i="36131"/>
  <c r="T124" i="36131"/>
  <c r="V124" i="36131"/>
  <c r="X124" i="36131"/>
  <c r="Y124" i="36131"/>
  <c r="Z124" i="36131"/>
  <c r="AA124" i="36131"/>
  <c r="AB124" i="36131"/>
  <c r="AC124" i="36131"/>
  <c r="AF124" i="36131"/>
  <c r="AG124" i="36131"/>
  <c r="AH124" i="36131"/>
  <c r="AI124" i="36131"/>
  <c r="AJ124" i="36131"/>
  <c r="AK124" i="36131"/>
  <c r="AL124" i="36131"/>
  <c r="AM124" i="36131"/>
  <c r="AN124" i="36131"/>
  <c r="AO124" i="36131"/>
  <c r="AP124" i="36131"/>
  <c r="AQ124" i="36131"/>
  <c r="AR124" i="36131"/>
  <c r="AS124" i="36131"/>
  <c r="AT124" i="36131"/>
  <c r="AU124" i="36131"/>
  <c r="AV124" i="36131"/>
  <c r="AW124" i="36131"/>
  <c r="AX124" i="36131"/>
  <c r="AY124" i="36131"/>
  <c r="BB124" i="36131"/>
  <c r="BC124" i="36131"/>
  <c r="BD124" i="36131"/>
  <c r="BE124" i="36131"/>
  <c r="BF124" i="36131"/>
  <c r="BG124" i="36131"/>
  <c r="BH124" i="36131"/>
  <c r="BI124" i="36131"/>
  <c r="BJ124" i="36131"/>
  <c r="BK124" i="36131"/>
  <c r="BL124" i="36131"/>
  <c r="BM124" i="36131"/>
  <c r="BN124" i="36131"/>
  <c r="BO124" i="36131"/>
  <c r="BS124" i="36131"/>
  <c r="D125" i="36131"/>
  <c r="F125" i="36131"/>
  <c r="G125" i="36131"/>
  <c r="H125" i="36131"/>
  <c r="I125" i="36131"/>
  <c r="K125" i="36131"/>
  <c r="L125" i="36131"/>
  <c r="N125" i="36131"/>
  <c r="O125" i="36131"/>
  <c r="P125" i="36131"/>
  <c r="Q125" i="36131"/>
  <c r="S125" i="36131"/>
  <c r="T125" i="36131"/>
  <c r="V125" i="36131"/>
  <c r="X125" i="36131"/>
  <c r="Y125" i="36131"/>
  <c r="Z125" i="36131"/>
  <c r="AA125" i="36131"/>
  <c r="AB125" i="36131"/>
  <c r="AC125" i="36131"/>
  <c r="AF125" i="36131"/>
  <c r="AG125" i="36131"/>
  <c r="AH125" i="36131"/>
  <c r="AI125" i="36131"/>
  <c r="AJ125" i="36131"/>
  <c r="AK125" i="36131"/>
  <c r="AL125" i="36131"/>
  <c r="AM125" i="36131"/>
  <c r="AN125" i="36131"/>
  <c r="AO125" i="36131"/>
  <c r="AP125" i="36131"/>
  <c r="AQ125" i="36131"/>
  <c r="AR125" i="36131"/>
  <c r="AS125" i="36131"/>
  <c r="AT125" i="36131"/>
  <c r="AU125" i="36131"/>
  <c r="AV125" i="36131"/>
  <c r="AW125" i="36131"/>
  <c r="AX125" i="36131"/>
  <c r="AY125" i="36131"/>
  <c r="BB125" i="36131"/>
  <c r="BC125" i="36131"/>
  <c r="BD125" i="36131"/>
  <c r="BE125" i="36131"/>
  <c r="BF125" i="36131"/>
  <c r="BG125" i="36131"/>
  <c r="BH125" i="36131"/>
  <c r="BI125" i="36131"/>
  <c r="BJ125" i="36131"/>
  <c r="BK125" i="36131"/>
  <c r="BL125" i="36131"/>
  <c r="BM125" i="36131"/>
  <c r="BN125" i="36131"/>
  <c r="BO125" i="36131"/>
  <c r="BS125" i="36131"/>
  <c r="D126" i="36131"/>
  <c r="F126" i="36131"/>
  <c r="G126" i="36131"/>
  <c r="H126" i="36131"/>
  <c r="I126" i="36131"/>
  <c r="K126" i="36131"/>
  <c r="L126" i="36131"/>
  <c r="N126" i="36131"/>
  <c r="O126" i="36131"/>
  <c r="P126" i="36131"/>
  <c r="Q126" i="36131"/>
  <c r="S126" i="36131"/>
  <c r="T126" i="36131"/>
  <c r="V126" i="36131"/>
  <c r="X126" i="36131"/>
  <c r="Y126" i="36131"/>
  <c r="Z126" i="36131"/>
  <c r="AA126" i="36131"/>
  <c r="AB126" i="36131"/>
  <c r="AC126" i="36131"/>
  <c r="AF126" i="36131"/>
  <c r="AG126" i="36131"/>
  <c r="AH126" i="36131"/>
  <c r="AI126" i="36131"/>
  <c r="AJ126" i="36131"/>
  <c r="AK126" i="36131"/>
  <c r="AL126" i="36131"/>
  <c r="AM126" i="36131"/>
  <c r="AN126" i="36131"/>
  <c r="AO126" i="36131"/>
  <c r="AP126" i="36131"/>
  <c r="AQ126" i="36131"/>
  <c r="AR126" i="36131"/>
  <c r="AS126" i="36131"/>
  <c r="AT126" i="36131"/>
  <c r="AU126" i="36131"/>
  <c r="AV126" i="36131"/>
  <c r="AW126" i="36131"/>
  <c r="AX126" i="36131"/>
  <c r="AY126" i="36131"/>
  <c r="BB126" i="36131"/>
  <c r="BC126" i="36131"/>
  <c r="BD126" i="36131"/>
  <c r="BE126" i="36131"/>
  <c r="BF126" i="36131"/>
  <c r="BG126" i="36131"/>
  <c r="BH126" i="36131"/>
  <c r="BI126" i="36131"/>
  <c r="BJ126" i="36131"/>
  <c r="BK126" i="36131"/>
  <c r="BL126" i="36131"/>
  <c r="BM126" i="36131"/>
  <c r="BN126" i="36131"/>
  <c r="BO126" i="36131"/>
  <c r="BS126" i="36131"/>
  <c r="D127" i="36131"/>
  <c r="F127" i="36131"/>
  <c r="G127" i="36131"/>
  <c r="H127" i="36131"/>
  <c r="I127" i="36131"/>
  <c r="K127" i="36131"/>
  <c r="L127" i="36131"/>
  <c r="N127" i="36131"/>
  <c r="O127" i="36131"/>
  <c r="P127" i="36131"/>
  <c r="Q127" i="36131"/>
  <c r="S127" i="36131"/>
  <c r="T127" i="36131"/>
  <c r="V127" i="36131"/>
  <c r="X127" i="36131"/>
  <c r="Y127" i="36131"/>
  <c r="Z127" i="36131"/>
  <c r="AA127" i="36131"/>
  <c r="AB127" i="36131"/>
  <c r="AC127" i="36131"/>
  <c r="AF127" i="36131"/>
  <c r="AG127" i="36131"/>
  <c r="AH127" i="36131"/>
  <c r="AI127" i="36131"/>
  <c r="AJ127" i="36131"/>
  <c r="AK127" i="36131"/>
  <c r="AL127" i="36131"/>
  <c r="AM127" i="36131"/>
  <c r="AN127" i="36131"/>
  <c r="AO127" i="36131"/>
  <c r="AP127" i="36131"/>
  <c r="AQ127" i="36131"/>
  <c r="AR127" i="36131"/>
  <c r="AS127" i="36131"/>
  <c r="AT127" i="36131"/>
  <c r="AU127" i="36131"/>
  <c r="AV127" i="36131"/>
  <c r="AW127" i="36131"/>
  <c r="AX127" i="36131"/>
  <c r="AY127" i="36131"/>
  <c r="BB127" i="36131"/>
  <c r="BC127" i="36131"/>
  <c r="BD127" i="36131"/>
  <c r="BE127" i="36131"/>
  <c r="BF127" i="36131"/>
  <c r="BG127" i="36131"/>
  <c r="BH127" i="36131"/>
  <c r="BI127" i="36131"/>
  <c r="BJ127" i="36131"/>
  <c r="BK127" i="36131"/>
  <c r="BL127" i="36131"/>
  <c r="BM127" i="36131"/>
  <c r="BN127" i="36131"/>
  <c r="BO127" i="36131"/>
  <c r="BS127" i="36131"/>
  <c r="D128" i="36131"/>
  <c r="F128" i="36131"/>
  <c r="G128" i="36131"/>
  <c r="H128" i="36131"/>
  <c r="I128" i="36131"/>
  <c r="K128" i="36131"/>
  <c r="L128" i="36131"/>
  <c r="N128" i="36131"/>
  <c r="O128" i="36131"/>
  <c r="P128" i="36131"/>
  <c r="Q128" i="36131"/>
  <c r="S128" i="36131"/>
  <c r="T128" i="36131"/>
  <c r="V128" i="36131"/>
  <c r="X128" i="36131"/>
  <c r="Y128" i="36131"/>
  <c r="Z128" i="36131"/>
  <c r="AA128" i="36131"/>
  <c r="AB128" i="36131"/>
  <c r="AC128" i="36131"/>
  <c r="AF128" i="36131"/>
  <c r="AG128" i="36131"/>
  <c r="AH128" i="36131"/>
  <c r="AI128" i="36131"/>
  <c r="AJ128" i="36131"/>
  <c r="AK128" i="36131"/>
  <c r="AL128" i="36131"/>
  <c r="AM128" i="36131"/>
  <c r="AN128" i="36131"/>
  <c r="AO128" i="36131"/>
  <c r="AP128" i="36131"/>
  <c r="AQ128" i="36131"/>
  <c r="AR128" i="36131"/>
  <c r="AS128" i="36131"/>
  <c r="AT128" i="36131"/>
  <c r="AU128" i="36131"/>
  <c r="AV128" i="36131"/>
  <c r="AW128" i="36131"/>
  <c r="AX128" i="36131"/>
  <c r="AY128" i="36131"/>
  <c r="BB128" i="36131"/>
  <c r="BC128" i="36131"/>
  <c r="BD128" i="36131"/>
  <c r="BE128" i="36131"/>
  <c r="BF128" i="36131"/>
  <c r="BG128" i="36131"/>
  <c r="BH128" i="36131"/>
  <c r="BI128" i="36131"/>
  <c r="BJ128" i="36131"/>
  <c r="BK128" i="36131"/>
  <c r="BL128" i="36131"/>
  <c r="BM128" i="36131"/>
  <c r="BN128" i="36131"/>
  <c r="BO128" i="36131"/>
  <c r="BS128" i="36131"/>
  <c r="D129" i="36131"/>
  <c r="F129" i="36131"/>
  <c r="G129" i="36131"/>
  <c r="H129" i="36131"/>
  <c r="I129" i="36131"/>
  <c r="K129" i="36131"/>
  <c r="L129" i="36131"/>
  <c r="N129" i="36131"/>
  <c r="O129" i="36131"/>
  <c r="P129" i="36131"/>
  <c r="Q129" i="36131"/>
  <c r="S129" i="36131"/>
  <c r="T129" i="36131"/>
  <c r="V129" i="36131"/>
  <c r="X129" i="36131"/>
  <c r="Y129" i="36131"/>
  <c r="Z129" i="36131"/>
  <c r="AA129" i="36131"/>
  <c r="AB129" i="36131"/>
  <c r="AC129" i="36131"/>
  <c r="AF129" i="36131"/>
  <c r="AG129" i="36131"/>
  <c r="AH129" i="36131"/>
  <c r="AI129" i="36131"/>
  <c r="AJ129" i="36131"/>
  <c r="AK129" i="36131"/>
  <c r="AL129" i="36131"/>
  <c r="AM129" i="36131"/>
  <c r="AN129" i="36131"/>
  <c r="AO129" i="36131"/>
  <c r="AP129" i="36131"/>
  <c r="AQ129" i="36131"/>
  <c r="AR129" i="36131"/>
  <c r="AS129" i="36131"/>
  <c r="AT129" i="36131"/>
  <c r="AU129" i="36131"/>
  <c r="AV129" i="36131"/>
  <c r="AW129" i="36131"/>
  <c r="AX129" i="36131"/>
  <c r="AY129" i="36131"/>
  <c r="BB129" i="36131"/>
  <c r="BC129" i="36131"/>
  <c r="BD129" i="36131"/>
  <c r="BE129" i="36131"/>
  <c r="BF129" i="36131"/>
  <c r="BG129" i="36131"/>
  <c r="BH129" i="36131"/>
  <c r="BI129" i="36131"/>
  <c r="BJ129" i="36131"/>
  <c r="BK129" i="36131"/>
  <c r="BL129" i="36131"/>
  <c r="BM129" i="36131"/>
  <c r="BN129" i="36131"/>
  <c r="BO129" i="36131"/>
  <c r="BS129" i="36131"/>
  <c r="D130" i="36131"/>
  <c r="F130" i="36131"/>
  <c r="G130" i="36131"/>
  <c r="H130" i="36131"/>
  <c r="I130" i="36131"/>
  <c r="K130" i="36131"/>
  <c r="L130" i="36131"/>
  <c r="N130" i="36131"/>
  <c r="O130" i="36131"/>
  <c r="P130" i="36131"/>
  <c r="Q130" i="36131"/>
  <c r="S130" i="36131"/>
  <c r="T130" i="36131"/>
  <c r="V130" i="36131"/>
  <c r="X130" i="36131"/>
  <c r="Y130" i="36131"/>
  <c r="Z130" i="36131"/>
  <c r="AA130" i="36131"/>
  <c r="AB130" i="36131"/>
  <c r="AC130" i="36131"/>
  <c r="AF130" i="36131"/>
  <c r="AG130" i="36131"/>
  <c r="AH130" i="36131"/>
  <c r="AI130" i="36131"/>
  <c r="AJ130" i="36131"/>
  <c r="AK130" i="36131"/>
  <c r="AL130" i="36131"/>
  <c r="AM130" i="36131"/>
  <c r="AN130" i="36131"/>
  <c r="AO130" i="36131"/>
  <c r="AP130" i="36131"/>
  <c r="AQ130" i="36131"/>
  <c r="AR130" i="36131"/>
  <c r="AS130" i="36131"/>
  <c r="AT130" i="36131"/>
  <c r="AU130" i="36131"/>
  <c r="AV130" i="36131"/>
  <c r="AW130" i="36131"/>
  <c r="AX130" i="36131"/>
  <c r="AY130" i="36131"/>
  <c r="BB130" i="36131"/>
  <c r="BC130" i="36131"/>
  <c r="BD130" i="36131"/>
  <c r="BE130" i="36131"/>
  <c r="BF130" i="36131"/>
  <c r="BG130" i="36131"/>
  <c r="BH130" i="36131"/>
  <c r="BI130" i="36131"/>
  <c r="BJ130" i="36131"/>
  <c r="BK130" i="36131"/>
  <c r="BL130" i="36131"/>
  <c r="BM130" i="36131"/>
  <c r="BN130" i="36131"/>
  <c r="BO130" i="36131"/>
  <c r="BS130" i="36131"/>
  <c r="D131" i="36131"/>
  <c r="F131" i="36131"/>
  <c r="G131" i="36131"/>
  <c r="H131" i="36131"/>
  <c r="I131" i="36131"/>
  <c r="K131" i="36131"/>
  <c r="L131" i="36131"/>
  <c r="N131" i="36131"/>
  <c r="O131" i="36131"/>
  <c r="P131" i="36131"/>
  <c r="Q131" i="36131"/>
  <c r="S131" i="36131"/>
  <c r="T131" i="36131"/>
  <c r="V131" i="36131"/>
  <c r="X131" i="36131"/>
  <c r="Y131" i="36131"/>
  <c r="Z131" i="36131"/>
  <c r="AA131" i="36131"/>
  <c r="AB131" i="36131"/>
  <c r="AC131" i="36131"/>
  <c r="AF131" i="36131"/>
  <c r="AG131" i="36131"/>
  <c r="AH131" i="36131"/>
  <c r="AI131" i="36131"/>
  <c r="AJ131" i="36131"/>
  <c r="AK131" i="36131"/>
  <c r="AL131" i="36131"/>
  <c r="AM131" i="36131"/>
  <c r="AN131" i="36131"/>
  <c r="AO131" i="36131"/>
  <c r="AP131" i="36131"/>
  <c r="AQ131" i="36131"/>
  <c r="AR131" i="36131"/>
  <c r="AS131" i="36131"/>
  <c r="AT131" i="36131"/>
  <c r="AU131" i="36131"/>
  <c r="AV131" i="36131"/>
  <c r="AW131" i="36131"/>
  <c r="AX131" i="36131"/>
  <c r="AY131" i="36131"/>
  <c r="BB131" i="36131"/>
  <c r="BC131" i="36131"/>
  <c r="BD131" i="36131"/>
  <c r="BE131" i="36131"/>
  <c r="BF131" i="36131"/>
  <c r="BG131" i="36131"/>
  <c r="BH131" i="36131"/>
  <c r="BI131" i="36131"/>
  <c r="BJ131" i="36131"/>
  <c r="BK131" i="36131"/>
  <c r="BL131" i="36131"/>
  <c r="BM131" i="36131"/>
  <c r="BN131" i="36131"/>
  <c r="BO131" i="36131"/>
  <c r="BS131" i="36131"/>
  <c r="D132" i="36131"/>
  <c r="F132" i="36131"/>
  <c r="G132" i="36131"/>
  <c r="H132" i="36131"/>
  <c r="I132" i="36131"/>
  <c r="K132" i="36131"/>
  <c r="L132" i="36131"/>
  <c r="N132" i="36131"/>
  <c r="O132" i="36131"/>
  <c r="P132" i="36131"/>
  <c r="Q132" i="36131"/>
  <c r="S132" i="36131"/>
  <c r="T132" i="36131"/>
  <c r="V132" i="36131"/>
  <c r="X132" i="36131"/>
  <c r="Y132" i="36131"/>
  <c r="Z132" i="36131"/>
  <c r="AA132" i="36131"/>
  <c r="AB132" i="36131"/>
  <c r="AC132" i="36131"/>
  <c r="AF132" i="36131"/>
  <c r="AG132" i="36131"/>
  <c r="AH132" i="36131"/>
  <c r="AI132" i="36131"/>
  <c r="AJ132" i="36131"/>
  <c r="AK132" i="36131"/>
  <c r="AL132" i="36131"/>
  <c r="AM132" i="36131"/>
  <c r="AN132" i="36131"/>
  <c r="AO132" i="36131"/>
  <c r="AP132" i="36131"/>
  <c r="AQ132" i="36131"/>
  <c r="AR132" i="36131"/>
  <c r="AS132" i="36131"/>
  <c r="AT132" i="36131"/>
  <c r="AU132" i="36131"/>
  <c r="AV132" i="36131"/>
  <c r="AW132" i="36131"/>
  <c r="AX132" i="36131"/>
  <c r="AY132" i="36131"/>
  <c r="BB132" i="36131"/>
  <c r="BC132" i="36131"/>
  <c r="BD132" i="36131"/>
  <c r="BE132" i="36131"/>
  <c r="BF132" i="36131"/>
  <c r="BG132" i="36131"/>
  <c r="BH132" i="36131"/>
  <c r="BI132" i="36131"/>
  <c r="BJ132" i="36131"/>
  <c r="BK132" i="36131"/>
  <c r="BL132" i="36131"/>
  <c r="BM132" i="36131"/>
  <c r="BN132" i="36131"/>
  <c r="BO132" i="36131"/>
  <c r="BS132" i="36131"/>
  <c r="D133" i="36131"/>
  <c r="F133" i="36131"/>
  <c r="G133" i="36131"/>
  <c r="H133" i="36131"/>
  <c r="I133" i="36131"/>
  <c r="K133" i="36131"/>
  <c r="L133" i="36131"/>
  <c r="N133" i="36131"/>
  <c r="O133" i="36131"/>
  <c r="P133" i="36131"/>
  <c r="Q133" i="36131"/>
  <c r="S133" i="36131"/>
  <c r="T133" i="36131"/>
  <c r="V133" i="36131"/>
  <c r="X133" i="36131"/>
  <c r="Y133" i="36131"/>
  <c r="Z133" i="36131"/>
  <c r="AA133" i="36131"/>
  <c r="AB133" i="36131"/>
  <c r="AC133" i="36131"/>
  <c r="AF133" i="36131"/>
  <c r="AG133" i="36131"/>
  <c r="AH133" i="36131"/>
  <c r="AI133" i="36131"/>
  <c r="AJ133" i="36131"/>
  <c r="AK133" i="36131"/>
  <c r="AL133" i="36131"/>
  <c r="AM133" i="36131"/>
  <c r="AN133" i="36131"/>
  <c r="AO133" i="36131"/>
  <c r="AP133" i="36131"/>
  <c r="AQ133" i="36131"/>
  <c r="AR133" i="36131"/>
  <c r="AS133" i="36131"/>
  <c r="AT133" i="36131"/>
  <c r="AU133" i="36131"/>
  <c r="AV133" i="36131"/>
  <c r="AW133" i="36131"/>
  <c r="AX133" i="36131"/>
  <c r="AY133" i="36131"/>
  <c r="BB133" i="36131"/>
  <c r="BC133" i="36131"/>
  <c r="BD133" i="36131"/>
  <c r="BE133" i="36131"/>
  <c r="BF133" i="36131"/>
  <c r="BG133" i="36131"/>
  <c r="BH133" i="36131"/>
  <c r="BI133" i="36131"/>
  <c r="BJ133" i="36131"/>
  <c r="BK133" i="36131"/>
  <c r="BL133" i="36131"/>
  <c r="BM133" i="36131"/>
  <c r="BN133" i="36131"/>
  <c r="BO133" i="36131"/>
  <c r="BS133" i="36131"/>
  <c r="D134" i="36131"/>
  <c r="F134" i="36131"/>
  <c r="G134" i="36131"/>
  <c r="H134" i="36131"/>
  <c r="I134" i="36131"/>
  <c r="K134" i="36131"/>
  <c r="L134" i="36131"/>
  <c r="N134" i="36131"/>
  <c r="O134" i="36131"/>
  <c r="P134" i="36131"/>
  <c r="Q134" i="36131"/>
  <c r="S134" i="36131"/>
  <c r="T134" i="36131"/>
  <c r="V134" i="36131"/>
  <c r="X134" i="36131"/>
  <c r="Y134" i="36131"/>
  <c r="Z134" i="36131"/>
  <c r="AA134" i="36131"/>
  <c r="AB134" i="36131"/>
  <c r="AC134" i="36131"/>
  <c r="AF134" i="36131"/>
  <c r="AG134" i="36131"/>
  <c r="AH134" i="36131"/>
  <c r="AI134" i="36131"/>
  <c r="AJ134" i="36131"/>
  <c r="AK134" i="36131"/>
  <c r="AL134" i="36131"/>
  <c r="AM134" i="36131"/>
  <c r="AN134" i="36131"/>
  <c r="AO134" i="36131"/>
  <c r="AP134" i="36131"/>
  <c r="AQ134" i="36131"/>
  <c r="AR134" i="36131"/>
  <c r="AS134" i="36131"/>
  <c r="AT134" i="36131"/>
  <c r="AU134" i="36131"/>
  <c r="AV134" i="36131"/>
  <c r="AW134" i="36131"/>
  <c r="AX134" i="36131"/>
  <c r="AY134" i="36131"/>
  <c r="BB134" i="36131"/>
  <c r="BC134" i="36131"/>
  <c r="BD134" i="36131"/>
  <c r="BE134" i="36131"/>
  <c r="BF134" i="36131"/>
  <c r="BG134" i="36131"/>
  <c r="BH134" i="36131"/>
  <c r="BI134" i="36131"/>
  <c r="BJ134" i="36131"/>
  <c r="BK134" i="36131"/>
  <c r="BL134" i="36131"/>
  <c r="BM134" i="36131"/>
  <c r="BN134" i="36131"/>
  <c r="BO134" i="36131"/>
  <c r="BS134" i="36131"/>
  <c r="D135" i="36131"/>
  <c r="F135" i="36131"/>
  <c r="G135" i="36131"/>
  <c r="H135" i="36131"/>
  <c r="I135" i="36131"/>
  <c r="K135" i="36131"/>
  <c r="L135" i="36131"/>
  <c r="N135" i="36131"/>
  <c r="O135" i="36131"/>
  <c r="P135" i="36131"/>
  <c r="Q135" i="36131"/>
  <c r="S135" i="36131"/>
  <c r="T135" i="36131"/>
  <c r="V135" i="36131"/>
  <c r="X135" i="36131"/>
  <c r="Y135" i="36131"/>
  <c r="Z135" i="36131"/>
  <c r="AA135" i="36131"/>
  <c r="AB135" i="36131"/>
  <c r="AC135" i="36131"/>
  <c r="AF135" i="36131"/>
  <c r="AG135" i="36131"/>
  <c r="AH135" i="36131"/>
  <c r="AI135" i="36131"/>
  <c r="AJ135" i="36131"/>
  <c r="AK135" i="36131"/>
  <c r="AL135" i="36131"/>
  <c r="AM135" i="36131"/>
  <c r="AN135" i="36131"/>
  <c r="AO135" i="36131"/>
  <c r="AP135" i="36131"/>
  <c r="AQ135" i="36131"/>
  <c r="AR135" i="36131"/>
  <c r="AS135" i="36131"/>
  <c r="AT135" i="36131"/>
  <c r="AU135" i="36131"/>
  <c r="AV135" i="36131"/>
  <c r="AW135" i="36131"/>
  <c r="AX135" i="36131"/>
  <c r="AY135" i="36131"/>
  <c r="BB135" i="36131"/>
  <c r="BC135" i="36131"/>
  <c r="BD135" i="36131"/>
  <c r="BE135" i="36131"/>
  <c r="BF135" i="36131"/>
  <c r="BG135" i="36131"/>
  <c r="BH135" i="36131"/>
  <c r="BI135" i="36131"/>
  <c r="BJ135" i="36131"/>
  <c r="BK135" i="36131"/>
  <c r="BL135" i="36131"/>
  <c r="BM135" i="36131"/>
  <c r="BN135" i="36131"/>
  <c r="BO135" i="36131"/>
  <c r="BS135" i="36131"/>
  <c r="D136" i="36131"/>
  <c r="F136" i="36131"/>
  <c r="G136" i="36131"/>
  <c r="H136" i="36131"/>
  <c r="I136" i="36131"/>
  <c r="K136" i="36131"/>
  <c r="L136" i="36131"/>
  <c r="N136" i="36131"/>
  <c r="O136" i="36131"/>
  <c r="P136" i="36131"/>
  <c r="Q136" i="36131"/>
  <c r="S136" i="36131"/>
  <c r="T136" i="36131"/>
  <c r="V136" i="36131"/>
  <c r="X136" i="36131"/>
  <c r="Y136" i="36131"/>
  <c r="Z136" i="36131"/>
  <c r="AA136" i="36131"/>
  <c r="AB136" i="36131"/>
  <c r="AC136" i="36131"/>
  <c r="AF136" i="36131"/>
  <c r="AG136" i="36131"/>
  <c r="AH136" i="36131"/>
  <c r="AI136" i="36131"/>
  <c r="AJ136" i="36131"/>
  <c r="AK136" i="36131"/>
  <c r="AL136" i="36131"/>
  <c r="AM136" i="36131"/>
  <c r="AN136" i="36131"/>
  <c r="AO136" i="36131"/>
  <c r="AP136" i="36131"/>
  <c r="AQ136" i="36131"/>
  <c r="AR136" i="36131"/>
  <c r="AS136" i="36131"/>
  <c r="AT136" i="36131"/>
  <c r="AU136" i="36131"/>
  <c r="AV136" i="36131"/>
  <c r="AW136" i="36131"/>
  <c r="AX136" i="36131"/>
  <c r="AY136" i="36131"/>
  <c r="BB136" i="36131"/>
  <c r="BC136" i="36131"/>
  <c r="BD136" i="36131"/>
  <c r="BE136" i="36131"/>
  <c r="BF136" i="36131"/>
  <c r="BG136" i="36131"/>
  <c r="BH136" i="36131"/>
  <c r="BI136" i="36131"/>
  <c r="BJ136" i="36131"/>
  <c r="BK136" i="36131"/>
  <c r="BL136" i="36131"/>
  <c r="BM136" i="36131"/>
  <c r="BN136" i="36131"/>
  <c r="BO136" i="36131"/>
  <c r="BS136" i="36131"/>
  <c r="D137" i="36131"/>
  <c r="F137" i="36131"/>
  <c r="G137" i="36131"/>
  <c r="H137" i="36131"/>
  <c r="I137" i="36131"/>
  <c r="K137" i="36131"/>
  <c r="L137" i="36131"/>
  <c r="N137" i="36131"/>
  <c r="O137" i="36131"/>
  <c r="P137" i="36131"/>
  <c r="Q137" i="36131"/>
  <c r="S137" i="36131"/>
  <c r="T137" i="36131"/>
  <c r="V137" i="36131"/>
  <c r="X137" i="36131"/>
  <c r="Y137" i="36131"/>
  <c r="Z137" i="36131"/>
  <c r="AA137" i="36131"/>
  <c r="AB137" i="36131"/>
  <c r="AC137" i="36131"/>
  <c r="AF137" i="36131"/>
  <c r="AG137" i="36131"/>
  <c r="AH137" i="36131"/>
  <c r="AI137" i="36131"/>
  <c r="AJ137" i="36131"/>
  <c r="AK137" i="36131"/>
  <c r="AL137" i="36131"/>
  <c r="AM137" i="36131"/>
  <c r="AN137" i="36131"/>
  <c r="AO137" i="36131"/>
  <c r="AP137" i="36131"/>
  <c r="AQ137" i="36131"/>
  <c r="AR137" i="36131"/>
  <c r="AS137" i="36131"/>
  <c r="AT137" i="36131"/>
  <c r="AU137" i="36131"/>
  <c r="AV137" i="36131"/>
  <c r="AW137" i="36131"/>
  <c r="AX137" i="36131"/>
  <c r="AY137" i="36131"/>
  <c r="BB137" i="36131"/>
  <c r="BC137" i="36131"/>
  <c r="BD137" i="36131"/>
  <c r="BE137" i="36131"/>
  <c r="BF137" i="36131"/>
  <c r="BG137" i="36131"/>
  <c r="BH137" i="36131"/>
  <c r="BI137" i="36131"/>
  <c r="BJ137" i="36131"/>
  <c r="BK137" i="36131"/>
  <c r="BL137" i="36131"/>
  <c r="BM137" i="36131"/>
  <c r="BN137" i="36131"/>
  <c r="BO137" i="36131"/>
  <c r="BS137" i="36131"/>
  <c r="D138" i="36131"/>
  <c r="F138" i="36131"/>
  <c r="G138" i="36131"/>
  <c r="H138" i="36131"/>
  <c r="I138" i="36131"/>
  <c r="K138" i="36131"/>
  <c r="L138" i="36131"/>
  <c r="N138" i="36131"/>
  <c r="O138" i="36131"/>
  <c r="P138" i="36131"/>
  <c r="Q138" i="36131"/>
  <c r="S138" i="36131"/>
  <c r="T138" i="36131"/>
  <c r="V138" i="36131"/>
  <c r="X138" i="36131"/>
  <c r="Y138" i="36131"/>
  <c r="Z138" i="36131"/>
  <c r="AA138" i="36131"/>
  <c r="AB138" i="36131"/>
  <c r="AC138" i="36131"/>
  <c r="AF138" i="36131"/>
  <c r="AG138" i="36131"/>
  <c r="AH138" i="36131"/>
  <c r="AI138" i="36131"/>
  <c r="AJ138" i="36131"/>
  <c r="AK138" i="36131"/>
  <c r="AL138" i="36131"/>
  <c r="AM138" i="36131"/>
  <c r="AN138" i="36131"/>
  <c r="AO138" i="36131"/>
  <c r="AP138" i="36131"/>
  <c r="AQ138" i="36131"/>
  <c r="AR138" i="36131"/>
  <c r="AS138" i="36131"/>
  <c r="AT138" i="36131"/>
  <c r="AU138" i="36131"/>
  <c r="AV138" i="36131"/>
  <c r="AW138" i="36131"/>
  <c r="AX138" i="36131"/>
  <c r="AY138" i="36131"/>
  <c r="BB138" i="36131"/>
  <c r="BC138" i="36131"/>
  <c r="BD138" i="36131"/>
  <c r="BE138" i="36131"/>
  <c r="BF138" i="36131"/>
  <c r="BG138" i="36131"/>
  <c r="BH138" i="36131"/>
  <c r="BI138" i="36131"/>
  <c r="BJ138" i="36131"/>
  <c r="BK138" i="36131"/>
  <c r="BL138" i="36131"/>
  <c r="BM138" i="36131"/>
  <c r="BN138" i="36131"/>
  <c r="BO138" i="36131"/>
  <c r="BS138" i="36131"/>
  <c r="D139" i="36131"/>
  <c r="F139" i="36131"/>
  <c r="G139" i="36131"/>
  <c r="H139" i="36131"/>
  <c r="I139" i="36131"/>
  <c r="K139" i="36131"/>
  <c r="L139" i="36131"/>
  <c r="N139" i="36131"/>
  <c r="O139" i="36131"/>
  <c r="P139" i="36131"/>
  <c r="Q139" i="36131"/>
  <c r="S139" i="36131"/>
  <c r="T139" i="36131"/>
  <c r="V139" i="36131"/>
  <c r="X139" i="36131"/>
  <c r="Y139" i="36131"/>
  <c r="Z139" i="36131"/>
  <c r="AA139" i="36131"/>
  <c r="AB139" i="36131"/>
  <c r="AC139" i="36131"/>
  <c r="AF139" i="36131"/>
  <c r="AG139" i="36131"/>
  <c r="AH139" i="36131"/>
  <c r="AI139" i="36131"/>
  <c r="AJ139" i="36131"/>
  <c r="AK139" i="36131"/>
  <c r="AL139" i="36131"/>
  <c r="AM139" i="36131"/>
  <c r="AN139" i="36131"/>
  <c r="AO139" i="36131"/>
  <c r="AP139" i="36131"/>
  <c r="AQ139" i="36131"/>
  <c r="AR139" i="36131"/>
  <c r="AS139" i="36131"/>
  <c r="AT139" i="36131"/>
  <c r="AU139" i="36131"/>
  <c r="AV139" i="36131"/>
  <c r="AW139" i="36131"/>
  <c r="AX139" i="36131"/>
  <c r="AY139" i="36131"/>
  <c r="BB139" i="36131"/>
  <c r="BC139" i="36131"/>
  <c r="BD139" i="36131"/>
  <c r="BE139" i="36131"/>
  <c r="BF139" i="36131"/>
  <c r="BG139" i="36131"/>
  <c r="BH139" i="36131"/>
  <c r="BI139" i="36131"/>
  <c r="BJ139" i="36131"/>
  <c r="BK139" i="36131"/>
  <c r="BL139" i="36131"/>
  <c r="BM139" i="36131"/>
  <c r="BN139" i="36131"/>
  <c r="BO139" i="36131"/>
  <c r="BS139" i="36131"/>
  <c r="D140" i="36131"/>
  <c r="F140" i="36131"/>
  <c r="G140" i="36131"/>
  <c r="H140" i="36131"/>
  <c r="I140" i="36131"/>
  <c r="K140" i="36131"/>
  <c r="L140" i="36131"/>
  <c r="N140" i="36131"/>
  <c r="O140" i="36131"/>
  <c r="P140" i="36131"/>
  <c r="Q140" i="36131"/>
  <c r="S140" i="36131"/>
  <c r="T140" i="36131"/>
  <c r="V140" i="36131"/>
  <c r="X140" i="36131"/>
  <c r="Y140" i="36131"/>
  <c r="Z140" i="36131"/>
  <c r="AA140" i="36131"/>
  <c r="AB140" i="36131"/>
  <c r="AC140" i="36131"/>
  <c r="AF140" i="36131"/>
  <c r="AG140" i="36131"/>
  <c r="AH140" i="36131"/>
  <c r="AI140" i="36131"/>
  <c r="AJ140" i="36131"/>
  <c r="AK140" i="36131"/>
  <c r="AL140" i="36131"/>
  <c r="AM140" i="36131"/>
  <c r="AN140" i="36131"/>
  <c r="AO140" i="36131"/>
  <c r="AP140" i="36131"/>
  <c r="AQ140" i="36131"/>
  <c r="AR140" i="36131"/>
  <c r="AS140" i="36131"/>
  <c r="AT140" i="36131"/>
  <c r="AU140" i="36131"/>
  <c r="AV140" i="36131"/>
  <c r="AW140" i="36131"/>
  <c r="AX140" i="36131"/>
  <c r="AY140" i="36131"/>
  <c r="BB140" i="36131"/>
  <c r="BC140" i="36131"/>
  <c r="BD140" i="36131"/>
  <c r="BE140" i="36131"/>
  <c r="BF140" i="36131"/>
  <c r="BG140" i="36131"/>
  <c r="BH140" i="36131"/>
  <c r="BI140" i="36131"/>
  <c r="BJ140" i="36131"/>
  <c r="BK140" i="36131"/>
  <c r="BL140" i="36131"/>
  <c r="BM140" i="36131"/>
  <c r="BN140" i="36131"/>
  <c r="BO140" i="36131"/>
  <c r="BS140" i="36131"/>
  <c r="D141" i="36131"/>
  <c r="F141" i="36131"/>
  <c r="G141" i="36131"/>
  <c r="H141" i="36131"/>
  <c r="I141" i="36131"/>
  <c r="K141" i="36131"/>
  <c r="L141" i="36131"/>
  <c r="N141" i="36131"/>
  <c r="O141" i="36131"/>
  <c r="P141" i="36131"/>
  <c r="Q141" i="36131"/>
  <c r="S141" i="36131"/>
  <c r="T141" i="36131"/>
  <c r="V141" i="36131"/>
  <c r="X141" i="36131"/>
  <c r="Y141" i="36131"/>
  <c r="Z141" i="36131"/>
  <c r="AA141" i="36131"/>
  <c r="AB141" i="36131"/>
  <c r="AC141" i="36131"/>
  <c r="AF141" i="36131"/>
  <c r="AG141" i="36131"/>
  <c r="AH141" i="36131"/>
  <c r="AI141" i="36131"/>
  <c r="AJ141" i="36131"/>
  <c r="AK141" i="36131"/>
  <c r="AL141" i="36131"/>
  <c r="AM141" i="36131"/>
  <c r="AN141" i="36131"/>
  <c r="AO141" i="36131"/>
  <c r="AP141" i="36131"/>
  <c r="AQ141" i="36131"/>
  <c r="AR141" i="36131"/>
  <c r="AS141" i="36131"/>
  <c r="AT141" i="36131"/>
  <c r="AU141" i="36131"/>
  <c r="AV141" i="36131"/>
  <c r="AW141" i="36131"/>
  <c r="AX141" i="36131"/>
  <c r="AY141" i="36131"/>
  <c r="BB141" i="36131"/>
  <c r="BC141" i="36131"/>
  <c r="BD141" i="36131"/>
  <c r="BE141" i="36131"/>
  <c r="BF141" i="36131"/>
  <c r="BG141" i="36131"/>
  <c r="BH141" i="36131"/>
  <c r="BI141" i="36131"/>
  <c r="BJ141" i="36131"/>
  <c r="BK141" i="36131"/>
  <c r="BL141" i="36131"/>
  <c r="BM141" i="36131"/>
  <c r="BN141" i="36131"/>
  <c r="BO141" i="36131"/>
  <c r="BS141" i="36131"/>
  <c r="D142" i="36131"/>
  <c r="F142" i="36131"/>
  <c r="G142" i="36131"/>
  <c r="H142" i="36131"/>
  <c r="I142" i="36131"/>
  <c r="K142" i="36131"/>
  <c r="L142" i="36131"/>
  <c r="N142" i="36131"/>
  <c r="O142" i="36131"/>
  <c r="P142" i="36131"/>
  <c r="Q142" i="36131"/>
  <c r="S142" i="36131"/>
  <c r="T142" i="36131"/>
  <c r="V142" i="36131"/>
  <c r="X142" i="36131"/>
  <c r="Y142" i="36131"/>
  <c r="Z142" i="36131"/>
  <c r="AA142" i="36131"/>
  <c r="AB142" i="36131"/>
  <c r="AC142" i="36131"/>
  <c r="AF142" i="36131"/>
  <c r="AG142" i="36131"/>
  <c r="AH142" i="36131"/>
  <c r="AI142" i="36131"/>
  <c r="AJ142" i="36131"/>
  <c r="AK142" i="36131"/>
  <c r="AL142" i="36131"/>
  <c r="AM142" i="36131"/>
  <c r="AN142" i="36131"/>
  <c r="AO142" i="36131"/>
  <c r="AP142" i="36131"/>
  <c r="AQ142" i="36131"/>
  <c r="AR142" i="36131"/>
  <c r="AS142" i="36131"/>
  <c r="AT142" i="36131"/>
  <c r="AU142" i="36131"/>
  <c r="AV142" i="36131"/>
  <c r="AW142" i="36131"/>
  <c r="AX142" i="36131"/>
  <c r="AY142" i="36131"/>
  <c r="BB142" i="36131"/>
  <c r="BC142" i="36131"/>
  <c r="BD142" i="36131"/>
  <c r="BE142" i="36131"/>
  <c r="BF142" i="36131"/>
  <c r="BG142" i="36131"/>
  <c r="BH142" i="36131"/>
  <c r="BI142" i="36131"/>
  <c r="BJ142" i="36131"/>
  <c r="BK142" i="36131"/>
  <c r="BL142" i="36131"/>
  <c r="BM142" i="36131"/>
  <c r="BN142" i="36131"/>
  <c r="BO142" i="36131"/>
  <c r="BS142" i="36131"/>
  <c r="D143" i="36131"/>
  <c r="F143" i="36131"/>
  <c r="G143" i="36131"/>
  <c r="H143" i="36131"/>
  <c r="I143" i="36131"/>
  <c r="K143" i="36131"/>
  <c r="L143" i="36131"/>
  <c r="N143" i="36131"/>
  <c r="O143" i="36131"/>
  <c r="P143" i="36131"/>
  <c r="Q143" i="36131"/>
  <c r="S143" i="36131"/>
  <c r="T143" i="36131"/>
  <c r="V143" i="36131"/>
  <c r="X143" i="36131"/>
  <c r="Y143" i="36131"/>
  <c r="Z143" i="36131"/>
  <c r="AA143" i="36131"/>
  <c r="AB143" i="36131"/>
  <c r="AC143" i="36131"/>
  <c r="AF143" i="36131"/>
  <c r="AG143" i="36131"/>
  <c r="AH143" i="36131"/>
  <c r="AI143" i="36131"/>
  <c r="AJ143" i="36131"/>
  <c r="AK143" i="36131"/>
  <c r="AL143" i="36131"/>
  <c r="AM143" i="36131"/>
  <c r="AN143" i="36131"/>
  <c r="AO143" i="36131"/>
  <c r="AP143" i="36131"/>
  <c r="AQ143" i="36131"/>
  <c r="AR143" i="36131"/>
  <c r="AS143" i="36131"/>
  <c r="AT143" i="36131"/>
  <c r="AU143" i="36131"/>
  <c r="AV143" i="36131"/>
  <c r="AW143" i="36131"/>
  <c r="AX143" i="36131"/>
  <c r="AY143" i="36131"/>
  <c r="BB143" i="36131"/>
  <c r="BC143" i="36131"/>
  <c r="BD143" i="36131"/>
  <c r="BE143" i="36131"/>
  <c r="BF143" i="36131"/>
  <c r="BG143" i="36131"/>
  <c r="BH143" i="36131"/>
  <c r="BI143" i="36131"/>
  <c r="BJ143" i="36131"/>
  <c r="BK143" i="36131"/>
  <c r="BL143" i="36131"/>
  <c r="BM143" i="36131"/>
  <c r="BN143" i="36131"/>
  <c r="BO143" i="36131"/>
  <c r="BS143" i="36131"/>
  <c r="D144" i="36131"/>
  <c r="F144" i="36131"/>
  <c r="G144" i="36131"/>
  <c r="H144" i="36131"/>
  <c r="I144" i="36131"/>
  <c r="K144" i="36131"/>
  <c r="L144" i="36131"/>
  <c r="N144" i="36131"/>
  <c r="O144" i="36131"/>
  <c r="P144" i="36131"/>
  <c r="Q144" i="36131"/>
  <c r="S144" i="36131"/>
  <c r="T144" i="36131"/>
  <c r="V144" i="36131"/>
  <c r="X144" i="36131"/>
  <c r="Y144" i="36131"/>
  <c r="Z144" i="36131"/>
  <c r="AA144" i="36131"/>
  <c r="AB144" i="36131"/>
  <c r="AC144" i="36131"/>
  <c r="AF144" i="36131"/>
  <c r="AG144" i="36131"/>
  <c r="AH144" i="36131"/>
  <c r="AI144" i="36131"/>
  <c r="AJ144" i="36131"/>
  <c r="AK144" i="36131"/>
  <c r="AL144" i="36131"/>
  <c r="AM144" i="36131"/>
  <c r="AN144" i="36131"/>
  <c r="AO144" i="36131"/>
  <c r="AP144" i="36131"/>
  <c r="AQ144" i="36131"/>
  <c r="AR144" i="36131"/>
  <c r="AS144" i="36131"/>
  <c r="AT144" i="36131"/>
  <c r="AU144" i="36131"/>
  <c r="AV144" i="36131"/>
  <c r="AW144" i="36131"/>
  <c r="AX144" i="36131"/>
  <c r="AY144" i="36131"/>
  <c r="BB144" i="36131"/>
  <c r="BC144" i="36131"/>
  <c r="BD144" i="36131"/>
  <c r="BE144" i="36131"/>
  <c r="BF144" i="36131"/>
  <c r="BG144" i="36131"/>
  <c r="BH144" i="36131"/>
  <c r="BI144" i="36131"/>
  <c r="BJ144" i="36131"/>
  <c r="BK144" i="36131"/>
  <c r="BL144" i="36131"/>
  <c r="BM144" i="36131"/>
  <c r="BN144" i="36131"/>
  <c r="BO144" i="36131"/>
  <c r="BS144" i="36131"/>
  <c r="D145" i="36131"/>
  <c r="F145" i="36131"/>
  <c r="G145" i="36131"/>
  <c r="H145" i="36131"/>
  <c r="I145" i="36131"/>
  <c r="K145" i="36131"/>
  <c r="L145" i="36131"/>
  <c r="N145" i="36131"/>
  <c r="O145" i="36131"/>
  <c r="P145" i="36131"/>
  <c r="Q145" i="36131"/>
  <c r="S145" i="36131"/>
  <c r="T145" i="36131"/>
  <c r="V145" i="36131"/>
  <c r="X145" i="36131"/>
  <c r="Y145" i="36131"/>
  <c r="Z145" i="36131"/>
  <c r="AA145" i="36131"/>
  <c r="AB145" i="36131"/>
  <c r="AC145" i="36131"/>
  <c r="AF145" i="36131"/>
  <c r="AG145" i="36131"/>
  <c r="AH145" i="36131"/>
  <c r="AI145" i="36131"/>
  <c r="AJ145" i="36131"/>
  <c r="AK145" i="36131"/>
  <c r="AL145" i="36131"/>
  <c r="AM145" i="36131"/>
  <c r="AN145" i="36131"/>
  <c r="AO145" i="36131"/>
  <c r="AP145" i="36131"/>
  <c r="AQ145" i="36131"/>
  <c r="AR145" i="36131"/>
  <c r="AS145" i="36131"/>
  <c r="AT145" i="36131"/>
  <c r="AU145" i="36131"/>
  <c r="AV145" i="36131"/>
  <c r="AW145" i="36131"/>
  <c r="AX145" i="36131"/>
  <c r="AY145" i="36131"/>
  <c r="BB145" i="36131"/>
  <c r="BC145" i="36131"/>
  <c r="BD145" i="36131"/>
  <c r="BE145" i="36131"/>
  <c r="BF145" i="36131"/>
  <c r="BG145" i="36131"/>
  <c r="BH145" i="36131"/>
  <c r="BI145" i="36131"/>
  <c r="BJ145" i="36131"/>
  <c r="BK145" i="36131"/>
  <c r="BL145" i="36131"/>
  <c r="BM145" i="36131"/>
  <c r="BN145" i="36131"/>
  <c r="BO145" i="36131"/>
  <c r="BS145" i="36131"/>
  <c r="D146" i="36131"/>
  <c r="F146" i="36131"/>
  <c r="G146" i="36131"/>
  <c r="H146" i="36131"/>
  <c r="I146" i="36131"/>
  <c r="K146" i="36131"/>
  <c r="L146" i="36131"/>
  <c r="N146" i="36131"/>
  <c r="O146" i="36131"/>
  <c r="P146" i="36131"/>
  <c r="Q146" i="36131"/>
  <c r="S146" i="36131"/>
  <c r="T146" i="36131"/>
  <c r="V146" i="36131"/>
  <c r="X146" i="36131"/>
  <c r="Y146" i="36131"/>
  <c r="Z146" i="36131"/>
  <c r="AA146" i="36131"/>
  <c r="AB146" i="36131"/>
  <c r="AC146" i="36131"/>
  <c r="AF146" i="36131"/>
  <c r="AG146" i="36131"/>
  <c r="AH146" i="36131"/>
  <c r="AI146" i="36131"/>
  <c r="AJ146" i="36131"/>
  <c r="AK146" i="36131"/>
  <c r="AL146" i="36131"/>
  <c r="AM146" i="36131"/>
  <c r="AN146" i="36131"/>
  <c r="AO146" i="36131"/>
  <c r="AP146" i="36131"/>
  <c r="AQ146" i="36131"/>
  <c r="AR146" i="36131"/>
  <c r="AS146" i="36131"/>
  <c r="AT146" i="36131"/>
  <c r="AU146" i="36131"/>
  <c r="AV146" i="36131"/>
  <c r="AW146" i="36131"/>
  <c r="AX146" i="36131"/>
  <c r="AY146" i="36131"/>
  <c r="BB146" i="36131"/>
  <c r="BC146" i="36131"/>
  <c r="BD146" i="36131"/>
  <c r="BE146" i="36131"/>
  <c r="BF146" i="36131"/>
  <c r="BG146" i="36131"/>
  <c r="BH146" i="36131"/>
  <c r="BI146" i="36131"/>
  <c r="BJ146" i="36131"/>
  <c r="BK146" i="36131"/>
  <c r="BL146" i="36131"/>
  <c r="BM146" i="36131"/>
  <c r="BN146" i="36131"/>
  <c r="BO146" i="36131"/>
  <c r="BS146" i="36131"/>
  <c r="D147" i="36131"/>
  <c r="F147" i="36131"/>
  <c r="G147" i="36131"/>
  <c r="H147" i="36131"/>
  <c r="I147" i="36131"/>
  <c r="K147" i="36131"/>
  <c r="L147" i="36131"/>
  <c r="N147" i="36131"/>
  <c r="O147" i="36131"/>
  <c r="P147" i="36131"/>
  <c r="Q147" i="36131"/>
  <c r="S147" i="36131"/>
  <c r="T147" i="36131"/>
  <c r="V147" i="36131"/>
  <c r="X147" i="36131"/>
  <c r="Y147" i="36131"/>
  <c r="Z147" i="36131"/>
  <c r="AA147" i="36131"/>
  <c r="AB147" i="36131"/>
  <c r="AC147" i="36131"/>
  <c r="AF147" i="36131"/>
  <c r="AG147" i="36131"/>
  <c r="AH147" i="36131"/>
  <c r="AI147" i="36131"/>
  <c r="AJ147" i="36131"/>
  <c r="AK147" i="36131"/>
  <c r="AL147" i="36131"/>
  <c r="AM147" i="36131"/>
  <c r="AN147" i="36131"/>
  <c r="AO147" i="36131"/>
  <c r="AP147" i="36131"/>
  <c r="AQ147" i="36131"/>
  <c r="AR147" i="36131"/>
  <c r="AS147" i="36131"/>
  <c r="AT147" i="36131"/>
  <c r="AU147" i="36131"/>
  <c r="AV147" i="36131"/>
  <c r="AW147" i="36131"/>
  <c r="AX147" i="36131"/>
  <c r="AY147" i="36131"/>
  <c r="BB147" i="36131"/>
  <c r="BC147" i="36131"/>
  <c r="BD147" i="36131"/>
  <c r="BE147" i="36131"/>
  <c r="BF147" i="36131"/>
  <c r="BG147" i="36131"/>
  <c r="BH147" i="36131"/>
  <c r="BI147" i="36131"/>
  <c r="BJ147" i="36131"/>
  <c r="BK147" i="36131"/>
  <c r="BL147" i="36131"/>
  <c r="BM147" i="36131"/>
  <c r="BN147" i="36131"/>
  <c r="BO147" i="36131"/>
  <c r="BS147" i="36131"/>
  <c r="D148" i="36131"/>
  <c r="F148" i="36131"/>
  <c r="G148" i="36131"/>
  <c r="H148" i="36131"/>
  <c r="I148" i="36131"/>
  <c r="K148" i="36131"/>
  <c r="L148" i="36131"/>
  <c r="N148" i="36131"/>
  <c r="O148" i="36131"/>
  <c r="P148" i="36131"/>
  <c r="Q148" i="36131"/>
  <c r="S148" i="36131"/>
  <c r="T148" i="36131"/>
  <c r="V148" i="36131"/>
  <c r="X148" i="36131"/>
  <c r="Y148" i="36131"/>
  <c r="Z148" i="36131"/>
  <c r="AA148" i="36131"/>
  <c r="AB148" i="36131"/>
  <c r="AC148" i="36131"/>
  <c r="AF148" i="36131"/>
  <c r="AG148" i="36131"/>
  <c r="AH148" i="36131"/>
  <c r="AI148" i="36131"/>
  <c r="AJ148" i="36131"/>
  <c r="AK148" i="36131"/>
  <c r="AL148" i="36131"/>
  <c r="AM148" i="36131"/>
  <c r="AN148" i="36131"/>
  <c r="AO148" i="36131"/>
  <c r="AP148" i="36131"/>
  <c r="AQ148" i="36131"/>
  <c r="AR148" i="36131"/>
  <c r="AS148" i="36131"/>
  <c r="AT148" i="36131"/>
  <c r="AU148" i="36131"/>
  <c r="AV148" i="36131"/>
  <c r="AW148" i="36131"/>
  <c r="AX148" i="36131"/>
  <c r="AY148" i="36131"/>
  <c r="BB148" i="36131"/>
  <c r="BC148" i="36131"/>
  <c r="BD148" i="36131"/>
  <c r="BE148" i="36131"/>
  <c r="BF148" i="36131"/>
  <c r="BG148" i="36131"/>
  <c r="BH148" i="36131"/>
  <c r="BI148" i="36131"/>
  <c r="BJ148" i="36131"/>
  <c r="BK148" i="36131"/>
  <c r="BL148" i="36131"/>
  <c r="BM148" i="36131"/>
  <c r="BN148" i="36131"/>
  <c r="BO148" i="36131"/>
  <c r="BS148" i="36131"/>
  <c r="D149" i="36131"/>
  <c r="F149" i="36131"/>
  <c r="G149" i="36131"/>
  <c r="H149" i="36131"/>
  <c r="I149" i="36131"/>
  <c r="K149" i="36131"/>
  <c r="L149" i="36131"/>
  <c r="N149" i="36131"/>
  <c r="O149" i="36131"/>
  <c r="P149" i="36131"/>
  <c r="Q149" i="36131"/>
  <c r="S149" i="36131"/>
  <c r="T149" i="36131"/>
  <c r="V149" i="36131"/>
  <c r="X149" i="36131"/>
  <c r="Y149" i="36131"/>
  <c r="Z149" i="36131"/>
  <c r="AA149" i="36131"/>
  <c r="AB149" i="36131"/>
  <c r="AC149" i="36131"/>
  <c r="AF149" i="36131"/>
  <c r="AG149" i="36131"/>
  <c r="AH149" i="36131"/>
  <c r="AI149" i="36131"/>
  <c r="AJ149" i="36131"/>
  <c r="AK149" i="36131"/>
  <c r="AL149" i="36131"/>
  <c r="AM149" i="36131"/>
  <c r="AN149" i="36131"/>
  <c r="AO149" i="36131"/>
  <c r="AP149" i="36131"/>
  <c r="AQ149" i="36131"/>
  <c r="AR149" i="36131"/>
  <c r="AS149" i="36131"/>
  <c r="AT149" i="36131"/>
  <c r="AU149" i="36131"/>
  <c r="AV149" i="36131"/>
  <c r="AW149" i="36131"/>
  <c r="AX149" i="36131"/>
  <c r="AY149" i="36131"/>
  <c r="BB149" i="36131"/>
  <c r="BC149" i="36131"/>
  <c r="BD149" i="36131"/>
  <c r="BE149" i="36131"/>
  <c r="BF149" i="36131"/>
  <c r="BG149" i="36131"/>
  <c r="BH149" i="36131"/>
  <c r="BI149" i="36131"/>
  <c r="BJ149" i="36131"/>
  <c r="BK149" i="36131"/>
  <c r="BL149" i="36131"/>
  <c r="BM149" i="36131"/>
  <c r="BN149" i="36131"/>
  <c r="BO149" i="36131"/>
  <c r="BS149" i="36131"/>
  <c r="D150" i="36131"/>
  <c r="F150" i="36131"/>
  <c r="G150" i="36131"/>
  <c r="H150" i="36131"/>
  <c r="I150" i="36131"/>
  <c r="K150" i="36131"/>
  <c r="L150" i="36131"/>
  <c r="N150" i="36131"/>
  <c r="O150" i="36131"/>
  <c r="P150" i="36131"/>
  <c r="Q150" i="36131"/>
  <c r="S150" i="36131"/>
  <c r="T150" i="36131"/>
  <c r="V150" i="36131"/>
  <c r="X150" i="36131"/>
  <c r="Y150" i="36131"/>
  <c r="Z150" i="36131"/>
  <c r="AA150" i="36131"/>
  <c r="AB150" i="36131"/>
  <c r="AC150" i="36131"/>
  <c r="AF150" i="36131"/>
  <c r="AG150" i="36131"/>
  <c r="AH150" i="36131"/>
  <c r="AI150" i="36131"/>
  <c r="AJ150" i="36131"/>
  <c r="AK150" i="36131"/>
  <c r="AL150" i="36131"/>
  <c r="AM150" i="36131"/>
  <c r="AN150" i="36131"/>
  <c r="AO150" i="36131"/>
  <c r="AP150" i="36131"/>
  <c r="AQ150" i="36131"/>
  <c r="AR150" i="36131"/>
  <c r="AS150" i="36131"/>
  <c r="AT150" i="36131"/>
  <c r="AU150" i="36131"/>
  <c r="AV150" i="36131"/>
  <c r="AW150" i="36131"/>
  <c r="AX150" i="36131"/>
  <c r="AY150" i="36131"/>
  <c r="BB150" i="36131"/>
  <c r="BC150" i="36131"/>
  <c r="BD150" i="36131"/>
  <c r="BE150" i="36131"/>
  <c r="BF150" i="36131"/>
  <c r="BG150" i="36131"/>
  <c r="BH150" i="36131"/>
  <c r="BI150" i="36131"/>
  <c r="BJ150" i="36131"/>
  <c r="BK150" i="36131"/>
  <c r="BL150" i="36131"/>
  <c r="BM150" i="36131"/>
  <c r="BN150" i="36131"/>
  <c r="BO150" i="36131"/>
  <c r="BS150" i="36131"/>
  <c r="D151" i="36131"/>
  <c r="F151" i="36131"/>
  <c r="G151" i="36131"/>
  <c r="H151" i="36131"/>
  <c r="I151" i="36131"/>
  <c r="K151" i="36131"/>
  <c r="L151" i="36131"/>
  <c r="N151" i="36131"/>
  <c r="O151" i="36131"/>
  <c r="P151" i="36131"/>
  <c r="Q151" i="36131"/>
  <c r="S151" i="36131"/>
  <c r="T151" i="36131"/>
  <c r="V151" i="36131"/>
  <c r="X151" i="36131"/>
  <c r="Y151" i="36131"/>
  <c r="Z151" i="36131"/>
  <c r="AA151" i="36131"/>
  <c r="AB151" i="36131"/>
  <c r="AC151" i="36131"/>
  <c r="AF151" i="36131"/>
  <c r="AG151" i="36131"/>
  <c r="AH151" i="36131"/>
  <c r="AI151" i="36131"/>
  <c r="AJ151" i="36131"/>
  <c r="AK151" i="36131"/>
  <c r="AL151" i="36131"/>
  <c r="AM151" i="36131"/>
  <c r="AN151" i="36131"/>
  <c r="AO151" i="36131"/>
  <c r="AP151" i="36131"/>
  <c r="AQ151" i="36131"/>
  <c r="AR151" i="36131"/>
  <c r="AS151" i="36131"/>
  <c r="AT151" i="36131"/>
  <c r="AU151" i="36131"/>
  <c r="AV151" i="36131"/>
  <c r="AW151" i="36131"/>
  <c r="AX151" i="36131"/>
  <c r="AY151" i="36131"/>
  <c r="BB151" i="36131"/>
  <c r="BC151" i="36131"/>
  <c r="BD151" i="36131"/>
  <c r="BE151" i="36131"/>
  <c r="BF151" i="36131"/>
  <c r="BG151" i="36131"/>
  <c r="BH151" i="36131"/>
  <c r="BI151" i="36131"/>
  <c r="BJ151" i="36131"/>
  <c r="BK151" i="36131"/>
  <c r="BL151" i="36131"/>
  <c r="BM151" i="36131"/>
  <c r="BN151" i="36131"/>
  <c r="BO151" i="36131"/>
  <c r="BS151" i="36131"/>
  <c r="D152" i="36131"/>
  <c r="F152" i="36131"/>
  <c r="G152" i="36131"/>
  <c r="H152" i="36131"/>
  <c r="I152" i="36131"/>
  <c r="K152" i="36131"/>
  <c r="L152" i="36131"/>
  <c r="N152" i="36131"/>
  <c r="O152" i="36131"/>
  <c r="P152" i="36131"/>
  <c r="Q152" i="36131"/>
  <c r="S152" i="36131"/>
  <c r="T152" i="36131"/>
  <c r="V152" i="36131"/>
  <c r="X152" i="36131"/>
  <c r="Y152" i="36131"/>
  <c r="Z152" i="36131"/>
  <c r="AA152" i="36131"/>
  <c r="AB152" i="36131"/>
  <c r="AC152" i="36131"/>
  <c r="AF152" i="36131"/>
  <c r="AG152" i="36131"/>
  <c r="AH152" i="36131"/>
  <c r="AI152" i="36131"/>
  <c r="AJ152" i="36131"/>
  <c r="AK152" i="36131"/>
  <c r="AL152" i="36131"/>
  <c r="AM152" i="36131"/>
  <c r="AN152" i="36131"/>
  <c r="AO152" i="36131"/>
  <c r="AP152" i="36131"/>
  <c r="AQ152" i="36131"/>
  <c r="AR152" i="36131"/>
  <c r="AS152" i="36131"/>
  <c r="AT152" i="36131"/>
  <c r="AU152" i="36131"/>
  <c r="AV152" i="36131"/>
  <c r="AW152" i="36131"/>
  <c r="AX152" i="36131"/>
  <c r="AY152" i="36131"/>
  <c r="BB152" i="36131"/>
  <c r="BC152" i="36131"/>
  <c r="BD152" i="36131"/>
  <c r="BE152" i="36131"/>
  <c r="BF152" i="36131"/>
  <c r="BG152" i="36131"/>
  <c r="BH152" i="36131"/>
  <c r="BI152" i="36131"/>
  <c r="BJ152" i="36131"/>
  <c r="BK152" i="36131"/>
  <c r="BL152" i="36131"/>
  <c r="BM152" i="36131"/>
  <c r="BN152" i="36131"/>
  <c r="BO152" i="36131"/>
  <c r="BS152" i="36131"/>
  <c r="D153" i="36131"/>
  <c r="F153" i="36131"/>
  <c r="G153" i="36131"/>
  <c r="H153" i="36131"/>
  <c r="I153" i="36131"/>
  <c r="K153" i="36131"/>
  <c r="L153" i="36131"/>
  <c r="N153" i="36131"/>
  <c r="O153" i="36131"/>
  <c r="P153" i="36131"/>
  <c r="Q153" i="36131"/>
  <c r="S153" i="36131"/>
  <c r="T153" i="36131"/>
  <c r="V153" i="36131"/>
  <c r="X153" i="36131"/>
  <c r="Y153" i="36131"/>
  <c r="Z153" i="36131"/>
  <c r="AA153" i="36131"/>
  <c r="AB153" i="36131"/>
  <c r="AC153" i="36131"/>
  <c r="AF153" i="36131"/>
  <c r="AG153" i="36131"/>
  <c r="AH153" i="36131"/>
  <c r="AI153" i="36131"/>
  <c r="AJ153" i="36131"/>
  <c r="AK153" i="36131"/>
  <c r="AL153" i="36131"/>
  <c r="AM153" i="36131"/>
  <c r="AN153" i="36131"/>
  <c r="AO153" i="36131"/>
  <c r="AP153" i="36131"/>
  <c r="AQ153" i="36131"/>
  <c r="AR153" i="36131"/>
  <c r="AS153" i="36131"/>
  <c r="AT153" i="36131"/>
  <c r="AU153" i="36131"/>
  <c r="AV153" i="36131"/>
  <c r="AW153" i="36131"/>
  <c r="AX153" i="36131"/>
  <c r="AY153" i="36131"/>
  <c r="BB153" i="36131"/>
  <c r="BC153" i="36131"/>
  <c r="BD153" i="36131"/>
  <c r="BE153" i="36131"/>
  <c r="BF153" i="36131"/>
  <c r="BG153" i="36131"/>
  <c r="BH153" i="36131"/>
  <c r="BI153" i="36131"/>
  <c r="BJ153" i="36131"/>
  <c r="BK153" i="36131"/>
  <c r="BL153" i="36131"/>
  <c r="BM153" i="36131"/>
  <c r="BN153" i="36131"/>
  <c r="BO153" i="36131"/>
  <c r="BS153" i="36131"/>
  <c r="D154" i="36131"/>
  <c r="F154" i="36131"/>
  <c r="G154" i="36131"/>
  <c r="H154" i="36131"/>
  <c r="I154" i="36131"/>
  <c r="K154" i="36131"/>
  <c r="L154" i="36131"/>
  <c r="N154" i="36131"/>
  <c r="O154" i="36131"/>
  <c r="P154" i="36131"/>
  <c r="Q154" i="36131"/>
  <c r="S154" i="36131"/>
  <c r="T154" i="36131"/>
  <c r="V154" i="36131"/>
  <c r="X154" i="36131"/>
  <c r="Y154" i="36131"/>
  <c r="Z154" i="36131"/>
  <c r="AA154" i="36131"/>
  <c r="AB154" i="36131"/>
  <c r="AC154" i="36131"/>
  <c r="AF154" i="36131"/>
  <c r="AG154" i="36131"/>
  <c r="AH154" i="36131"/>
  <c r="AI154" i="36131"/>
  <c r="AJ154" i="36131"/>
  <c r="AK154" i="36131"/>
  <c r="AL154" i="36131"/>
  <c r="AM154" i="36131"/>
  <c r="AN154" i="36131"/>
  <c r="AO154" i="36131"/>
  <c r="AP154" i="36131"/>
  <c r="AQ154" i="36131"/>
  <c r="AR154" i="36131"/>
  <c r="AS154" i="36131"/>
  <c r="AT154" i="36131"/>
  <c r="AU154" i="36131"/>
  <c r="AV154" i="36131"/>
  <c r="AW154" i="36131"/>
  <c r="AX154" i="36131"/>
  <c r="AY154" i="36131"/>
  <c r="BB154" i="36131"/>
  <c r="BC154" i="36131"/>
  <c r="BD154" i="36131"/>
  <c r="BE154" i="36131"/>
  <c r="BF154" i="36131"/>
  <c r="BG154" i="36131"/>
  <c r="BH154" i="36131"/>
  <c r="BI154" i="36131"/>
  <c r="BJ154" i="36131"/>
  <c r="BK154" i="36131"/>
  <c r="BL154" i="36131"/>
  <c r="BM154" i="36131"/>
  <c r="BN154" i="36131"/>
  <c r="BO154" i="36131"/>
  <c r="BS154" i="36131"/>
  <c r="D155" i="36131"/>
  <c r="F155" i="36131"/>
  <c r="G155" i="36131"/>
  <c r="H155" i="36131"/>
  <c r="I155" i="36131"/>
  <c r="K155" i="36131"/>
  <c r="L155" i="36131"/>
  <c r="N155" i="36131"/>
  <c r="O155" i="36131"/>
  <c r="P155" i="36131"/>
  <c r="Q155" i="36131"/>
  <c r="S155" i="36131"/>
  <c r="T155" i="36131"/>
  <c r="V155" i="36131"/>
  <c r="X155" i="36131"/>
  <c r="Y155" i="36131"/>
  <c r="Z155" i="36131"/>
  <c r="AA155" i="36131"/>
  <c r="AB155" i="36131"/>
  <c r="AC155" i="36131"/>
  <c r="AF155" i="36131"/>
  <c r="AG155" i="36131"/>
  <c r="AH155" i="36131"/>
  <c r="AI155" i="36131"/>
  <c r="AJ155" i="36131"/>
  <c r="AK155" i="36131"/>
  <c r="AL155" i="36131"/>
  <c r="AM155" i="36131"/>
  <c r="AN155" i="36131"/>
  <c r="AO155" i="36131"/>
  <c r="AP155" i="36131"/>
  <c r="AQ155" i="36131"/>
  <c r="AR155" i="36131"/>
  <c r="AS155" i="36131"/>
  <c r="AT155" i="36131"/>
  <c r="AU155" i="36131"/>
  <c r="AV155" i="36131"/>
  <c r="AW155" i="36131"/>
  <c r="AX155" i="36131"/>
  <c r="AY155" i="36131"/>
  <c r="BB155" i="36131"/>
  <c r="BC155" i="36131"/>
  <c r="BD155" i="36131"/>
  <c r="BE155" i="36131"/>
  <c r="BF155" i="36131"/>
  <c r="BG155" i="36131"/>
  <c r="BH155" i="36131"/>
  <c r="BI155" i="36131"/>
  <c r="BJ155" i="36131"/>
  <c r="BK155" i="36131"/>
  <c r="BL155" i="36131"/>
  <c r="BM155" i="36131"/>
  <c r="BN155" i="36131"/>
  <c r="BO155" i="36131"/>
  <c r="BS155" i="36131"/>
  <c r="D156" i="36131"/>
  <c r="F156" i="36131"/>
  <c r="G156" i="36131"/>
  <c r="H156" i="36131"/>
  <c r="I156" i="36131"/>
  <c r="K156" i="36131"/>
  <c r="L156" i="36131"/>
  <c r="N156" i="36131"/>
  <c r="O156" i="36131"/>
  <c r="P156" i="36131"/>
  <c r="Q156" i="36131"/>
  <c r="S156" i="36131"/>
  <c r="T156" i="36131"/>
  <c r="V156" i="36131"/>
  <c r="X156" i="36131"/>
  <c r="Y156" i="36131"/>
  <c r="Z156" i="36131"/>
  <c r="AA156" i="36131"/>
  <c r="AB156" i="36131"/>
  <c r="AC156" i="36131"/>
  <c r="AF156" i="36131"/>
  <c r="AG156" i="36131"/>
  <c r="AH156" i="36131"/>
  <c r="AI156" i="36131"/>
  <c r="AJ156" i="36131"/>
  <c r="AK156" i="36131"/>
  <c r="AL156" i="36131"/>
  <c r="AM156" i="36131"/>
  <c r="AN156" i="36131"/>
  <c r="AO156" i="36131"/>
  <c r="AP156" i="36131"/>
  <c r="AQ156" i="36131"/>
  <c r="AR156" i="36131"/>
  <c r="AS156" i="36131"/>
  <c r="AT156" i="36131"/>
  <c r="AU156" i="36131"/>
  <c r="AV156" i="36131"/>
  <c r="AW156" i="36131"/>
  <c r="AX156" i="36131"/>
  <c r="AY156" i="36131"/>
  <c r="BB156" i="36131"/>
  <c r="BC156" i="36131"/>
  <c r="BD156" i="36131"/>
  <c r="BE156" i="36131"/>
  <c r="BF156" i="36131"/>
  <c r="BG156" i="36131"/>
  <c r="BH156" i="36131"/>
  <c r="BI156" i="36131"/>
  <c r="BJ156" i="36131"/>
  <c r="BK156" i="36131"/>
  <c r="BL156" i="36131"/>
  <c r="BM156" i="36131"/>
  <c r="BN156" i="36131"/>
  <c r="BO156" i="36131"/>
  <c r="BS156" i="36131"/>
  <c r="D157" i="36131"/>
  <c r="F157" i="36131"/>
  <c r="G157" i="36131"/>
  <c r="H157" i="36131"/>
  <c r="I157" i="36131"/>
  <c r="K157" i="36131"/>
  <c r="L157" i="36131"/>
  <c r="N157" i="36131"/>
  <c r="O157" i="36131"/>
  <c r="P157" i="36131"/>
  <c r="Q157" i="36131"/>
  <c r="S157" i="36131"/>
  <c r="T157" i="36131"/>
  <c r="V157" i="36131"/>
  <c r="X157" i="36131"/>
  <c r="Y157" i="36131"/>
  <c r="Z157" i="36131"/>
  <c r="AA157" i="36131"/>
  <c r="AB157" i="36131"/>
  <c r="AC157" i="36131"/>
  <c r="AF157" i="36131"/>
  <c r="AG157" i="36131"/>
  <c r="AH157" i="36131"/>
  <c r="AI157" i="36131"/>
  <c r="AJ157" i="36131"/>
  <c r="AK157" i="36131"/>
  <c r="AL157" i="36131"/>
  <c r="AM157" i="36131"/>
  <c r="AN157" i="36131"/>
  <c r="AO157" i="36131"/>
  <c r="AP157" i="36131"/>
  <c r="AQ157" i="36131"/>
  <c r="AR157" i="36131"/>
  <c r="AS157" i="36131"/>
  <c r="AT157" i="36131"/>
  <c r="AU157" i="36131"/>
  <c r="AV157" i="36131"/>
  <c r="AW157" i="36131"/>
  <c r="AX157" i="36131"/>
  <c r="AY157" i="36131"/>
  <c r="BB157" i="36131"/>
  <c r="BC157" i="36131"/>
  <c r="BD157" i="36131"/>
  <c r="BE157" i="36131"/>
  <c r="BF157" i="36131"/>
  <c r="BG157" i="36131"/>
  <c r="BH157" i="36131"/>
  <c r="BI157" i="36131"/>
  <c r="BJ157" i="36131"/>
  <c r="BK157" i="36131"/>
  <c r="BL157" i="36131"/>
  <c r="BM157" i="36131"/>
  <c r="BN157" i="36131"/>
  <c r="BO157" i="36131"/>
  <c r="BS157" i="36131"/>
  <c r="D158" i="36131"/>
  <c r="F158" i="36131"/>
  <c r="G158" i="36131"/>
  <c r="H158" i="36131"/>
  <c r="I158" i="36131"/>
  <c r="K158" i="36131"/>
  <c r="L158" i="36131"/>
  <c r="N158" i="36131"/>
  <c r="O158" i="36131"/>
  <c r="P158" i="36131"/>
  <c r="Q158" i="36131"/>
  <c r="S158" i="36131"/>
  <c r="T158" i="36131"/>
  <c r="V158" i="36131"/>
  <c r="X158" i="36131"/>
  <c r="Y158" i="36131"/>
  <c r="Z158" i="36131"/>
  <c r="AA158" i="36131"/>
  <c r="AB158" i="36131"/>
  <c r="AC158" i="36131"/>
  <c r="AF158" i="36131"/>
  <c r="AG158" i="36131"/>
  <c r="AH158" i="36131"/>
  <c r="AI158" i="36131"/>
  <c r="AJ158" i="36131"/>
  <c r="AK158" i="36131"/>
  <c r="AL158" i="36131"/>
  <c r="AM158" i="36131"/>
  <c r="AN158" i="36131"/>
  <c r="AO158" i="36131"/>
  <c r="AP158" i="36131"/>
  <c r="AQ158" i="36131"/>
  <c r="AR158" i="36131"/>
  <c r="AS158" i="36131"/>
  <c r="AT158" i="36131"/>
  <c r="AU158" i="36131"/>
  <c r="AV158" i="36131"/>
  <c r="AW158" i="36131"/>
  <c r="AX158" i="36131"/>
  <c r="AY158" i="36131"/>
  <c r="BB158" i="36131"/>
  <c r="BC158" i="36131"/>
  <c r="BD158" i="36131"/>
  <c r="BE158" i="36131"/>
  <c r="BF158" i="36131"/>
  <c r="BG158" i="36131"/>
  <c r="BH158" i="36131"/>
  <c r="BI158" i="36131"/>
  <c r="BJ158" i="36131"/>
  <c r="BK158" i="36131"/>
  <c r="BL158" i="36131"/>
  <c r="BM158" i="36131"/>
  <c r="BN158" i="36131"/>
  <c r="BO158" i="36131"/>
  <c r="BS158" i="36131"/>
  <c r="D159" i="36131"/>
  <c r="F159" i="36131"/>
  <c r="G159" i="36131"/>
  <c r="H159" i="36131"/>
  <c r="I159" i="36131"/>
  <c r="K159" i="36131"/>
  <c r="L159" i="36131"/>
  <c r="N159" i="36131"/>
  <c r="O159" i="36131"/>
  <c r="P159" i="36131"/>
  <c r="Q159" i="36131"/>
  <c r="S159" i="36131"/>
  <c r="T159" i="36131"/>
  <c r="V159" i="36131"/>
  <c r="X159" i="36131"/>
  <c r="Y159" i="36131"/>
  <c r="Z159" i="36131"/>
  <c r="AA159" i="36131"/>
  <c r="AB159" i="36131"/>
  <c r="AC159" i="36131"/>
  <c r="AF159" i="36131"/>
  <c r="AG159" i="36131"/>
  <c r="AH159" i="36131"/>
  <c r="AI159" i="36131"/>
  <c r="AJ159" i="36131"/>
  <c r="AK159" i="36131"/>
  <c r="AL159" i="36131"/>
  <c r="AM159" i="36131"/>
  <c r="AN159" i="36131"/>
  <c r="AO159" i="36131"/>
  <c r="AP159" i="36131"/>
  <c r="AQ159" i="36131"/>
  <c r="AR159" i="36131"/>
  <c r="AS159" i="36131"/>
  <c r="AT159" i="36131"/>
  <c r="AU159" i="36131"/>
  <c r="AV159" i="36131"/>
  <c r="AW159" i="36131"/>
  <c r="AX159" i="36131"/>
  <c r="AY159" i="36131"/>
  <c r="BB159" i="36131"/>
  <c r="BC159" i="36131"/>
  <c r="BD159" i="36131"/>
  <c r="BE159" i="36131"/>
  <c r="BF159" i="36131"/>
  <c r="BG159" i="36131"/>
  <c r="BH159" i="36131"/>
  <c r="BI159" i="36131"/>
  <c r="BJ159" i="36131"/>
  <c r="BK159" i="36131"/>
  <c r="BL159" i="36131"/>
  <c r="BM159" i="36131"/>
  <c r="BN159" i="36131"/>
  <c r="BO159" i="36131"/>
  <c r="BS159" i="36131"/>
  <c r="D160" i="36131"/>
  <c r="F160" i="36131"/>
  <c r="G160" i="36131"/>
  <c r="H160" i="36131"/>
  <c r="I160" i="36131"/>
  <c r="K160" i="36131"/>
  <c r="L160" i="36131"/>
  <c r="N160" i="36131"/>
  <c r="O160" i="36131"/>
  <c r="P160" i="36131"/>
  <c r="Q160" i="36131"/>
  <c r="S160" i="36131"/>
  <c r="T160" i="36131"/>
  <c r="V160" i="36131"/>
  <c r="X160" i="36131"/>
  <c r="Y160" i="36131"/>
  <c r="Z160" i="36131"/>
  <c r="AA160" i="36131"/>
  <c r="AB160" i="36131"/>
  <c r="AC160" i="36131"/>
  <c r="AF160" i="36131"/>
  <c r="AG160" i="36131"/>
  <c r="AH160" i="36131"/>
  <c r="AI160" i="36131"/>
  <c r="AJ160" i="36131"/>
  <c r="AK160" i="36131"/>
  <c r="AL160" i="36131"/>
  <c r="AM160" i="36131"/>
  <c r="AN160" i="36131"/>
  <c r="AO160" i="36131"/>
  <c r="AP160" i="36131"/>
  <c r="AQ160" i="36131"/>
  <c r="AR160" i="36131"/>
  <c r="AS160" i="36131"/>
  <c r="AT160" i="36131"/>
  <c r="AU160" i="36131"/>
  <c r="AV160" i="36131"/>
  <c r="AW160" i="36131"/>
  <c r="AX160" i="36131"/>
  <c r="AY160" i="36131"/>
  <c r="BB160" i="36131"/>
  <c r="BC160" i="36131"/>
  <c r="BD160" i="36131"/>
  <c r="BE160" i="36131"/>
  <c r="BF160" i="36131"/>
  <c r="BG160" i="36131"/>
  <c r="BH160" i="36131"/>
  <c r="BI160" i="36131"/>
  <c r="BJ160" i="36131"/>
  <c r="BK160" i="36131"/>
  <c r="BL160" i="36131"/>
  <c r="BM160" i="36131"/>
  <c r="BN160" i="36131"/>
  <c r="BO160" i="36131"/>
  <c r="BS160" i="36131"/>
  <c r="D161" i="36131"/>
  <c r="F161" i="36131"/>
  <c r="G161" i="36131"/>
  <c r="H161" i="36131"/>
  <c r="I161" i="36131"/>
  <c r="K161" i="36131"/>
  <c r="L161" i="36131"/>
  <c r="N161" i="36131"/>
  <c r="O161" i="36131"/>
  <c r="P161" i="36131"/>
  <c r="Q161" i="36131"/>
  <c r="S161" i="36131"/>
  <c r="T161" i="36131"/>
  <c r="V161" i="36131"/>
  <c r="X161" i="36131"/>
  <c r="Y161" i="36131"/>
  <c r="Z161" i="36131"/>
  <c r="AA161" i="36131"/>
  <c r="AB161" i="36131"/>
  <c r="AC161" i="36131"/>
  <c r="AF161" i="36131"/>
  <c r="AG161" i="36131"/>
  <c r="AH161" i="36131"/>
  <c r="AI161" i="36131"/>
  <c r="AJ161" i="36131"/>
  <c r="AK161" i="36131"/>
  <c r="AL161" i="36131"/>
  <c r="AM161" i="36131"/>
  <c r="AN161" i="36131"/>
  <c r="AO161" i="36131"/>
  <c r="AP161" i="36131"/>
  <c r="AQ161" i="36131"/>
  <c r="AR161" i="36131"/>
  <c r="AS161" i="36131"/>
  <c r="AT161" i="36131"/>
  <c r="AU161" i="36131"/>
  <c r="AV161" i="36131"/>
  <c r="AW161" i="36131"/>
  <c r="AX161" i="36131"/>
  <c r="AY161" i="36131"/>
  <c r="BB161" i="36131"/>
  <c r="BC161" i="36131"/>
  <c r="BD161" i="36131"/>
  <c r="BE161" i="36131"/>
  <c r="BF161" i="36131"/>
  <c r="BG161" i="36131"/>
  <c r="BH161" i="36131"/>
  <c r="BI161" i="36131"/>
  <c r="BJ161" i="36131"/>
  <c r="BK161" i="36131"/>
  <c r="BL161" i="36131"/>
  <c r="BM161" i="36131"/>
  <c r="BN161" i="36131"/>
  <c r="BO161" i="36131"/>
  <c r="BS161" i="36131"/>
  <c r="D162" i="36131"/>
  <c r="F162" i="36131"/>
  <c r="G162" i="36131"/>
  <c r="H162" i="36131"/>
  <c r="I162" i="36131"/>
  <c r="K162" i="36131"/>
  <c r="L162" i="36131"/>
  <c r="N162" i="36131"/>
  <c r="O162" i="36131"/>
  <c r="P162" i="36131"/>
  <c r="Q162" i="36131"/>
  <c r="S162" i="36131"/>
  <c r="T162" i="36131"/>
  <c r="V162" i="36131"/>
  <c r="X162" i="36131"/>
  <c r="Y162" i="36131"/>
  <c r="Z162" i="36131"/>
  <c r="AA162" i="36131"/>
  <c r="AB162" i="36131"/>
  <c r="AC162" i="36131"/>
  <c r="AF162" i="36131"/>
  <c r="AG162" i="36131"/>
  <c r="AH162" i="36131"/>
  <c r="AI162" i="36131"/>
  <c r="AJ162" i="36131"/>
  <c r="AK162" i="36131"/>
  <c r="AL162" i="36131"/>
  <c r="AM162" i="36131"/>
  <c r="AN162" i="36131"/>
  <c r="AO162" i="36131"/>
  <c r="AP162" i="36131"/>
  <c r="AQ162" i="36131"/>
  <c r="AR162" i="36131"/>
  <c r="AS162" i="36131"/>
  <c r="AT162" i="36131"/>
  <c r="AU162" i="36131"/>
  <c r="AV162" i="36131"/>
  <c r="AW162" i="36131"/>
  <c r="AX162" i="36131"/>
  <c r="AY162" i="36131"/>
  <c r="BB162" i="36131"/>
  <c r="BC162" i="36131"/>
  <c r="BD162" i="36131"/>
  <c r="BE162" i="36131"/>
  <c r="BF162" i="36131"/>
  <c r="BG162" i="36131"/>
  <c r="BH162" i="36131"/>
  <c r="BI162" i="36131"/>
  <c r="BJ162" i="36131"/>
  <c r="BK162" i="36131"/>
  <c r="BL162" i="36131"/>
  <c r="BM162" i="36131"/>
  <c r="BN162" i="36131"/>
  <c r="BO162" i="36131"/>
  <c r="BS162" i="36131"/>
  <c r="D163" i="36131"/>
  <c r="F163" i="36131"/>
  <c r="G163" i="36131"/>
  <c r="H163" i="36131"/>
  <c r="I163" i="36131"/>
  <c r="K163" i="36131"/>
  <c r="L163" i="36131"/>
  <c r="N163" i="36131"/>
  <c r="O163" i="36131"/>
  <c r="P163" i="36131"/>
  <c r="Q163" i="36131"/>
  <c r="S163" i="36131"/>
  <c r="T163" i="36131"/>
  <c r="V163" i="36131"/>
  <c r="X163" i="36131"/>
  <c r="Y163" i="36131"/>
  <c r="Z163" i="36131"/>
  <c r="AA163" i="36131"/>
  <c r="AB163" i="36131"/>
  <c r="AC163" i="36131"/>
  <c r="AF163" i="36131"/>
  <c r="AG163" i="36131"/>
  <c r="AH163" i="36131"/>
  <c r="AI163" i="36131"/>
  <c r="AJ163" i="36131"/>
  <c r="AK163" i="36131"/>
  <c r="AL163" i="36131"/>
  <c r="AM163" i="36131"/>
  <c r="AN163" i="36131"/>
  <c r="AO163" i="36131"/>
  <c r="AP163" i="36131"/>
  <c r="AQ163" i="36131"/>
  <c r="AR163" i="36131"/>
  <c r="AS163" i="36131"/>
  <c r="AT163" i="36131"/>
  <c r="AU163" i="36131"/>
  <c r="AV163" i="36131"/>
  <c r="AW163" i="36131"/>
  <c r="AX163" i="36131"/>
  <c r="AY163" i="36131"/>
  <c r="BB163" i="36131"/>
  <c r="BC163" i="36131"/>
  <c r="BD163" i="36131"/>
  <c r="BE163" i="36131"/>
  <c r="BF163" i="36131"/>
  <c r="BG163" i="36131"/>
  <c r="BH163" i="36131"/>
  <c r="BI163" i="36131"/>
  <c r="BJ163" i="36131"/>
  <c r="BK163" i="36131"/>
  <c r="BL163" i="36131"/>
  <c r="BM163" i="36131"/>
  <c r="BN163" i="36131"/>
  <c r="BO163" i="36131"/>
  <c r="BS163" i="36131"/>
  <c r="D164" i="36131"/>
  <c r="F164" i="36131"/>
  <c r="G164" i="36131"/>
  <c r="H164" i="36131"/>
  <c r="I164" i="36131"/>
  <c r="K164" i="36131"/>
  <c r="L164" i="36131"/>
  <c r="N164" i="36131"/>
  <c r="O164" i="36131"/>
  <c r="P164" i="36131"/>
  <c r="Q164" i="36131"/>
  <c r="S164" i="36131"/>
  <c r="T164" i="36131"/>
  <c r="V164" i="36131"/>
  <c r="X164" i="36131"/>
  <c r="Y164" i="36131"/>
  <c r="Z164" i="36131"/>
  <c r="AA164" i="36131"/>
  <c r="AB164" i="36131"/>
  <c r="AC164" i="36131"/>
  <c r="AF164" i="36131"/>
  <c r="AG164" i="36131"/>
  <c r="AH164" i="36131"/>
  <c r="AI164" i="36131"/>
  <c r="AJ164" i="36131"/>
  <c r="AK164" i="36131"/>
  <c r="AL164" i="36131"/>
  <c r="AM164" i="36131"/>
  <c r="AN164" i="36131"/>
  <c r="AO164" i="36131"/>
  <c r="AP164" i="36131"/>
  <c r="AQ164" i="36131"/>
  <c r="AR164" i="36131"/>
  <c r="AS164" i="36131"/>
  <c r="AT164" i="36131"/>
  <c r="AU164" i="36131"/>
  <c r="AV164" i="36131"/>
  <c r="AW164" i="36131"/>
  <c r="AX164" i="36131"/>
  <c r="AY164" i="36131"/>
  <c r="BB164" i="36131"/>
  <c r="BC164" i="36131"/>
  <c r="BD164" i="36131"/>
  <c r="BE164" i="36131"/>
  <c r="BF164" i="36131"/>
  <c r="BG164" i="36131"/>
  <c r="BH164" i="36131"/>
  <c r="BI164" i="36131"/>
  <c r="BJ164" i="36131"/>
  <c r="BK164" i="36131"/>
  <c r="BL164" i="36131"/>
  <c r="BM164" i="36131"/>
  <c r="BN164" i="36131"/>
  <c r="BO164" i="36131"/>
  <c r="BS164" i="36131"/>
  <c r="D165" i="36131"/>
  <c r="F165" i="36131"/>
  <c r="G165" i="36131"/>
  <c r="H165" i="36131"/>
  <c r="I165" i="36131"/>
  <c r="K165" i="36131"/>
  <c r="L165" i="36131"/>
  <c r="N165" i="36131"/>
  <c r="O165" i="36131"/>
  <c r="P165" i="36131"/>
  <c r="Q165" i="36131"/>
  <c r="S165" i="36131"/>
  <c r="T165" i="36131"/>
  <c r="V165" i="36131"/>
  <c r="X165" i="36131"/>
  <c r="Y165" i="36131"/>
  <c r="Z165" i="36131"/>
  <c r="AA165" i="36131"/>
  <c r="AB165" i="36131"/>
  <c r="AC165" i="36131"/>
  <c r="AF165" i="36131"/>
  <c r="AG165" i="36131"/>
  <c r="AH165" i="36131"/>
  <c r="AI165" i="36131"/>
  <c r="AJ165" i="36131"/>
  <c r="AK165" i="36131"/>
  <c r="AL165" i="36131"/>
  <c r="AM165" i="36131"/>
  <c r="AN165" i="36131"/>
  <c r="AO165" i="36131"/>
  <c r="AP165" i="36131"/>
  <c r="AQ165" i="36131"/>
  <c r="AR165" i="36131"/>
  <c r="AS165" i="36131"/>
  <c r="AT165" i="36131"/>
  <c r="AU165" i="36131"/>
  <c r="AV165" i="36131"/>
  <c r="AW165" i="36131"/>
  <c r="AX165" i="36131"/>
  <c r="AY165" i="36131"/>
  <c r="BB165" i="36131"/>
  <c r="BC165" i="36131"/>
  <c r="BD165" i="36131"/>
  <c r="BE165" i="36131"/>
  <c r="BF165" i="36131"/>
  <c r="BG165" i="36131"/>
  <c r="BH165" i="36131"/>
  <c r="BI165" i="36131"/>
  <c r="BJ165" i="36131"/>
  <c r="BK165" i="36131"/>
  <c r="BL165" i="36131"/>
  <c r="BM165" i="36131"/>
  <c r="BN165" i="36131"/>
  <c r="BO165" i="36131"/>
  <c r="BS165" i="36131"/>
  <c r="D166" i="36131"/>
  <c r="F166" i="36131"/>
  <c r="G166" i="36131"/>
  <c r="H166" i="36131"/>
  <c r="I166" i="36131"/>
  <c r="K166" i="36131"/>
  <c r="L166" i="36131"/>
  <c r="N166" i="36131"/>
  <c r="O166" i="36131"/>
  <c r="P166" i="36131"/>
  <c r="Q166" i="36131"/>
  <c r="S166" i="36131"/>
  <c r="T166" i="36131"/>
  <c r="V166" i="36131"/>
  <c r="X166" i="36131"/>
  <c r="Y166" i="36131"/>
  <c r="Z166" i="36131"/>
  <c r="AA166" i="36131"/>
  <c r="AB166" i="36131"/>
  <c r="AC166" i="36131"/>
  <c r="AF166" i="36131"/>
  <c r="AG166" i="36131"/>
  <c r="AH166" i="36131"/>
  <c r="AI166" i="36131"/>
  <c r="AJ166" i="36131"/>
  <c r="AK166" i="36131"/>
  <c r="AL166" i="36131"/>
  <c r="AM166" i="36131"/>
  <c r="AN166" i="36131"/>
  <c r="AO166" i="36131"/>
  <c r="AP166" i="36131"/>
  <c r="AQ166" i="36131"/>
  <c r="AR166" i="36131"/>
  <c r="AS166" i="36131"/>
  <c r="AT166" i="36131"/>
  <c r="AU166" i="36131"/>
  <c r="AV166" i="36131"/>
  <c r="AW166" i="36131"/>
  <c r="AX166" i="36131"/>
  <c r="AY166" i="36131"/>
  <c r="BB166" i="36131"/>
  <c r="BC166" i="36131"/>
  <c r="BD166" i="36131"/>
  <c r="BE166" i="36131"/>
  <c r="BF166" i="36131"/>
  <c r="BG166" i="36131"/>
  <c r="BH166" i="36131"/>
  <c r="BI166" i="36131"/>
  <c r="BJ166" i="36131"/>
  <c r="BK166" i="36131"/>
  <c r="BL166" i="36131"/>
  <c r="BM166" i="36131"/>
  <c r="BN166" i="36131"/>
  <c r="BO166" i="36131"/>
  <c r="BS166" i="36131"/>
  <c r="D167" i="36131"/>
  <c r="F167" i="36131"/>
  <c r="G167" i="36131"/>
  <c r="H167" i="36131"/>
  <c r="I167" i="36131"/>
  <c r="K167" i="36131"/>
  <c r="L167" i="36131"/>
  <c r="N167" i="36131"/>
  <c r="O167" i="36131"/>
  <c r="P167" i="36131"/>
  <c r="Q167" i="36131"/>
  <c r="S167" i="36131"/>
  <c r="T167" i="36131"/>
  <c r="V167" i="36131"/>
  <c r="X167" i="36131"/>
  <c r="Y167" i="36131"/>
  <c r="Z167" i="36131"/>
  <c r="AA167" i="36131"/>
  <c r="AB167" i="36131"/>
  <c r="AC167" i="36131"/>
  <c r="AF167" i="36131"/>
  <c r="AG167" i="36131"/>
  <c r="AH167" i="36131"/>
  <c r="AI167" i="36131"/>
  <c r="AJ167" i="36131"/>
  <c r="AK167" i="36131"/>
  <c r="AL167" i="36131"/>
  <c r="AM167" i="36131"/>
  <c r="AN167" i="36131"/>
  <c r="AO167" i="36131"/>
  <c r="AP167" i="36131"/>
  <c r="AQ167" i="36131"/>
  <c r="AR167" i="36131"/>
  <c r="AS167" i="36131"/>
  <c r="AT167" i="36131"/>
  <c r="AU167" i="36131"/>
  <c r="AV167" i="36131"/>
  <c r="AW167" i="36131"/>
  <c r="AX167" i="36131"/>
  <c r="AY167" i="36131"/>
  <c r="BB167" i="36131"/>
  <c r="BC167" i="36131"/>
  <c r="BD167" i="36131"/>
  <c r="BE167" i="36131"/>
  <c r="BF167" i="36131"/>
  <c r="BG167" i="36131"/>
  <c r="BH167" i="36131"/>
  <c r="BI167" i="36131"/>
  <c r="BJ167" i="36131"/>
  <c r="BK167" i="36131"/>
  <c r="BL167" i="36131"/>
  <c r="BM167" i="36131"/>
  <c r="BN167" i="36131"/>
  <c r="BO167" i="36131"/>
  <c r="BS167" i="36131"/>
  <c r="D168" i="36131"/>
  <c r="F168" i="36131"/>
  <c r="G168" i="36131"/>
  <c r="H168" i="36131"/>
  <c r="I168" i="36131"/>
  <c r="K168" i="36131"/>
  <c r="L168" i="36131"/>
  <c r="N168" i="36131"/>
  <c r="O168" i="36131"/>
  <c r="P168" i="36131"/>
  <c r="Q168" i="36131"/>
  <c r="S168" i="36131"/>
  <c r="T168" i="36131"/>
  <c r="V168" i="36131"/>
  <c r="X168" i="36131"/>
  <c r="Y168" i="36131"/>
  <c r="Z168" i="36131"/>
  <c r="AA168" i="36131"/>
  <c r="AB168" i="36131"/>
  <c r="AC168" i="36131"/>
  <c r="AF168" i="36131"/>
  <c r="AG168" i="36131"/>
  <c r="AH168" i="36131"/>
  <c r="AI168" i="36131"/>
  <c r="AJ168" i="36131"/>
  <c r="AK168" i="36131"/>
  <c r="AL168" i="36131"/>
  <c r="AM168" i="36131"/>
  <c r="AN168" i="36131"/>
  <c r="AO168" i="36131"/>
  <c r="AP168" i="36131"/>
  <c r="AQ168" i="36131"/>
  <c r="AR168" i="36131"/>
  <c r="AS168" i="36131"/>
  <c r="AT168" i="36131"/>
  <c r="AU168" i="36131"/>
  <c r="AV168" i="36131"/>
  <c r="AW168" i="36131"/>
  <c r="AX168" i="36131"/>
  <c r="AY168" i="36131"/>
  <c r="BB168" i="36131"/>
  <c r="BC168" i="36131"/>
  <c r="BD168" i="36131"/>
  <c r="BE168" i="36131"/>
  <c r="BF168" i="36131"/>
  <c r="BG168" i="36131"/>
  <c r="BH168" i="36131"/>
  <c r="BI168" i="36131"/>
  <c r="BJ168" i="36131"/>
  <c r="BK168" i="36131"/>
  <c r="BL168" i="36131"/>
  <c r="BM168" i="36131"/>
  <c r="BN168" i="36131"/>
  <c r="BO168" i="36131"/>
  <c r="BS168" i="36131"/>
  <c r="D169" i="36131"/>
  <c r="F169" i="36131"/>
  <c r="G169" i="36131"/>
  <c r="H169" i="36131"/>
  <c r="I169" i="36131"/>
  <c r="K169" i="36131"/>
  <c r="L169" i="36131"/>
  <c r="N169" i="36131"/>
  <c r="O169" i="36131"/>
  <c r="P169" i="36131"/>
  <c r="Q169" i="36131"/>
  <c r="S169" i="36131"/>
  <c r="T169" i="36131"/>
  <c r="V169" i="36131"/>
  <c r="X169" i="36131"/>
  <c r="Y169" i="36131"/>
  <c r="Z169" i="36131"/>
  <c r="AA169" i="36131"/>
  <c r="AB169" i="36131"/>
  <c r="AC169" i="36131"/>
  <c r="AF169" i="36131"/>
  <c r="AG169" i="36131"/>
  <c r="AH169" i="36131"/>
  <c r="AI169" i="36131"/>
  <c r="AJ169" i="36131"/>
  <c r="AK169" i="36131"/>
  <c r="AL169" i="36131"/>
  <c r="AM169" i="36131"/>
  <c r="AN169" i="36131"/>
  <c r="AO169" i="36131"/>
  <c r="AP169" i="36131"/>
  <c r="AQ169" i="36131"/>
  <c r="AR169" i="36131"/>
  <c r="AS169" i="36131"/>
  <c r="AT169" i="36131"/>
  <c r="AU169" i="36131"/>
  <c r="AV169" i="36131"/>
  <c r="AW169" i="36131"/>
  <c r="AX169" i="36131"/>
  <c r="AY169" i="36131"/>
  <c r="BB169" i="36131"/>
  <c r="BC169" i="36131"/>
  <c r="BD169" i="36131"/>
  <c r="BE169" i="36131"/>
  <c r="BF169" i="36131"/>
  <c r="BG169" i="36131"/>
  <c r="BH169" i="36131"/>
  <c r="BI169" i="36131"/>
  <c r="BJ169" i="36131"/>
  <c r="BK169" i="36131"/>
  <c r="BL169" i="36131"/>
  <c r="BM169" i="36131"/>
  <c r="BN169" i="36131"/>
  <c r="BO169" i="36131"/>
  <c r="BS169" i="36131"/>
  <c r="D170" i="36131"/>
  <c r="F170" i="36131"/>
  <c r="G170" i="36131"/>
  <c r="H170" i="36131"/>
  <c r="I170" i="36131"/>
  <c r="K170" i="36131"/>
  <c r="L170" i="36131"/>
  <c r="N170" i="36131"/>
  <c r="O170" i="36131"/>
  <c r="P170" i="36131"/>
  <c r="Q170" i="36131"/>
  <c r="S170" i="36131"/>
  <c r="T170" i="36131"/>
  <c r="V170" i="36131"/>
  <c r="X170" i="36131"/>
  <c r="Y170" i="36131"/>
  <c r="Z170" i="36131"/>
  <c r="AA170" i="36131"/>
  <c r="AB170" i="36131"/>
  <c r="AC170" i="36131"/>
  <c r="AF170" i="36131"/>
  <c r="AG170" i="36131"/>
  <c r="AH170" i="36131"/>
  <c r="AI170" i="36131"/>
  <c r="AJ170" i="36131"/>
  <c r="AK170" i="36131"/>
  <c r="AL170" i="36131"/>
  <c r="AM170" i="36131"/>
  <c r="AN170" i="36131"/>
  <c r="AO170" i="36131"/>
  <c r="AP170" i="36131"/>
  <c r="AQ170" i="36131"/>
  <c r="AR170" i="36131"/>
  <c r="AS170" i="36131"/>
  <c r="AT170" i="36131"/>
  <c r="AU170" i="36131"/>
  <c r="AV170" i="36131"/>
  <c r="AW170" i="36131"/>
  <c r="AX170" i="36131"/>
  <c r="AY170" i="36131"/>
  <c r="BB170" i="36131"/>
  <c r="BC170" i="36131"/>
  <c r="BD170" i="36131"/>
  <c r="BE170" i="36131"/>
  <c r="BF170" i="36131"/>
  <c r="BG170" i="36131"/>
  <c r="BH170" i="36131"/>
  <c r="BI170" i="36131"/>
  <c r="BJ170" i="36131"/>
  <c r="BK170" i="36131"/>
  <c r="BL170" i="36131"/>
  <c r="BM170" i="36131"/>
  <c r="BN170" i="36131"/>
  <c r="BO170" i="36131"/>
  <c r="BS170" i="36131"/>
  <c r="D171" i="36131"/>
  <c r="F171" i="36131"/>
  <c r="G171" i="36131"/>
  <c r="H171" i="36131"/>
  <c r="I171" i="36131"/>
  <c r="K171" i="36131"/>
  <c r="L171" i="36131"/>
  <c r="N171" i="36131"/>
  <c r="O171" i="36131"/>
  <c r="P171" i="36131"/>
  <c r="Q171" i="36131"/>
  <c r="S171" i="36131"/>
  <c r="T171" i="36131"/>
  <c r="V171" i="36131"/>
  <c r="X171" i="36131"/>
  <c r="Y171" i="36131"/>
  <c r="Z171" i="36131"/>
  <c r="AA171" i="36131"/>
  <c r="AB171" i="36131"/>
  <c r="AC171" i="36131"/>
  <c r="AF171" i="36131"/>
  <c r="AG171" i="36131"/>
  <c r="AH171" i="36131"/>
  <c r="AI171" i="36131"/>
  <c r="AJ171" i="36131"/>
  <c r="AK171" i="36131"/>
  <c r="AL171" i="36131"/>
  <c r="AM171" i="36131"/>
  <c r="AN171" i="36131"/>
  <c r="AO171" i="36131"/>
  <c r="AP171" i="36131"/>
  <c r="AQ171" i="36131"/>
  <c r="AR171" i="36131"/>
  <c r="AS171" i="36131"/>
  <c r="AT171" i="36131"/>
  <c r="AU171" i="36131"/>
  <c r="AV171" i="36131"/>
  <c r="AW171" i="36131"/>
  <c r="AX171" i="36131"/>
  <c r="AY171" i="36131"/>
  <c r="BB171" i="36131"/>
  <c r="BC171" i="36131"/>
  <c r="BD171" i="36131"/>
  <c r="BE171" i="36131"/>
  <c r="BF171" i="36131"/>
  <c r="BG171" i="36131"/>
  <c r="BH171" i="36131"/>
  <c r="BI171" i="36131"/>
  <c r="BJ171" i="36131"/>
  <c r="BK171" i="36131"/>
  <c r="BL171" i="36131"/>
  <c r="BM171" i="36131"/>
  <c r="BN171" i="36131"/>
  <c r="BO171" i="36131"/>
  <c r="BS171" i="36131"/>
  <c r="D172" i="36131"/>
  <c r="F172" i="36131"/>
  <c r="G172" i="36131"/>
  <c r="H172" i="36131"/>
  <c r="I172" i="36131"/>
  <c r="K172" i="36131"/>
  <c r="L172" i="36131"/>
  <c r="N172" i="36131"/>
  <c r="O172" i="36131"/>
  <c r="P172" i="36131"/>
  <c r="Q172" i="36131"/>
  <c r="S172" i="36131"/>
  <c r="T172" i="36131"/>
  <c r="V172" i="36131"/>
  <c r="X172" i="36131"/>
  <c r="Y172" i="36131"/>
  <c r="Z172" i="36131"/>
  <c r="AA172" i="36131"/>
  <c r="AB172" i="36131"/>
  <c r="AC172" i="36131"/>
  <c r="AF172" i="36131"/>
  <c r="AG172" i="36131"/>
  <c r="AH172" i="36131"/>
  <c r="AI172" i="36131"/>
  <c r="AJ172" i="36131"/>
  <c r="AK172" i="36131"/>
  <c r="AL172" i="36131"/>
  <c r="AM172" i="36131"/>
  <c r="AN172" i="36131"/>
  <c r="AO172" i="36131"/>
  <c r="AP172" i="36131"/>
  <c r="AQ172" i="36131"/>
  <c r="AR172" i="36131"/>
  <c r="AS172" i="36131"/>
  <c r="AT172" i="36131"/>
  <c r="AU172" i="36131"/>
  <c r="AV172" i="36131"/>
  <c r="AW172" i="36131"/>
  <c r="AX172" i="36131"/>
  <c r="AY172" i="36131"/>
  <c r="BB172" i="36131"/>
  <c r="BC172" i="36131"/>
  <c r="BD172" i="36131"/>
  <c r="BE172" i="36131"/>
  <c r="BF172" i="36131"/>
  <c r="BG172" i="36131"/>
  <c r="BH172" i="36131"/>
  <c r="BI172" i="36131"/>
  <c r="BJ172" i="36131"/>
  <c r="BK172" i="36131"/>
  <c r="BL172" i="36131"/>
  <c r="BM172" i="36131"/>
  <c r="BN172" i="36131"/>
  <c r="BO172" i="36131"/>
  <c r="BS172" i="36131"/>
  <c r="D173" i="36131"/>
  <c r="F173" i="36131"/>
  <c r="G173" i="36131"/>
  <c r="H173" i="36131"/>
  <c r="I173" i="36131"/>
  <c r="K173" i="36131"/>
  <c r="L173" i="36131"/>
  <c r="N173" i="36131"/>
  <c r="O173" i="36131"/>
  <c r="P173" i="36131"/>
  <c r="Q173" i="36131"/>
  <c r="S173" i="36131"/>
  <c r="T173" i="36131"/>
  <c r="V173" i="36131"/>
  <c r="X173" i="36131"/>
  <c r="Y173" i="36131"/>
  <c r="Z173" i="36131"/>
  <c r="AA173" i="36131"/>
  <c r="AB173" i="36131"/>
  <c r="AC173" i="36131"/>
  <c r="AF173" i="36131"/>
  <c r="AG173" i="36131"/>
  <c r="AH173" i="36131"/>
  <c r="AI173" i="36131"/>
  <c r="AJ173" i="36131"/>
  <c r="AK173" i="36131"/>
  <c r="AL173" i="36131"/>
  <c r="AM173" i="36131"/>
  <c r="AN173" i="36131"/>
  <c r="AO173" i="36131"/>
  <c r="AP173" i="36131"/>
  <c r="AQ173" i="36131"/>
  <c r="AR173" i="36131"/>
  <c r="AS173" i="36131"/>
  <c r="AT173" i="36131"/>
  <c r="AU173" i="36131"/>
  <c r="AV173" i="36131"/>
  <c r="AW173" i="36131"/>
  <c r="AX173" i="36131"/>
  <c r="AY173" i="36131"/>
  <c r="BB173" i="36131"/>
  <c r="BC173" i="36131"/>
  <c r="BD173" i="36131"/>
  <c r="BE173" i="36131"/>
  <c r="BF173" i="36131"/>
  <c r="BG173" i="36131"/>
  <c r="BH173" i="36131"/>
  <c r="BI173" i="36131"/>
  <c r="BJ173" i="36131"/>
  <c r="BK173" i="36131"/>
  <c r="BL173" i="36131"/>
  <c r="BM173" i="36131"/>
  <c r="BN173" i="36131"/>
  <c r="BO173" i="36131"/>
  <c r="BS173" i="36131"/>
  <c r="D174" i="36131"/>
  <c r="F174" i="36131"/>
  <c r="G174" i="36131"/>
  <c r="H174" i="36131"/>
  <c r="I174" i="36131"/>
  <c r="K174" i="36131"/>
  <c r="L174" i="36131"/>
  <c r="N174" i="36131"/>
  <c r="O174" i="36131"/>
  <c r="P174" i="36131"/>
  <c r="Q174" i="36131"/>
  <c r="S174" i="36131"/>
  <c r="T174" i="36131"/>
  <c r="V174" i="36131"/>
  <c r="X174" i="36131"/>
  <c r="Y174" i="36131"/>
  <c r="Z174" i="36131"/>
  <c r="AA174" i="36131"/>
  <c r="AB174" i="36131"/>
  <c r="AC174" i="36131"/>
  <c r="AF174" i="36131"/>
  <c r="AG174" i="36131"/>
  <c r="AH174" i="36131"/>
  <c r="AI174" i="36131"/>
  <c r="AJ174" i="36131"/>
  <c r="AK174" i="36131"/>
  <c r="AL174" i="36131"/>
  <c r="AM174" i="36131"/>
  <c r="AN174" i="36131"/>
  <c r="AO174" i="36131"/>
  <c r="AP174" i="36131"/>
  <c r="AQ174" i="36131"/>
  <c r="AR174" i="36131"/>
  <c r="AS174" i="36131"/>
  <c r="AT174" i="36131"/>
  <c r="AU174" i="36131"/>
  <c r="AV174" i="36131"/>
  <c r="AW174" i="36131"/>
  <c r="AX174" i="36131"/>
  <c r="AY174" i="36131"/>
  <c r="BB174" i="36131"/>
  <c r="BC174" i="36131"/>
  <c r="BD174" i="36131"/>
  <c r="BE174" i="36131"/>
  <c r="BF174" i="36131"/>
  <c r="BG174" i="36131"/>
  <c r="BH174" i="36131"/>
  <c r="BI174" i="36131"/>
  <c r="BJ174" i="36131"/>
  <c r="BK174" i="36131"/>
  <c r="BL174" i="36131"/>
  <c r="BM174" i="36131"/>
  <c r="BN174" i="36131"/>
  <c r="BO174" i="36131"/>
  <c r="BS174" i="36131"/>
  <c r="D175" i="36131"/>
  <c r="F175" i="36131"/>
  <c r="G175" i="36131"/>
  <c r="H175" i="36131"/>
  <c r="I175" i="36131"/>
  <c r="K175" i="36131"/>
  <c r="L175" i="36131"/>
  <c r="N175" i="36131"/>
  <c r="O175" i="36131"/>
  <c r="P175" i="36131"/>
  <c r="Q175" i="36131"/>
  <c r="S175" i="36131"/>
  <c r="T175" i="36131"/>
  <c r="V175" i="36131"/>
  <c r="X175" i="36131"/>
  <c r="Y175" i="36131"/>
  <c r="Z175" i="36131"/>
  <c r="AA175" i="36131"/>
  <c r="AB175" i="36131"/>
  <c r="AC175" i="36131"/>
  <c r="AF175" i="36131"/>
  <c r="AG175" i="36131"/>
  <c r="AH175" i="36131"/>
  <c r="AI175" i="36131"/>
  <c r="AJ175" i="36131"/>
  <c r="AK175" i="36131"/>
  <c r="AL175" i="36131"/>
  <c r="AM175" i="36131"/>
  <c r="AN175" i="36131"/>
  <c r="AO175" i="36131"/>
  <c r="AP175" i="36131"/>
  <c r="AQ175" i="36131"/>
  <c r="AR175" i="36131"/>
  <c r="AS175" i="36131"/>
  <c r="AT175" i="36131"/>
  <c r="AU175" i="36131"/>
  <c r="AV175" i="36131"/>
  <c r="AW175" i="36131"/>
  <c r="AX175" i="36131"/>
  <c r="AY175" i="36131"/>
  <c r="BB175" i="36131"/>
  <c r="BC175" i="36131"/>
  <c r="BD175" i="36131"/>
  <c r="BE175" i="36131"/>
  <c r="BF175" i="36131"/>
  <c r="BG175" i="36131"/>
  <c r="BH175" i="36131"/>
  <c r="BI175" i="36131"/>
  <c r="BJ175" i="36131"/>
  <c r="BK175" i="36131"/>
  <c r="BL175" i="36131"/>
  <c r="BM175" i="36131"/>
  <c r="BN175" i="36131"/>
  <c r="BO175" i="36131"/>
  <c r="BS175" i="36131"/>
  <c r="D176" i="36131"/>
  <c r="F176" i="36131"/>
  <c r="G176" i="36131"/>
  <c r="H176" i="36131"/>
  <c r="I176" i="36131"/>
  <c r="K176" i="36131"/>
  <c r="L176" i="36131"/>
  <c r="N176" i="36131"/>
  <c r="O176" i="36131"/>
  <c r="P176" i="36131"/>
  <c r="Q176" i="36131"/>
  <c r="S176" i="36131"/>
  <c r="T176" i="36131"/>
  <c r="V176" i="36131"/>
  <c r="X176" i="36131"/>
  <c r="Y176" i="36131"/>
  <c r="Z176" i="36131"/>
  <c r="AA176" i="36131"/>
  <c r="AB176" i="36131"/>
  <c r="AC176" i="36131"/>
  <c r="AF176" i="36131"/>
  <c r="AG176" i="36131"/>
  <c r="AH176" i="36131"/>
  <c r="AI176" i="36131"/>
  <c r="AJ176" i="36131"/>
  <c r="AK176" i="36131"/>
  <c r="AL176" i="36131"/>
  <c r="AM176" i="36131"/>
  <c r="AN176" i="36131"/>
  <c r="AO176" i="36131"/>
  <c r="AP176" i="36131"/>
  <c r="AQ176" i="36131"/>
  <c r="AR176" i="36131"/>
  <c r="AS176" i="36131"/>
  <c r="AT176" i="36131"/>
  <c r="AU176" i="36131"/>
  <c r="AV176" i="36131"/>
  <c r="AW176" i="36131"/>
  <c r="AX176" i="36131"/>
  <c r="AY176" i="36131"/>
  <c r="BB176" i="36131"/>
  <c r="BC176" i="36131"/>
  <c r="BD176" i="36131"/>
  <c r="BE176" i="36131"/>
  <c r="BF176" i="36131"/>
  <c r="BG176" i="36131"/>
  <c r="BH176" i="36131"/>
  <c r="BI176" i="36131"/>
  <c r="BJ176" i="36131"/>
  <c r="BK176" i="36131"/>
  <c r="BL176" i="36131"/>
  <c r="BM176" i="36131"/>
  <c r="BN176" i="36131"/>
  <c r="BO176" i="36131"/>
  <c r="BS176" i="36131"/>
  <c r="D177" i="36131"/>
  <c r="F177" i="36131"/>
  <c r="G177" i="36131"/>
  <c r="H177" i="36131"/>
  <c r="I177" i="36131"/>
  <c r="K177" i="36131"/>
  <c r="L177" i="36131"/>
  <c r="N177" i="36131"/>
  <c r="O177" i="36131"/>
  <c r="P177" i="36131"/>
  <c r="Q177" i="36131"/>
  <c r="S177" i="36131"/>
  <c r="T177" i="36131"/>
  <c r="V177" i="36131"/>
  <c r="X177" i="36131"/>
  <c r="Y177" i="36131"/>
  <c r="Z177" i="36131"/>
  <c r="AA177" i="36131"/>
  <c r="AB177" i="36131"/>
  <c r="AC177" i="36131"/>
  <c r="AF177" i="36131"/>
  <c r="AG177" i="36131"/>
  <c r="AH177" i="36131"/>
  <c r="AI177" i="36131"/>
  <c r="AJ177" i="36131"/>
  <c r="AK177" i="36131"/>
  <c r="AL177" i="36131"/>
  <c r="AM177" i="36131"/>
  <c r="AN177" i="36131"/>
  <c r="AO177" i="36131"/>
  <c r="AP177" i="36131"/>
  <c r="AQ177" i="36131"/>
  <c r="AR177" i="36131"/>
  <c r="AS177" i="36131"/>
  <c r="AT177" i="36131"/>
  <c r="AU177" i="36131"/>
  <c r="AV177" i="36131"/>
  <c r="AW177" i="36131"/>
  <c r="AX177" i="36131"/>
  <c r="AY177" i="36131"/>
  <c r="BB177" i="36131"/>
  <c r="BC177" i="36131"/>
  <c r="BD177" i="36131"/>
  <c r="BE177" i="36131"/>
  <c r="BF177" i="36131"/>
  <c r="BG177" i="36131"/>
  <c r="BH177" i="36131"/>
  <c r="BI177" i="36131"/>
  <c r="BJ177" i="36131"/>
  <c r="BK177" i="36131"/>
  <c r="BL177" i="36131"/>
  <c r="BM177" i="36131"/>
  <c r="BN177" i="36131"/>
  <c r="BO177" i="36131"/>
  <c r="BS177" i="36131"/>
  <c r="D178" i="36131"/>
  <c r="F178" i="36131"/>
  <c r="G178" i="36131"/>
  <c r="H178" i="36131"/>
  <c r="I178" i="36131"/>
  <c r="K178" i="36131"/>
  <c r="L178" i="36131"/>
  <c r="N178" i="36131"/>
  <c r="O178" i="36131"/>
  <c r="P178" i="36131"/>
  <c r="Q178" i="36131"/>
  <c r="S178" i="36131"/>
  <c r="T178" i="36131"/>
  <c r="V178" i="36131"/>
  <c r="X178" i="36131"/>
  <c r="Y178" i="36131"/>
  <c r="Z178" i="36131"/>
  <c r="AA178" i="36131"/>
  <c r="AB178" i="36131"/>
  <c r="AC178" i="36131"/>
  <c r="AF178" i="36131"/>
  <c r="AG178" i="36131"/>
  <c r="AH178" i="36131"/>
  <c r="AI178" i="36131"/>
  <c r="AJ178" i="36131"/>
  <c r="AK178" i="36131"/>
  <c r="AL178" i="36131"/>
  <c r="AM178" i="36131"/>
  <c r="AN178" i="36131"/>
  <c r="AO178" i="36131"/>
  <c r="AP178" i="36131"/>
  <c r="AQ178" i="36131"/>
  <c r="AR178" i="36131"/>
  <c r="AS178" i="36131"/>
  <c r="AT178" i="36131"/>
  <c r="AU178" i="36131"/>
  <c r="AV178" i="36131"/>
  <c r="AW178" i="36131"/>
  <c r="AX178" i="36131"/>
  <c r="AY178" i="36131"/>
  <c r="BB178" i="36131"/>
  <c r="BC178" i="36131"/>
  <c r="BD178" i="36131"/>
  <c r="BE178" i="36131"/>
  <c r="BF178" i="36131"/>
  <c r="BG178" i="36131"/>
  <c r="BH178" i="36131"/>
  <c r="BI178" i="36131"/>
  <c r="BJ178" i="36131"/>
  <c r="BK178" i="36131"/>
  <c r="BL178" i="36131"/>
  <c r="BM178" i="36131"/>
  <c r="BN178" i="36131"/>
  <c r="BO178" i="36131"/>
  <c r="BS178" i="36131"/>
  <c r="D179" i="36131"/>
  <c r="F179" i="36131"/>
  <c r="G179" i="36131"/>
  <c r="H179" i="36131"/>
  <c r="I179" i="36131"/>
  <c r="K179" i="36131"/>
  <c r="L179" i="36131"/>
  <c r="N179" i="36131"/>
  <c r="O179" i="36131"/>
  <c r="P179" i="36131"/>
  <c r="Q179" i="36131"/>
  <c r="S179" i="36131"/>
  <c r="T179" i="36131"/>
  <c r="V179" i="36131"/>
  <c r="X179" i="36131"/>
  <c r="Y179" i="36131"/>
  <c r="Z179" i="36131"/>
  <c r="AA179" i="36131"/>
  <c r="AB179" i="36131"/>
  <c r="AC179" i="36131"/>
  <c r="AF179" i="36131"/>
  <c r="AG179" i="36131"/>
  <c r="AH179" i="36131"/>
  <c r="AI179" i="36131"/>
  <c r="AJ179" i="36131"/>
  <c r="AK179" i="36131"/>
  <c r="AL179" i="36131"/>
  <c r="AM179" i="36131"/>
  <c r="AN179" i="36131"/>
  <c r="AO179" i="36131"/>
  <c r="AP179" i="36131"/>
  <c r="AQ179" i="36131"/>
  <c r="AR179" i="36131"/>
  <c r="AS179" i="36131"/>
  <c r="AT179" i="36131"/>
  <c r="AU179" i="36131"/>
  <c r="AV179" i="36131"/>
  <c r="AW179" i="36131"/>
  <c r="AX179" i="36131"/>
  <c r="AY179" i="36131"/>
  <c r="BB179" i="36131"/>
  <c r="BC179" i="36131"/>
  <c r="BD179" i="36131"/>
  <c r="BE179" i="36131"/>
  <c r="BF179" i="36131"/>
  <c r="BG179" i="36131"/>
  <c r="BH179" i="36131"/>
  <c r="BI179" i="36131"/>
  <c r="BJ179" i="36131"/>
  <c r="BK179" i="36131"/>
  <c r="BL179" i="36131"/>
  <c r="BM179" i="36131"/>
  <c r="BN179" i="36131"/>
  <c r="BO179" i="36131"/>
  <c r="BS179" i="36131"/>
  <c r="D180" i="36131"/>
  <c r="F180" i="36131"/>
  <c r="G180" i="36131"/>
  <c r="H180" i="36131"/>
  <c r="I180" i="36131"/>
  <c r="K180" i="36131"/>
  <c r="L180" i="36131"/>
  <c r="N180" i="36131"/>
  <c r="O180" i="36131"/>
  <c r="P180" i="36131"/>
  <c r="Q180" i="36131"/>
  <c r="S180" i="36131"/>
  <c r="T180" i="36131"/>
  <c r="V180" i="36131"/>
  <c r="X180" i="36131"/>
  <c r="Y180" i="36131"/>
  <c r="Z180" i="36131"/>
  <c r="AA180" i="36131"/>
  <c r="AB180" i="36131"/>
  <c r="AC180" i="36131"/>
  <c r="AF180" i="36131"/>
  <c r="AG180" i="36131"/>
  <c r="AH180" i="36131"/>
  <c r="AI180" i="36131"/>
  <c r="AJ180" i="36131"/>
  <c r="AK180" i="36131"/>
  <c r="AL180" i="36131"/>
  <c r="AM180" i="36131"/>
  <c r="AN180" i="36131"/>
  <c r="AO180" i="36131"/>
  <c r="AP180" i="36131"/>
  <c r="AQ180" i="36131"/>
  <c r="AR180" i="36131"/>
  <c r="AS180" i="36131"/>
  <c r="AT180" i="36131"/>
  <c r="AU180" i="36131"/>
  <c r="AV180" i="36131"/>
  <c r="AW180" i="36131"/>
  <c r="AX180" i="36131"/>
  <c r="AY180" i="36131"/>
  <c r="BB180" i="36131"/>
  <c r="BC180" i="36131"/>
  <c r="BD180" i="36131"/>
  <c r="BE180" i="36131"/>
  <c r="BF180" i="36131"/>
  <c r="BG180" i="36131"/>
  <c r="BH180" i="36131"/>
  <c r="BI180" i="36131"/>
  <c r="BJ180" i="36131"/>
  <c r="BK180" i="36131"/>
  <c r="BL180" i="36131"/>
  <c r="BM180" i="36131"/>
  <c r="BN180" i="36131"/>
  <c r="BO180" i="36131"/>
  <c r="BS180" i="36131"/>
  <c r="D181" i="36131"/>
  <c r="F181" i="36131"/>
  <c r="G181" i="36131"/>
  <c r="H181" i="36131"/>
  <c r="I181" i="36131"/>
  <c r="K181" i="36131"/>
  <c r="L181" i="36131"/>
  <c r="N181" i="36131"/>
  <c r="O181" i="36131"/>
  <c r="P181" i="36131"/>
  <c r="Q181" i="36131"/>
  <c r="S181" i="36131"/>
  <c r="T181" i="36131"/>
  <c r="V181" i="36131"/>
  <c r="X181" i="36131"/>
  <c r="Y181" i="36131"/>
  <c r="Z181" i="36131"/>
  <c r="AA181" i="36131"/>
  <c r="AB181" i="36131"/>
  <c r="AC181" i="36131"/>
  <c r="AF181" i="36131"/>
  <c r="AG181" i="36131"/>
  <c r="AH181" i="36131"/>
  <c r="AI181" i="36131"/>
  <c r="AJ181" i="36131"/>
  <c r="AK181" i="36131"/>
  <c r="AL181" i="36131"/>
  <c r="AM181" i="36131"/>
  <c r="AN181" i="36131"/>
  <c r="AO181" i="36131"/>
  <c r="AP181" i="36131"/>
  <c r="AQ181" i="36131"/>
  <c r="AR181" i="36131"/>
  <c r="AS181" i="36131"/>
  <c r="AT181" i="36131"/>
  <c r="AU181" i="36131"/>
  <c r="AV181" i="36131"/>
  <c r="AW181" i="36131"/>
  <c r="AX181" i="36131"/>
  <c r="AY181" i="36131"/>
  <c r="BB181" i="36131"/>
  <c r="BC181" i="36131"/>
  <c r="BD181" i="36131"/>
  <c r="BE181" i="36131"/>
  <c r="BF181" i="36131"/>
  <c r="BG181" i="36131"/>
  <c r="BH181" i="36131"/>
  <c r="BI181" i="36131"/>
  <c r="BJ181" i="36131"/>
  <c r="BK181" i="36131"/>
  <c r="BL181" i="36131"/>
  <c r="BM181" i="36131"/>
  <c r="BN181" i="36131"/>
  <c r="BO181" i="36131"/>
  <c r="BS181" i="36131"/>
  <c r="D182" i="36131"/>
  <c r="F182" i="36131"/>
  <c r="G182" i="36131"/>
  <c r="H182" i="36131"/>
  <c r="I182" i="36131"/>
  <c r="K182" i="36131"/>
  <c r="L182" i="36131"/>
  <c r="N182" i="36131"/>
  <c r="O182" i="36131"/>
  <c r="P182" i="36131"/>
  <c r="Q182" i="36131"/>
  <c r="S182" i="36131"/>
  <c r="T182" i="36131"/>
  <c r="V182" i="36131"/>
  <c r="X182" i="36131"/>
  <c r="Y182" i="36131"/>
  <c r="Z182" i="36131"/>
  <c r="AA182" i="36131"/>
  <c r="AB182" i="36131"/>
  <c r="AC182" i="36131"/>
  <c r="AF182" i="36131"/>
  <c r="AG182" i="36131"/>
  <c r="AH182" i="36131"/>
  <c r="AI182" i="36131"/>
  <c r="AJ182" i="36131"/>
  <c r="AK182" i="36131"/>
  <c r="AL182" i="36131"/>
  <c r="AM182" i="36131"/>
  <c r="AN182" i="36131"/>
  <c r="AO182" i="36131"/>
  <c r="AP182" i="36131"/>
  <c r="AQ182" i="36131"/>
  <c r="AR182" i="36131"/>
  <c r="AS182" i="36131"/>
  <c r="AT182" i="36131"/>
  <c r="AU182" i="36131"/>
  <c r="AV182" i="36131"/>
  <c r="AW182" i="36131"/>
  <c r="AX182" i="36131"/>
  <c r="AY182" i="36131"/>
  <c r="BB182" i="36131"/>
  <c r="BC182" i="36131"/>
  <c r="BD182" i="36131"/>
  <c r="BE182" i="36131"/>
  <c r="BF182" i="36131"/>
  <c r="BG182" i="36131"/>
  <c r="BH182" i="36131"/>
  <c r="BI182" i="36131"/>
  <c r="BJ182" i="36131"/>
  <c r="BK182" i="36131"/>
  <c r="BL182" i="36131"/>
  <c r="BM182" i="36131"/>
  <c r="BN182" i="36131"/>
  <c r="BO182" i="36131"/>
  <c r="BS182" i="36131"/>
  <c r="D183" i="36131"/>
  <c r="F183" i="36131"/>
  <c r="G183" i="36131"/>
  <c r="H183" i="36131"/>
  <c r="I183" i="36131"/>
  <c r="K183" i="36131"/>
  <c r="L183" i="36131"/>
  <c r="N183" i="36131"/>
  <c r="O183" i="36131"/>
  <c r="P183" i="36131"/>
  <c r="Q183" i="36131"/>
  <c r="S183" i="36131"/>
  <c r="T183" i="36131"/>
  <c r="V183" i="36131"/>
  <c r="X183" i="36131"/>
  <c r="Y183" i="36131"/>
  <c r="Z183" i="36131"/>
  <c r="AA183" i="36131"/>
  <c r="AB183" i="36131"/>
  <c r="AC183" i="36131"/>
  <c r="AF183" i="36131"/>
  <c r="AG183" i="36131"/>
  <c r="AH183" i="36131"/>
  <c r="AI183" i="36131"/>
  <c r="AJ183" i="36131"/>
  <c r="AK183" i="36131"/>
  <c r="AL183" i="36131"/>
  <c r="AM183" i="36131"/>
  <c r="AN183" i="36131"/>
  <c r="AO183" i="36131"/>
  <c r="AP183" i="36131"/>
  <c r="AQ183" i="36131"/>
  <c r="AR183" i="36131"/>
  <c r="AS183" i="36131"/>
  <c r="AT183" i="36131"/>
  <c r="AU183" i="36131"/>
  <c r="AV183" i="36131"/>
  <c r="AW183" i="36131"/>
  <c r="AX183" i="36131"/>
  <c r="AY183" i="36131"/>
  <c r="BB183" i="36131"/>
  <c r="BC183" i="36131"/>
  <c r="BD183" i="36131"/>
  <c r="BE183" i="36131"/>
  <c r="BF183" i="36131"/>
  <c r="BG183" i="36131"/>
  <c r="BH183" i="36131"/>
  <c r="BI183" i="36131"/>
  <c r="BJ183" i="36131"/>
  <c r="BK183" i="36131"/>
  <c r="BL183" i="36131"/>
  <c r="BM183" i="36131"/>
  <c r="BN183" i="36131"/>
  <c r="BO183" i="36131"/>
  <c r="BS183" i="36131"/>
  <c r="D184" i="36131"/>
  <c r="F184" i="36131"/>
  <c r="G184" i="36131"/>
  <c r="H184" i="36131"/>
  <c r="I184" i="36131"/>
  <c r="K184" i="36131"/>
  <c r="L184" i="36131"/>
  <c r="N184" i="36131"/>
  <c r="O184" i="36131"/>
  <c r="P184" i="36131"/>
  <c r="Q184" i="36131"/>
  <c r="S184" i="36131"/>
  <c r="T184" i="36131"/>
  <c r="V184" i="36131"/>
  <c r="X184" i="36131"/>
  <c r="Y184" i="36131"/>
  <c r="Z184" i="36131"/>
  <c r="AA184" i="36131"/>
  <c r="AB184" i="36131"/>
  <c r="AC184" i="36131"/>
  <c r="AF184" i="36131"/>
  <c r="AG184" i="36131"/>
  <c r="AH184" i="36131"/>
  <c r="AI184" i="36131"/>
  <c r="AJ184" i="36131"/>
  <c r="AK184" i="36131"/>
  <c r="AL184" i="36131"/>
  <c r="AM184" i="36131"/>
  <c r="AN184" i="36131"/>
  <c r="AO184" i="36131"/>
  <c r="AP184" i="36131"/>
  <c r="AQ184" i="36131"/>
  <c r="AR184" i="36131"/>
  <c r="AS184" i="36131"/>
  <c r="AT184" i="36131"/>
  <c r="AU184" i="36131"/>
  <c r="AV184" i="36131"/>
  <c r="AW184" i="36131"/>
  <c r="AX184" i="36131"/>
  <c r="AY184" i="36131"/>
  <c r="BB184" i="36131"/>
  <c r="BC184" i="36131"/>
  <c r="BD184" i="36131"/>
  <c r="BE184" i="36131"/>
  <c r="BF184" i="36131"/>
  <c r="BG184" i="36131"/>
  <c r="BH184" i="36131"/>
  <c r="BI184" i="36131"/>
  <c r="BJ184" i="36131"/>
  <c r="BK184" i="36131"/>
  <c r="BL184" i="36131"/>
  <c r="BM184" i="36131"/>
  <c r="BN184" i="36131"/>
  <c r="BO184" i="36131"/>
  <c r="BS184" i="36131"/>
  <c r="D185" i="36131"/>
  <c r="F185" i="36131"/>
  <c r="G185" i="36131"/>
  <c r="H185" i="36131"/>
  <c r="I185" i="36131"/>
  <c r="K185" i="36131"/>
  <c r="L185" i="36131"/>
  <c r="N185" i="36131"/>
  <c r="O185" i="36131"/>
  <c r="P185" i="36131"/>
  <c r="Q185" i="36131"/>
  <c r="S185" i="36131"/>
  <c r="T185" i="36131"/>
  <c r="V185" i="36131"/>
  <c r="X185" i="36131"/>
  <c r="Y185" i="36131"/>
  <c r="Z185" i="36131"/>
  <c r="AA185" i="36131"/>
  <c r="AB185" i="36131"/>
  <c r="AC185" i="36131"/>
  <c r="AF185" i="36131"/>
  <c r="AG185" i="36131"/>
  <c r="AH185" i="36131"/>
  <c r="AI185" i="36131"/>
  <c r="AJ185" i="36131"/>
  <c r="AK185" i="36131"/>
  <c r="AL185" i="36131"/>
  <c r="AM185" i="36131"/>
  <c r="AN185" i="36131"/>
  <c r="AO185" i="36131"/>
  <c r="AP185" i="36131"/>
  <c r="AQ185" i="36131"/>
  <c r="AR185" i="36131"/>
  <c r="AS185" i="36131"/>
  <c r="AT185" i="36131"/>
  <c r="AU185" i="36131"/>
  <c r="AV185" i="36131"/>
  <c r="AW185" i="36131"/>
  <c r="AX185" i="36131"/>
  <c r="AY185" i="36131"/>
  <c r="BB185" i="36131"/>
  <c r="BC185" i="36131"/>
  <c r="BD185" i="36131"/>
  <c r="BE185" i="36131"/>
  <c r="BF185" i="36131"/>
  <c r="BG185" i="36131"/>
  <c r="BH185" i="36131"/>
  <c r="BI185" i="36131"/>
  <c r="BJ185" i="36131"/>
  <c r="BK185" i="36131"/>
  <c r="BL185" i="36131"/>
  <c r="BM185" i="36131"/>
  <c r="BN185" i="36131"/>
  <c r="BO185" i="36131"/>
  <c r="BS185" i="36131"/>
  <c r="D186" i="36131"/>
  <c r="F186" i="36131"/>
  <c r="G186" i="36131"/>
  <c r="H186" i="36131"/>
  <c r="I186" i="36131"/>
  <c r="K186" i="36131"/>
  <c r="L186" i="36131"/>
  <c r="N186" i="36131"/>
  <c r="O186" i="36131"/>
  <c r="P186" i="36131"/>
  <c r="Q186" i="36131"/>
  <c r="S186" i="36131"/>
  <c r="T186" i="36131"/>
  <c r="V186" i="36131"/>
  <c r="X186" i="36131"/>
  <c r="Y186" i="36131"/>
  <c r="Z186" i="36131"/>
  <c r="AA186" i="36131"/>
  <c r="AB186" i="36131"/>
  <c r="AC186" i="36131"/>
  <c r="AF186" i="36131"/>
  <c r="AG186" i="36131"/>
  <c r="AH186" i="36131"/>
  <c r="AI186" i="36131"/>
  <c r="AJ186" i="36131"/>
  <c r="AK186" i="36131"/>
  <c r="AL186" i="36131"/>
  <c r="AM186" i="36131"/>
  <c r="AN186" i="36131"/>
  <c r="AO186" i="36131"/>
  <c r="AP186" i="36131"/>
  <c r="AQ186" i="36131"/>
  <c r="AR186" i="36131"/>
  <c r="AS186" i="36131"/>
  <c r="AT186" i="36131"/>
  <c r="AU186" i="36131"/>
  <c r="AV186" i="36131"/>
  <c r="AW186" i="36131"/>
  <c r="AX186" i="36131"/>
  <c r="AY186" i="36131"/>
  <c r="BB186" i="36131"/>
  <c r="BC186" i="36131"/>
  <c r="BD186" i="36131"/>
  <c r="BE186" i="36131"/>
  <c r="BF186" i="36131"/>
  <c r="BG186" i="36131"/>
  <c r="BH186" i="36131"/>
  <c r="BI186" i="36131"/>
  <c r="BJ186" i="36131"/>
  <c r="BK186" i="36131"/>
  <c r="BL186" i="36131"/>
  <c r="BM186" i="36131"/>
  <c r="BN186" i="36131"/>
  <c r="BO186" i="36131"/>
  <c r="BS186" i="36131"/>
  <c r="D187" i="36131"/>
  <c r="F187" i="36131"/>
  <c r="G187" i="36131"/>
  <c r="H187" i="36131"/>
  <c r="I187" i="36131"/>
  <c r="K187" i="36131"/>
  <c r="L187" i="36131"/>
  <c r="N187" i="36131"/>
  <c r="O187" i="36131"/>
  <c r="P187" i="36131"/>
  <c r="Q187" i="36131"/>
  <c r="S187" i="36131"/>
  <c r="T187" i="36131"/>
  <c r="V187" i="36131"/>
  <c r="X187" i="36131"/>
  <c r="Y187" i="36131"/>
  <c r="Z187" i="36131"/>
  <c r="AA187" i="36131"/>
  <c r="AB187" i="36131"/>
  <c r="AC187" i="36131"/>
  <c r="AF187" i="36131"/>
  <c r="AG187" i="36131"/>
  <c r="AH187" i="36131"/>
  <c r="AI187" i="36131"/>
  <c r="AJ187" i="36131"/>
  <c r="AK187" i="36131"/>
  <c r="AL187" i="36131"/>
  <c r="AM187" i="36131"/>
  <c r="AN187" i="36131"/>
  <c r="AO187" i="36131"/>
  <c r="AP187" i="36131"/>
  <c r="AQ187" i="36131"/>
  <c r="AR187" i="36131"/>
  <c r="AS187" i="36131"/>
  <c r="AT187" i="36131"/>
  <c r="AU187" i="36131"/>
  <c r="AV187" i="36131"/>
  <c r="AW187" i="36131"/>
  <c r="AX187" i="36131"/>
  <c r="AY187" i="36131"/>
  <c r="BB187" i="36131"/>
  <c r="BC187" i="36131"/>
  <c r="BD187" i="36131"/>
  <c r="BE187" i="36131"/>
  <c r="BF187" i="36131"/>
  <c r="BG187" i="36131"/>
  <c r="BH187" i="36131"/>
  <c r="BI187" i="36131"/>
  <c r="BJ187" i="36131"/>
  <c r="BK187" i="36131"/>
  <c r="BL187" i="36131"/>
  <c r="BM187" i="36131"/>
  <c r="BN187" i="36131"/>
  <c r="BO187" i="36131"/>
  <c r="BS187" i="36131"/>
  <c r="D188" i="36131"/>
  <c r="F188" i="36131"/>
  <c r="G188" i="36131"/>
  <c r="H188" i="36131"/>
  <c r="I188" i="36131"/>
  <c r="K188" i="36131"/>
  <c r="L188" i="36131"/>
  <c r="N188" i="36131"/>
  <c r="O188" i="36131"/>
  <c r="P188" i="36131"/>
  <c r="Q188" i="36131"/>
  <c r="S188" i="36131"/>
  <c r="T188" i="36131"/>
  <c r="V188" i="36131"/>
  <c r="X188" i="36131"/>
  <c r="Y188" i="36131"/>
  <c r="Z188" i="36131"/>
  <c r="AA188" i="36131"/>
  <c r="AB188" i="36131"/>
  <c r="AC188" i="36131"/>
  <c r="AF188" i="36131"/>
  <c r="AG188" i="36131"/>
  <c r="AH188" i="36131"/>
  <c r="AI188" i="36131"/>
  <c r="AJ188" i="36131"/>
  <c r="AK188" i="36131"/>
  <c r="AL188" i="36131"/>
  <c r="AM188" i="36131"/>
  <c r="AN188" i="36131"/>
  <c r="AO188" i="36131"/>
  <c r="AP188" i="36131"/>
  <c r="AQ188" i="36131"/>
  <c r="AR188" i="36131"/>
  <c r="AS188" i="36131"/>
  <c r="AT188" i="36131"/>
  <c r="AU188" i="36131"/>
  <c r="AV188" i="36131"/>
  <c r="AW188" i="36131"/>
  <c r="AX188" i="36131"/>
  <c r="AY188" i="36131"/>
  <c r="BB188" i="36131"/>
  <c r="BC188" i="36131"/>
  <c r="BD188" i="36131"/>
  <c r="BE188" i="36131"/>
  <c r="BF188" i="36131"/>
  <c r="BG188" i="36131"/>
  <c r="BH188" i="36131"/>
  <c r="BI188" i="36131"/>
  <c r="BJ188" i="36131"/>
  <c r="BK188" i="36131"/>
  <c r="BL188" i="36131"/>
  <c r="BM188" i="36131"/>
  <c r="BN188" i="36131"/>
  <c r="BO188" i="36131"/>
  <c r="BS188" i="36131"/>
  <c r="D189" i="36131"/>
  <c r="F189" i="36131"/>
  <c r="G189" i="36131"/>
  <c r="H189" i="36131"/>
  <c r="I189" i="36131"/>
  <c r="K189" i="36131"/>
  <c r="L189" i="36131"/>
  <c r="N189" i="36131"/>
  <c r="O189" i="36131"/>
  <c r="P189" i="36131"/>
  <c r="Q189" i="36131"/>
  <c r="S189" i="36131"/>
  <c r="T189" i="36131"/>
  <c r="V189" i="36131"/>
  <c r="X189" i="36131"/>
  <c r="Y189" i="36131"/>
  <c r="Z189" i="36131"/>
  <c r="AA189" i="36131"/>
  <c r="AB189" i="36131"/>
  <c r="AC189" i="36131"/>
  <c r="AF189" i="36131"/>
  <c r="AG189" i="36131"/>
  <c r="AH189" i="36131"/>
  <c r="AI189" i="36131"/>
  <c r="AJ189" i="36131"/>
  <c r="AK189" i="36131"/>
  <c r="AL189" i="36131"/>
  <c r="AM189" i="36131"/>
  <c r="AN189" i="36131"/>
  <c r="AO189" i="36131"/>
  <c r="AP189" i="36131"/>
  <c r="AQ189" i="36131"/>
  <c r="AR189" i="36131"/>
  <c r="AS189" i="36131"/>
  <c r="AT189" i="36131"/>
  <c r="AU189" i="36131"/>
  <c r="AV189" i="36131"/>
  <c r="AW189" i="36131"/>
  <c r="AX189" i="36131"/>
  <c r="AY189" i="36131"/>
  <c r="BB189" i="36131"/>
  <c r="BC189" i="36131"/>
  <c r="BD189" i="36131"/>
  <c r="BE189" i="36131"/>
  <c r="BF189" i="36131"/>
  <c r="BG189" i="36131"/>
  <c r="BH189" i="36131"/>
  <c r="BI189" i="36131"/>
  <c r="BJ189" i="36131"/>
  <c r="BK189" i="36131"/>
  <c r="BL189" i="36131"/>
  <c r="BM189" i="36131"/>
  <c r="BN189" i="36131"/>
  <c r="BO189" i="36131"/>
  <c r="BS189" i="36131"/>
  <c r="D190" i="36131"/>
  <c r="F190" i="36131"/>
  <c r="G190" i="36131"/>
  <c r="H190" i="36131"/>
  <c r="I190" i="36131"/>
  <c r="K190" i="36131"/>
  <c r="L190" i="36131"/>
  <c r="N190" i="36131"/>
  <c r="O190" i="36131"/>
  <c r="P190" i="36131"/>
  <c r="Q190" i="36131"/>
  <c r="S190" i="36131"/>
  <c r="T190" i="36131"/>
  <c r="V190" i="36131"/>
  <c r="X190" i="36131"/>
  <c r="Y190" i="36131"/>
  <c r="Z190" i="36131"/>
  <c r="AA190" i="36131"/>
  <c r="AB190" i="36131"/>
  <c r="AC190" i="36131"/>
  <c r="AF190" i="36131"/>
  <c r="AG190" i="36131"/>
  <c r="AH190" i="36131"/>
  <c r="AI190" i="36131"/>
  <c r="AJ190" i="36131"/>
  <c r="AK190" i="36131"/>
  <c r="AL190" i="36131"/>
  <c r="AM190" i="36131"/>
  <c r="AN190" i="36131"/>
  <c r="AO190" i="36131"/>
  <c r="AP190" i="36131"/>
  <c r="AQ190" i="36131"/>
  <c r="AR190" i="36131"/>
  <c r="AS190" i="36131"/>
  <c r="AT190" i="36131"/>
  <c r="AU190" i="36131"/>
  <c r="AV190" i="36131"/>
  <c r="AW190" i="36131"/>
  <c r="AX190" i="36131"/>
  <c r="AY190" i="36131"/>
  <c r="BB190" i="36131"/>
  <c r="BC190" i="36131"/>
  <c r="BD190" i="36131"/>
  <c r="BE190" i="36131"/>
  <c r="BF190" i="36131"/>
  <c r="BG190" i="36131"/>
  <c r="BH190" i="36131"/>
  <c r="BI190" i="36131"/>
  <c r="BJ190" i="36131"/>
  <c r="BK190" i="36131"/>
  <c r="BL190" i="36131"/>
  <c r="BM190" i="36131"/>
  <c r="BN190" i="36131"/>
  <c r="BO190" i="36131"/>
  <c r="BS190" i="36131"/>
  <c r="D191" i="36131"/>
  <c r="F191" i="36131"/>
  <c r="G191" i="36131"/>
  <c r="H191" i="36131"/>
  <c r="I191" i="36131"/>
  <c r="K191" i="36131"/>
  <c r="L191" i="36131"/>
  <c r="N191" i="36131"/>
  <c r="O191" i="36131"/>
  <c r="P191" i="36131"/>
  <c r="Q191" i="36131"/>
  <c r="S191" i="36131"/>
  <c r="T191" i="36131"/>
  <c r="V191" i="36131"/>
  <c r="X191" i="36131"/>
  <c r="Y191" i="36131"/>
  <c r="Z191" i="36131"/>
  <c r="AA191" i="36131"/>
  <c r="AB191" i="36131"/>
  <c r="AC191" i="36131"/>
  <c r="AF191" i="36131"/>
  <c r="AG191" i="36131"/>
  <c r="AH191" i="36131"/>
  <c r="AI191" i="36131"/>
  <c r="AJ191" i="36131"/>
  <c r="AK191" i="36131"/>
  <c r="AL191" i="36131"/>
  <c r="AM191" i="36131"/>
  <c r="AN191" i="36131"/>
  <c r="AO191" i="36131"/>
  <c r="AP191" i="36131"/>
  <c r="AQ191" i="36131"/>
  <c r="AR191" i="36131"/>
  <c r="AS191" i="36131"/>
  <c r="AT191" i="36131"/>
  <c r="AU191" i="36131"/>
  <c r="AV191" i="36131"/>
  <c r="AW191" i="36131"/>
  <c r="AX191" i="36131"/>
  <c r="AY191" i="36131"/>
  <c r="BB191" i="36131"/>
  <c r="BC191" i="36131"/>
  <c r="BD191" i="36131"/>
  <c r="BE191" i="36131"/>
  <c r="BF191" i="36131"/>
  <c r="BG191" i="36131"/>
  <c r="BH191" i="36131"/>
  <c r="BI191" i="36131"/>
  <c r="BJ191" i="36131"/>
  <c r="BK191" i="36131"/>
  <c r="BL191" i="36131"/>
  <c r="BM191" i="36131"/>
  <c r="BN191" i="36131"/>
  <c r="BO191" i="36131"/>
  <c r="BS191" i="36131"/>
  <c r="D192" i="36131"/>
  <c r="F192" i="36131"/>
  <c r="G192" i="36131"/>
  <c r="H192" i="36131"/>
  <c r="I192" i="36131"/>
  <c r="K192" i="36131"/>
  <c r="L192" i="36131"/>
  <c r="N192" i="36131"/>
  <c r="O192" i="36131"/>
  <c r="P192" i="36131"/>
  <c r="Q192" i="36131"/>
  <c r="S192" i="36131"/>
  <c r="T192" i="36131"/>
  <c r="V192" i="36131"/>
  <c r="X192" i="36131"/>
  <c r="Y192" i="36131"/>
  <c r="Z192" i="36131"/>
  <c r="AA192" i="36131"/>
  <c r="AB192" i="36131"/>
  <c r="AC192" i="36131"/>
  <c r="AF192" i="36131"/>
  <c r="AG192" i="36131"/>
  <c r="AH192" i="36131"/>
  <c r="AI192" i="36131"/>
  <c r="AJ192" i="36131"/>
  <c r="AK192" i="36131"/>
  <c r="AL192" i="36131"/>
  <c r="AM192" i="36131"/>
  <c r="AN192" i="36131"/>
  <c r="AO192" i="36131"/>
  <c r="AP192" i="36131"/>
  <c r="AQ192" i="36131"/>
  <c r="AR192" i="36131"/>
  <c r="AS192" i="36131"/>
  <c r="AT192" i="36131"/>
  <c r="AU192" i="36131"/>
  <c r="AV192" i="36131"/>
  <c r="AW192" i="36131"/>
  <c r="AX192" i="36131"/>
  <c r="AY192" i="36131"/>
  <c r="BB192" i="36131"/>
  <c r="BC192" i="36131"/>
  <c r="BD192" i="36131"/>
  <c r="BE192" i="36131"/>
  <c r="BF192" i="36131"/>
  <c r="BG192" i="36131"/>
  <c r="BH192" i="36131"/>
  <c r="BI192" i="36131"/>
  <c r="BJ192" i="36131"/>
  <c r="BK192" i="36131"/>
  <c r="BL192" i="36131"/>
  <c r="BM192" i="36131"/>
  <c r="BN192" i="36131"/>
  <c r="BO192" i="36131"/>
  <c r="BS192" i="36131"/>
  <c r="D193" i="36131"/>
  <c r="F193" i="36131"/>
  <c r="G193" i="36131"/>
  <c r="H193" i="36131"/>
  <c r="I193" i="36131"/>
  <c r="K193" i="36131"/>
  <c r="L193" i="36131"/>
  <c r="N193" i="36131"/>
  <c r="O193" i="36131"/>
  <c r="P193" i="36131"/>
  <c r="Q193" i="36131"/>
  <c r="S193" i="36131"/>
  <c r="T193" i="36131"/>
  <c r="V193" i="36131"/>
  <c r="X193" i="36131"/>
  <c r="Y193" i="36131"/>
  <c r="Z193" i="36131"/>
  <c r="AA193" i="36131"/>
  <c r="AB193" i="36131"/>
  <c r="AC193" i="36131"/>
  <c r="AF193" i="36131"/>
  <c r="AG193" i="36131"/>
  <c r="AH193" i="36131"/>
  <c r="AI193" i="36131"/>
  <c r="AJ193" i="36131"/>
  <c r="AK193" i="36131"/>
  <c r="AL193" i="36131"/>
  <c r="AM193" i="36131"/>
  <c r="AN193" i="36131"/>
  <c r="AO193" i="36131"/>
  <c r="AP193" i="36131"/>
  <c r="AQ193" i="36131"/>
  <c r="AR193" i="36131"/>
  <c r="AS193" i="36131"/>
  <c r="AT193" i="36131"/>
  <c r="AU193" i="36131"/>
  <c r="AV193" i="36131"/>
  <c r="AW193" i="36131"/>
  <c r="AX193" i="36131"/>
  <c r="AY193" i="36131"/>
  <c r="BB193" i="36131"/>
  <c r="BC193" i="36131"/>
  <c r="BD193" i="36131"/>
  <c r="BE193" i="36131"/>
  <c r="BF193" i="36131"/>
  <c r="BG193" i="36131"/>
  <c r="BH193" i="36131"/>
  <c r="BI193" i="36131"/>
  <c r="BJ193" i="36131"/>
  <c r="BK193" i="36131"/>
  <c r="BL193" i="36131"/>
  <c r="BM193" i="36131"/>
  <c r="BN193" i="36131"/>
  <c r="BO193" i="36131"/>
  <c r="BS193" i="36131"/>
  <c r="D194" i="36131"/>
  <c r="F194" i="36131"/>
  <c r="G194" i="36131"/>
  <c r="H194" i="36131"/>
  <c r="I194" i="36131"/>
  <c r="K194" i="36131"/>
  <c r="L194" i="36131"/>
  <c r="N194" i="36131"/>
  <c r="O194" i="36131"/>
  <c r="P194" i="36131"/>
  <c r="Q194" i="36131"/>
  <c r="S194" i="36131"/>
  <c r="T194" i="36131"/>
  <c r="V194" i="36131"/>
  <c r="X194" i="36131"/>
  <c r="Y194" i="36131"/>
  <c r="Z194" i="36131"/>
  <c r="AA194" i="36131"/>
  <c r="AB194" i="36131"/>
  <c r="AC194" i="36131"/>
  <c r="AF194" i="36131"/>
  <c r="AG194" i="36131"/>
  <c r="AH194" i="36131"/>
  <c r="AI194" i="36131"/>
  <c r="AJ194" i="36131"/>
  <c r="AK194" i="36131"/>
  <c r="AL194" i="36131"/>
  <c r="AM194" i="36131"/>
  <c r="AN194" i="36131"/>
  <c r="AO194" i="36131"/>
  <c r="AP194" i="36131"/>
  <c r="AQ194" i="36131"/>
  <c r="AR194" i="36131"/>
  <c r="AS194" i="36131"/>
  <c r="AT194" i="36131"/>
  <c r="AU194" i="36131"/>
  <c r="AV194" i="36131"/>
  <c r="AW194" i="36131"/>
  <c r="AX194" i="36131"/>
  <c r="AY194" i="36131"/>
  <c r="BB194" i="36131"/>
  <c r="BC194" i="36131"/>
  <c r="BD194" i="36131"/>
  <c r="BE194" i="36131"/>
  <c r="BF194" i="36131"/>
  <c r="BG194" i="36131"/>
  <c r="BH194" i="36131"/>
  <c r="BI194" i="36131"/>
  <c r="BJ194" i="36131"/>
  <c r="BK194" i="36131"/>
  <c r="BL194" i="36131"/>
  <c r="BM194" i="36131"/>
  <c r="BN194" i="36131"/>
  <c r="BO194" i="36131"/>
  <c r="BS194" i="36131"/>
  <c r="D195" i="36131"/>
  <c r="F195" i="36131"/>
  <c r="G195" i="36131"/>
  <c r="H195" i="36131"/>
  <c r="I195" i="36131"/>
  <c r="K195" i="36131"/>
  <c r="L195" i="36131"/>
  <c r="N195" i="36131"/>
  <c r="O195" i="36131"/>
  <c r="P195" i="36131"/>
  <c r="Q195" i="36131"/>
  <c r="S195" i="36131"/>
  <c r="T195" i="36131"/>
  <c r="V195" i="36131"/>
  <c r="X195" i="36131"/>
  <c r="Y195" i="36131"/>
  <c r="Z195" i="36131"/>
  <c r="AA195" i="36131"/>
  <c r="AB195" i="36131"/>
  <c r="AC195" i="36131"/>
  <c r="AF195" i="36131"/>
  <c r="AG195" i="36131"/>
  <c r="AH195" i="36131"/>
  <c r="AI195" i="36131"/>
  <c r="AJ195" i="36131"/>
  <c r="AK195" i="36131"/>
  <c r="AL195" i="36131"/>
  <c r="AM195" i="36131"/>
  <c r="AN195" i="36131"/>
  <c r="AO195" i="36131"/>
  <c r="AP195" i="36131"/>
  <c r="AQ195" i="36131"/>
  <c r="AR195" i="36131"/>
  <c r="AS195" i="36131"/>
  <c r="AT195" i="36131"/>
  <c r="AU195" i="36131"/>
  <c r="AV195" i="36131"/>
  <c r="AW195" i="36131"/>
  <c r="AX195" i="36131"/>
  <c r="AY195" i="36131"/>
  <c r="BB195" i="36131"/>
  <c r="BC195" i="36131"/>
  <c r="BD195" i="36131"/>
  <c r="BE195" i="36131"/>
  <c r="BF195" i="36131"/>
  <c r="BG195" i="36131"/>
  <c r="BH195" i="36131"/>
  <c r="BI195" i="36131"/>
  <c r="BJ195" i="36131"/>
  <c r="BK195" i="36131"/>
  <c r="BL195" i="36131"/>
  <c r="BM195" i="36131"/>
  <c r="BN195" i="36131"/>
  <c r="BO195" i="36131"/>
  <c r="BS195" i="36131"/>
  <c r="D196" i="36131"/>
  <c r="F196" i="36131"/>
  <c r="G196" i="36131"/>
  <c r="H196" i="36131"/>
  <c r="I196" i="36131"/>
  <c r="K196" i="36131"/>
  <c r="L196" i="36131"/>
  <c r="N196" i="36131"/>
  <c r="O196" i="36131"/>
  <c r="P196" i="36131"/>
  <c r="Q196" i="36131"/>
  <c r="S196" i="36131"/>
  <c r="T196" i="36131"/>
  <c r="V196" i="36131"/>
  <c r="X196" i="36131"/>
  <c r="Y196" i="36131"/>
  <c r="Z196" i="36131"/>
  <c r="AA196" i="36131"/>
  <c r="AB196" i="36131"/>
  <c r="AC196" i="36131"/>
  <c r="AF196" i="36131"/>
  <c r="AG196" i="36131"/>
  <c r="AH196" i="36131"/>
  <c r="AI196" i="36131"/>
  <c r="AJ196" i="36131"/>
  <c r="AK196" i="36131"/>
  <c r="AL196" i="36131"/>
  <c r="AM196" i="36131"/>
  <c r="AN196" i="36131"/>
  <c r="AO196" i="36131"/>
  <c r="AP196" i="36131"/>
  <c r="AQ196" i="36131"/>
  <c r="AR196" i="36131"/>
  <c r="AS196" i="36131"/>
  <c r="AT196" i="36131"/>
  <c r="AU196" i="36131"/>
  <c r="AV196" i="36131"/>
  <c r="AW196" i="36131"/>
  <c r="AX196" i="36131"/>
  <c r="AY196" i="36131"/>
  <c r="BB196" i="36131"/>
  <c r="BC196" i="36131"/>
  <c r="BD196" i="36131"/>
  <c r="BE196" i="36131"/>
  <c r="BF196" i="36131"/>
  <c r="BG196" i="36131"/>
  <c r="BH196" i="36131"/>
  <c r="BI196" i="36131"/>
  <c r="BJ196" i="36131"/>
  <c r="BK196" i="36131"/>
  <c r="BL196" i="36131"/>
  <c r="BM196" i="36131"/>
  <c r="BN196" i="36131"/>
  <c r="BO196" i="36131"/>
  <c r="BS196" i="36131"/>
  <c r="D197" i="36131"/>
  <c r="F197" i="36131"/>
  <c r="G197" i="36131"/>
  <c r="H197" i="36131"/>
  <c r="I197" i="36131"/>
  <c r="K197" i="36131"/>
  <c r="L197" i="36131"/>
  <c r="N197" i="36131"/>
  <c r="O197" i="36131"/>
  <c r="P197" i="36131"/>
  <c r="Q197" i="36131"/>
  <c r="S197" i="36131"/>
  <c r="T197" i="36131"/>
  <c r="V197" i="36131"/>
  <c r="X197" i="36131"/>
  <c r="Y197" i="36131"/>
  <c r="Z197" i="36131"/>
  <c r="AA197" i="36131"/>
  <c r="AB197" i="36131"/>
  <c r="AC197" i="36131"/>
  <c r="AF197" i="36131"/>
  <c r="AG197" i="36131"/>
  <c r="AH197" i="36131"/>
  <c r="AI197" i="36131"/>
  <c r="AJ197" i="36131"/>
  <c r="AK197" i="36131"/>
  <c r="AL197" i="36131"/>
  <c r="AM197" i="36131"/>
  <c r="AN197" i="36131"/>
  <c r="AO197" i="36131"/>
  <c r="AP197" i="36131"/>
  <c r="AQ197" i="36131"/>
  <c r="AR197" i="36131"/>
  <c r="AS197" i="36131"/>
  <c r="AT197" i="36131"/>
  <c r="AU197" i="36131"/>
  <c r="AV197" i="36131"/>
  <c r="AW197" i="36131"/>
  <c r="AX197" i="36131"/>
  <c r="AY197" i="36131"/>
  <c r="BB197" i="36131"/>
  <c r="BC197" i="36131"/>
  <c r="BD197" i="36131"/>
  <c r="BE197" i="36131"/>
  <c r="BF197" i="36131"/>
  <c r="BG197" i="36131"/>
  <c r="BH197" i="36131"/>
  <c r="BI197" i="36131"/>
  <c r="BJ197" i="36131"/>
  <c r="BK197" i="36131"/>
  <c r="BL197" i="36131"/>
  <c r="BM197" i="36131"/>
  <c r="BN197" i="36131"/>
  <c r="BO197" i="36131"/>
  <c r="BS197" i="36131"/>
  <c r="D198" i="36131"/>
  <c r="F198" i="36131"/>
  <c r="G198" i="36131"/>
  <c r="H198" i="36131"/>
  <c r="I198" i="36131"/>
  <c r="K198" i="36131"/>
  <c r="L198" i="36131"/>
  <c r="N198" i="36131"/>
  <c r="O198" i="36131"/>
  <c r="P198" i="36131"/>
  <c r="Q198" i="36131"/>
  <c r="S198" i="36131"/>
  <c r="T198" i="36131"/>
  <c r="V198" i="36131"/>
  <c r="X198" i="36131"/>
  <c r="Y198" i="36131"/>
  <c r="Z198" i="36131"/>
  <c r="AA198" i="36131"/>
  <c r="AB198" i="36131"/>
  <c r="AC198" i="36131"/>
  <c r="AF198" i="36131"/>
  <c r="AG198" i="36131"/>
  <c r="AH198" i="36131"/>
  <c r="AI198" i="36131"/>
  <c r="AJ198" i="36131"/>
  <c r="AK198" i="36131"/>
  <c r="AL198" i="36131"/>
  <c r="AM198" i="36131"/>
  <c r="AN198" i="36131"/>
  <c r="AO198" i="36131"/>
  <c r="AP198" i="36131"/>
  <c r="AQ198" i="36131"/>
  <c r="AR198" i="36131"/>
  <c r="AS198" i="36131"/>
  <c r="AT198" i="36131"/>
  <c r="AU198" i="36131"/>
  <c r="AV198" i="36131"/>
  <c r="AW198" i="36131"/>
  <c r="AX198" i="36131"/>
  <c r="AY198" i="36131"/>
  <c r="BB198" i="36131"/>
  <c r="BC198" i="36131"/>
  <c r="BD198" i="36131"/>
  <c r="BE198" i="36131"/>
  <c r="BF198" i="36131"/>
  <c r="BG198" i="36131"/>
  <c r="BH198" i="36131"/>
  <c r="BI198" i="36131"/>
  <c r="BJ198" i="36131"/>
  <c r="BK198" i="36131"/>
  <c r="BL198" i="36131"/>
  <c r="BM198" i="36131"/>
  <c r="BN198" i="36131"/>
  <c r="BO198" i="36131"/>
  <c r="BS198" i="36131"/>
  <c r="D199" i="36131"/>
  <c r="F199" i="36131"/>
  <c r="G199" i="36131"/>
  <c r="H199" i="36131"/>
  <c r="I199" i="36131"/>
  <c r="K199" i="36131"/>
  <c r="L199" i="36131"/>
  <c r="N199" i="36131"/>
  <c r="O199" i="36131"/>
  <c r="P199" i="36131"/>
  <c r="Q199" i="36131"/>
  <c r="S199" i="36131"/>
  <c r="T199" i="36131"/>
  <c r="V199" i="36131"/>
  <c r="X199" i="36131"/>
  <c r="Y199" i="36131"/>
  <c r="Z199" i="36131"/>
  <c r="AA199" i="36131"/>
  <c r="AB199" i="36131"/>
  <c r="AC199" i="36131"/>
  <c r="AF199" i="36131"/>
  <c r="AG199" i="36131"/>
  <c r="AH199" i="36131"/>
  <c r="AI199" i="36131"/>
  <c r="AJ199" i="36131"/>
  <c r="AK199" i="36131"/>
  <c r="AL199" i="36131"/>
  <c r="AM199" i="36131"/>
  <c r="AN199" i="36131"/>
  <c r="AO199" i="36131"/>
  <c r="AP199" i="36131"/>
  <c r="AQ199" i="36131"/>
  <c r="AR199" i="36131"/>
  <c r="AS199" i="36131"/>
  <c r="AT199" i="36131"/>
  <c r="AU199" i="36131"/>
  <c r="AV199" i="36131"/>
  <c r="AW199" i="36131"/>
  <c r="AX199" i="36131"/>
  <c r="AY199" i="36131"/>
  <c r="BB199" i="36131"/>
  <c r="BC199" i="36131"/>
  <c r="BD199" i="36131"/>
  <c r="BE199" i="36131"/>
  <c r="BF199" i="36131"/>
  <c r="BG199" i="36131"/>
  <c r="BH199" i="36131"/>
  <c r="BI199" i="36131"/>
  <c r="BJ199" i="36131"/>
  <c r="BK199" i="36131"/>
  <c r="BL199" i="36131"/>
  <c r="BM199" i="36131"/>
  <c r="BN199" i="36131"/>
  <c r="BO199" i="36131"/>
  <c r="BS199" i="36131"/>
  <c r="D200" i="36131"/>
  <c r="F200" i="36131"/>
  <c r="G200" i="36131"/>
  <c r="H200" i="36131"/>
  <c r="I200" i="36131"/>
  <c r="K200" i="36131"/>
  <c r="L200" i="36131"/>
  <c r="N200" i="36131"/>
  <c r="O200" i="36131"/>
  <c r="P200" i="36131"/>
  <c r="Q200" i="36131"/>
  <c r="S200" i="36131"/>
  <c r="T200" i="36131"/>
  <c r="V200" i="36131"/>
  <c r="X200" i="36131"/>
  <c r="Y200" i="36131"/>
  <c r="Z200" i="36131"/>
  <c r="AA200" i="36131"/>
  <c r="AB200" i="36131"/>
  <c r="AC200" i="36131"/>
  <c r="AF200" i="36131"/>
  <c r="AG200" i="36131"/>
  <c r="AH200" i="36131"/>
  <c r="AI200" i="36131"/>
  <c r="AJ200" i="36131"/>
  <c r="AK200" i="36131"/>
  <c r="AL200" i="36131"/>
  <c r="AM200" i="36131"/>
  <c r="AN200" i="36131"/>
  <c r="AO200" i="36131"/>
  <c r="AP200" i="36131"/>
  <c r="AQ200" i="36131"/>
  <c r="AR200" i="36131"/>
  <c r="AS200" i="36131"/>
  <c r="AT200" i="36131"/>
  <c r="AU200" i="36131"/>
  <c r="AV200" i="36131"/>
  <c r="AW200" i="36131"/>
  <c r="AX200" i="36131"/>
  <c r="AY200" i="36131"/>
  <c r="BB200" i="36131"/>
  <c r="BC200" i="36131"/>
  <c r="BD200" i="36131"/>
  <c r="BE200" i="36131"/>
  <c r="BF200" i="36131"/>
  <c r="BG200" i="36131"/>
  <c r="BH200" i="36131"/>
  <c r="BI200" i="36131"/>
  <c r="BJ200" i="36131"/>
  <c r="BK200" i="36131"/>
  <c r="BL200" i="36131"/>
  <c r="BM200" i="36131"/>
  <c r="BN200" i="36131"/>
  <c r="BO200" i="36131"/>
  <c r="BS200" i="36131"/>
  <c r="D201" i="36131"/>
  <c r="F201" i="36131"/>
  <c r="G201" i="36131"/>
  <c r="H201" i="36131"/>
  <c r="I201" i="36131"/>
  <c r="K201" i="36131"/>
  <c r="L201" i="36131"/>
  <c r="N201" i="36131"/>
  <c r="O201" i="36131"/>
  <c r="P201" i="36131"/>
  <c r="Q201" i="36131"/>
  <c r="S201" i="36131"/>
  <c r="T201" i="36131"/>
  <c r="V201" i="36131"/>
  <c r="X201" i="36131"/>
  <c r="Y201" i="36131"/>
  <c r="Z201" i="36131"/>
  <c r="AA201" i="36131"/>
  <c r="AB201" i="36131"/>
  <c r="AC201" i="36131"/>
  <c r="AF201" i="36131"/>
  <c r="AG201" i="36131"/>
  <c r="AH201" i="36131"/>
  <c r="AI201" i="36131"/>
  <c r="AJ201" i="36131"/>
  <c r="AK201" i="36131"/>
  <c r="AL201" i="36131"/>
  <c r="AM201" i="36131"/>
  <c r="AN201" i="36131"/>
  <c r="AO201" i="36131"/>
  <c r="AP201" i="36131"/>
  <c r="AQ201" i="36131"/>
  <c r="AR201" i="36131"/>
  <c r="AS201" i="36131"/>
  <c r="AT201" i="36131"/>
  <c r="AU201" i="36131"/>
  <c r="AV201" i="36131"/>
  <c r="AW201" i="36131"/>
  <c r="AX201" i="36131"/>
  <c r="AY201" i="36131"/>
  <c r="BB201" i="36131"/>
  <c r="BC201" i="36131"/>
  <c r="BD201" i="36131"/>
  <c r="BE201" i="36131"/>
  <c r="BF201" i="36131"/>
  <c r="BG201" i="36131"/>
  <c r="BH201" i="36131"/>
  <c r="BI201" i="36131"/>
  <c r="BJ201" i="36131"/>
  <c r="BK201" i="36131"/>
  <c r="BL201" i="36131"/>
  <c r="BM201" i="36131"/>
  <c r="BN201" i="36131"/>
  <c r="BO201" i="36131"/>
  <c r="BS201" i="36131"/>
  <c r="D202" i="36131"/>
  <c r="F202" i="36131"/>
  <c r="G202" i="36131"/>
  <c r="H202" i="36131"/>
  <c r="I202" i="36131"/>
  <c r="K202" i="36131"/>
  <c r="L202" i="36131"/>
  <c r="N202" i="36131"/>
  <c r="O202" i="36131"/>
  <c r="P202" i="36131"/>
  <c r="Q202" i="36131"/>
  <c r="S202" i="36131"/>
  <c r="T202" i="36131"/>
  <c r="V202" i="36131"/>
  <c r="X202" i="36131"/>
  <c r="Y202" i="36131"/>
  <c r="Z202" i="36131"/>
  <c r="AA202" i="36131"/>
  <c r="AB202" i="36131"/>
  <c r="AC202" i="36131"/>
  <c r="AF202" i="36131"/>
  <c r="AG202" i="36131"/>
  <c r="AH202" i="36131"/>
  <c r="AI202" i="36131"/>
  <c r="AJ202" i="36131"/>
  <c r="AK202" i="36131"/>
  <c r="AL202" i="36131"/>
  <c r="AM202" i="36131"/>
  <c r="AN202" i="36131"/>
  <c r="AO202" i="36131"/>
  <c r="AP202" i="36131"/>
  <c r="AQ202" i="36131"/>
  <c r="AR202" i="36131"/>
  <c r="AS202" i="36131"/>
  <c r="AT202" i="36131"/>
  <c r="AU202" i="36131"/>
  <c r="AV202" i="36131"/>
  <c r="AW202" i="36131"/>
  <c r="AX202" i="36131"/>
  <c r="AY202" i="36131"/>
  <c r="BB202" i="36131"/>
  <c r="BC202" i="36131"/>
  <c r="BD202" i="36131"/>
  <c r="BE202" i="36131"/>
  <c r="BF202" i="36131"/>
  <c r="BG202" i="36131"/>
  <c r="BH202" i="36131"/>
  <c r="BI202" i="36131"/>
  <c r="BJ202" i="36131"/>
  <c r="BK202" i="36131"/>
  <c r="BL202" i="36131"/>
  <c r="BM202" i="36131"/>
  <c r="BN202" i="36131"/>
  <c r="BO202" i="36131"/>
  <c r="BS202" i="36131"/>
  <c r="D203" i="36131"/>
  <c r="F203" i="36131"/>
  <c r="G203" i="36131"/>
  <c r="H203" i="36131"/>
  <c r="I203" i="36131"/>
  <c r="K203" i="36131"/>
  <c r="L203" i="36131"/>
  <c r="N203" i="36131"/>
  <c r="O203" i="36131"/>
  <c r="P203" i="36131"/>
  <c r="Q203" i="36131"/>
  <c r="S203" i="36131"/>
  <c r="T203" i="36131"/>
  <c r="V203" i="36131"/>
  <c r="X203" i="36131"/>
  <c r="Y203" i="36131"/>
  <c r="Z203" i="36131"/>
  <c r="AA203" i="36131"/>
  <c r="AB203" i="36131"/>
  <c r="AC203" i="36131"/>
  <c r="AF203" i="36131"/>
  <c r="AG203" i="36131"/>
  <c r="AH203" i="36131"/>
  <c r="AI203" i="36131"/>
  <c r="AJ203" i="36131"/>
  <c r="AK203" i="36131"/>
  <c r="AL203" i="36131"/>
  <c r="AM203" i="36131"/>
  <c r="AN203" i="36131"/>
  <c r="AO203" i="36131"/>
  <c r="AP203" i="36131"/>
  <c r="AQ203" i="36131"/>
  <c r="AR203" i="36131"/>
  <c r="AS203" i="36131"/>
  <c r="AT203" i="36131"/>
  <c r="AU203" i="36131"/>
  <c r="AV203" i="36131"/>
  <c r="AW203" i="36131"/>
  <c r="AX203" i="36131"/>
  <c r="AY203" i="36131"/>
  <c r="BB203" i="36131"/>
  <c r="BC203" i="36131"/>
  <c r="BD203" i="36131"/>
  <c r="BE203" i="36131"/>
  <c r="BF203" i="36131"/>
  <c r="BG203" i="36131"/>
  <c r="BH203" i="36131"/>
  <c r="BI203" i="36131"/>
  <c r="BJ203" i="36131"/>
  <c r="BK203" i="36131"/>
  <c r="BL203" i="36131"/>
  <c r="BM203" i="36131"/>
  <c r="BN203" i="36131"/>
  <c r="BO203" i="36131"/>
  <c r="BS203" i="36131"/>
  <c r="D204" i="36131"/>
  <c r="F204" i="36131"/>
  <c r="G204" i="36131"/>
  <c r="H204" i="36131"/>
  <c r="I204" i="36131"/>
  <c r="K204" i="36131"/>
  <c r="L204" i="36131"/>
  <c r="N204" i="36131"/>
  <c r="O204" i="36131"/>
  <c r="P204" i="36131"/>
  <c r="Q204" i="36131"/>
  <c r="S204" i="36131"/>
  <c r="T204" i="36131"/>
  <c r="V204" i="36131"/>
  <c r="X204" i="36131"/>
  <c r="Y204" i="36131"/>
  <c r="Z204" i="36131"/>
  <c r="AA204" i="36131"/>
  <c r="AB204" i="36131"/>
  <c r="AC204" i="36131"/>
  <c r="AF204" i="36131"/>
  <c r="AG204" i="36131"/>
  <c r="AH204" i="36131"/>
  <c r="AI204" i="36131"/>
  <c r="AJ204" i="36131"/>
  <c r="AK204" i="36131"/>
  <c r="AL204" i="36131"/>
  <c r="AM204" i="36131"/>
  <c r="AN204" i="36131"/>
  <c r="AO204" i="36131"/>
  <c r="AP204" i="36131"/>
  <c r="AQ204" i="36131"/>
  <c r="AR204" i="36131"/>
  <c r="AS204" i="36131"/>
  <c r="AT204" i="36131"/>
  <c r="AU204" i="36131"/>
  <c r="AV204" i="36131"/>
  <c r="AW204" i="36131"/>
  <c r="AX204" i="36131"/>
  <c r="AY204" i="36131"/>
  <c r="BB204" i="36131"/>
  <c r="BC204" i="36131"/>
  <c r="BD204" i="36131"/>
  <c r="BE204" i="36131"/>
  <c r="BF204" i="36131"/>
  <c r="BG204" i="36131"/>
  <c r="BH204" i="36131"/>
  <c r="BI204" i="36131"/>
  <c r="BJ204" i="36131"/>
  <c r="BK204" i="36131"/>
  <c r="BL204" i="36131"/>
  <c r="BM204" i="36131"/>
  <c r="BN204" i="36131"/>
  <c r="BO204" i="36131"/>
  <c r="BS204" i="36131"/>
  <c r="D205" i="36131"/>
  <c r="F205" i="36131"/>
  <c r="G205" i="36131"/>
  <c r="H205" i="36131"/>
  <c r="I205" i="36131"/>
  <c r="K205" i="36131"/>
  <c r="L205" i="36131"/>
  <c r="N205" i="36131"/>
  <c r="O205" i="36131"/>
  <c r="P205" i="36131"/>
  <c r="Q205" i="36131"/>
  <c r="S205" i="36131"/>
  <c r="T205" i="36131"/>
  <c r="V205" i="36131"/>
  <c r="X205" i="36131"/>
  <c r="Y205" i="36131"/>
  <c r="Z205" i="36131"/>
  <c r="AA205" i="36131"/>
  <c r="AB205" i="36131"/>
  <c r="AC205" i="36131"/>
  <c r="AF205" i="36131"/>
  <c r="AG205" i="36131"/>
  <c r="AH205" i="36131"/>
  <c r="AI205" i="36131"/>
  <c r="AJ205" i="36131"/>
  <c r="AK205" i="36131"/>
  <c r="AL205" i="36131"/>
  <c r="AM205" i="36131"/>
  <c r="AN205" i="36131"/>
  <c r="AO205" i="36131"/>
  <c r="AP205" i="36131"/>
  <c r="AQ205" i="36131"/>
  <c r="AR205" i="36131"/>
  <c r="AS205" i="36131"/>
  <c r="AT205" i="36131"/>
  <c r="AU205" i="36131"/>
  <c r="AV205" i="36131"/>
  <c r="AW205" i="36131"/>
  <c r="AX205" i="36131"/>
  <c r="AY205" i="36131"/>
  <c r="BB205" i="36131"/>
  <c r="BC205" i="36131"/>
  <c r="BD205" i="36131"/>
  <c r="BE205" i="36131"/>
  <c r="BF205" i="36131"/>
  <c r="BG205" i="36131"/>
  <c r="BH205" i="36131"/>
  <c r="BI205" i="36131"/>
  <c r="BJ205" i="36131"/>
  <c r="BK205" i="36131"/>
  <c r="BL205" i="36131"/>
  <c r="BM205" i="36131"/>
  <c r="BN205" i="36131"/>
  <c r="BO205" i="36131"/>
  <c r="BS205" i="36131"/>
  <c r="D206" i="36131"/>
  <c r="F206" i="36131"/>
  <c r="G206" i="36131"/>
  <c r="H206" i="36131"/>
  <c r="I206" i="36131"/>
  <c r="K206" i="36131"/>
  <c r="L206" i="36131"/>
  <c r="N206" i="36131"/>
  <c r="O206" i="36131"/>
  <c r="P206" i="36131"/>
  <c r="Q206" i="36131"/>
  <c r="S206" i="36131"/>
  <c r="T206" i="36131"/>
  <c r="V206" i="36131"/>
  <c r="X206" i="36131"/>
  <c r="Y206" i="36131"/>
  <c r="Z206" i="36131"/>
  <c r="AA206" i="36131"/>
  <c r="AB206" i="36131"/>
  <c r="AC206" i="36131"/>
  <c r="AF206" i="36131"/>
  <c r="AG206" i="36131"/>
  <c r="AH206" i="36131"/>
  <c r="AI206" i="36131"/>
  <c r="AJ206" i="36131"/>
  <c r="AK206" i="36131"/>
  <c r="AL206" i="36131"/>
  <c r="AM206" i="36131"/>
  <c r="AN206" i="36131"/>
  <c r="AO206" i="36131"/>
  <c r="AP206" i="36131"/>
  <c r="AQ206" i="36131"/>
  <c r="AR206" i="36131"/>
  <c r="AS206" i="36131"/>
  <c r="AT206" i="36131"/>
  <c r="AU206" i="36131"/>
  <c r="AV206" i="36131"/>
  <c r="AW206" i="36131"/>
  <c r="AX206" i="36131"/>
  <c r="AY206" i="36131"/>
  <c r="BB206" i="36131"/>
  <c r="BC206" i="36131"/>
  <c r="BD206" i="36131"/>
  <c r="BE206" i="36131"/>
  <c r="BF206" i="36131"/>
  <c r="BG206" i="36131"/>
  <c r="BH206" i="36131"/>
  <c r="BI206" i="36131"/>
  <c r="BJ206" i="36131"/>
  <c r="BK206" i="36131"/>
  <c r="BL206" i="36131"/>
  <c r="BM206" i="36131"/>
  <c r="BN206" i="36131"/>
  <c r="BO206" i="36131"/>
  <c r="BS206" i="36131"/>
  <c r="D207" i="36131"/>
  <c r="F207" i="36131"/>
  <c r="G207" i="36131"/>
  <c r="H207" i="36131"/>
  <c r="I207" i="36131"/>
  <c r="K207" i="36131"/>
  <c r="L207" i="36131"/>
  <c r="N207" i="36131"/>
  <c r="O207" i="36131"/>
  <c r="P207" i="36131"/>
  <c r="Q207" i="36131"/>
  <c r="S207" i="36131"/>
  <c r="T207" i="36131"/>
  <c r="V207" i="36131"/>
  <c r="X207" i="36131"/>
  <c r="Y207" i="36131"/>
  <c r="Z207" i="36131"/>
  <c r="AA207" i="36131"/>
  <c r="AB207" i="36131"/>
  <c r="AC207" i="36131"/>
  <c r="AF207" i="36131"/>
  <c r="AG207" i="36131"/>
  <c r="AH207" i="36131"/>
  <c r="AI207" i="36131"/>
  <c r="AJ207" i="36131"/>
  <c r="AK207" i="36131"/>
  <c r="AL207" i="36131"/>
  <c r="AM207" i="36131"/>
  <c r="AN207" i="36131"/>
  <c r="AO207" i="36131"/>
  <c r="AP207" i="36131"/>
  <c r="AQ207" i="36131"/>
  <c r="AR207" i="36131"/>
  <c r="AS207" i="36131"/>
  <c r="AT207" i="36131"/>
  <c r="AU207" i="36131"/>
  <c r="AV207" i="36131"/>
  <c r="AW207" i="36131"/>
  <c r="AX207" i="36131"/>
  <c r="AY207" i="36131"/>
  <c r="BB207" i="36131"/>
  <c r="BC207" i="36131"/>
  <c r="BD207" i="36131"/>
  <c r="BE207" i="36131"/>
  <c r="BF207" i="36131"/>
  <c r="BG207" i="36131"/>
  <c r="BH207" i="36131"/>
  <c r="BI207" i="36131"/>
  <c r="BJ207" i="36131"/>
  <c r="BK207" i="36131"/>
  <c r="BL207" i="36131"/>
  <c r="BM207" i="36131"/>
  <c r="BN207" i="36131"/>
  <c r="BO207" i="36131"/>
  <c r="BS207" i="36131"/>
  <c r="D208" i="36131"/>
  <c r="F208" i="36131"/>
  <c r="G208" i="36131"/>
  <c r="H208" i="36131"/>
  <c r="I208" i="36131"/>
  <c r="K208" i="36131"/>
  <c r="L208" i="36131"/>
  <c r="N208" i="36131"/>
  <c r="O208" i="36131"/>
  <c r="P208" i="36131"/>
  <c r="Q208" i="36131"/>
  <c r="S208" i="36131"/>
  <c r="T208" i="36131"/>
  <c r="V208" i="36131"/>
  <c r="X208" i="36131"/>
  <c r="Y208" i="36131"/>
  <c r="Z208" i="36131"/>
  <c r="AA208" i="36131"/>
  <c r="AB208" i="36131"/>
  <c r="AC208" i="36131"/>
  <c r="AF208" i="36131"/>
  <c r="AG208" i="36131"/>
  <c r="AH208" i="36131"/>
  <c r="AI208" i="36131"/>
  <c r="AJ208" i="36131"/>
  <c r="AK208" i="36131"/>
  <c r="AL208" i="36131"/>
  <c r="AM208" i="36131"/>
  <c r="AN208" i="36131"/>
  <c r="AO208" i="36131"/>
  <c r="AP208" i="36131"/>
  <c r="AQ208" i="36131"/>
  <c r="AR208" i="36131"/>
  <c r="AS208" i="36131"/>
  <c r="AT208" i="36131"/>
  <c r="AU208" i="36131"/>
  <c r="AV208" i="36131"/>
  <c r="AW208" i="36131"/>
  <c r="AX208" i="36131"/>
  <c r="AY208" i="36131"/>
  <c r="BB208" i="36131"/>
  <c r="BC208" i="36131"/>
  <c r="BD208" i="36131"/>
  <c r="BE208" i="36131"/>
  <c r="BF208" i="36131"/>
  <c r="BG208" i="36131"/>
  <c r="BH208" i="36131"/>
  <c r="BI208" i="36131"/>
  <c r="BJ208" i="36131"/>
  <c r="BK208" i="36131"/>
  <c r="BL208" i="36131"/>
  <c r="BM208" i="36131"/>
  <c r="BN208" i="36131"/>
  <c r="BO208" i="36131"/>
  <c r="BS208" i="36131"/>
  <c r="D209" i="36131"/>
  <c r="F209" i="36131"/>
  <c r="G209" i="36131"/>
  <c r="H209" i="36131"/>
  <c r="I209" i="36131"/>
  <c r="K209" i="36131"/>
  <c r="L209" i="36131"/>
  <c r="N209" i="36131"/>
  <c r="O209" i="36131"/>
  <c r="P209" i="36131"/>
  <c r="Q209" i="36131"/>
  <c r="S209" i="36131"/>
  <c r="T209" i="36131"/>
  <c r="V209" i="36131"/>
  <c r="X209" i="36131"/>
  <c r="Y209" i="36131"/>
  <c r="Z209" i="36131"/>
  <c r="AA209" i="36131"/>
  <c r="AB209" i="36131"/>
  <c r="AC209" i="36131"/>
  <c r="AF209" i="36131"/>
  <c r="AG209" i="36131"/>
  <c r="AH209" i="36131"/>
  <c r="AI209" i="36131"/>
  <c r="AJ209" i="36131"/>
  <c r="AK209" i="36131"/>
  <c r="AL209" i="36131"/>
  <c r="AM209" i="36131"/>
  <c r="AN209" i="36131"/>
  <c r="AO209" i="36131"/>
  <c r="AP209" i="36131"/>
  <c r="AQ209" i="36131"/>
  <c r="AR209" i="36131"/>
  <c r="AS209" i="36131"/>
  <c r="AT209" i="36131"/>
  <c r="AU209" i="36131"/>
  <c r="AV209" i="36131"/>
  <c r="AW209" i="36131"/>
  <c r="AX209" i="36131"/>
  <c r="AY209" i="36131"/>
  <c r="BB209" i="36131"/>
  <c r="BC209" i="36131"/>
  <c r="BD209" i="36131"/>
  <c r="BE209" i="36131"/>
  <c r="BF209" i="36131"/>
  <c r="BG209" i="36131"/>
  <c r="BH209" i="36131"/>
  <c r="BI209" i="36131"/>
  <c r="BJ209" i="36131"/>
  <c r="BK209" i="36131"/>
  <c r="BL209" i="36131"/>
  <c r="BM209" i="36131"/>
  <c r="BN209" i="36131"/>
  <c r="BO209" i="36131"/>
  <c r="BS209" i="36131"/>
  <c r="D210" i="36131"/>
  <c r="F210" i="36131"/>
  <c r="G210" i="36131"/>
  <c r="H210" i="36131"/>
  <c r="I210" i="36131"/>
  <c r="K210" i="36131"/>
  <c r="L210" i="36131"/>
  <c r="N210" i="36131"/>
  <c r="O210" i="36131"/>
  <c r="P210" i="36131"/>
  <c r="Q210" i="36131"/>
  <c r="S210" i="36131"/>
  <c r="T210" i="36131"/>
  <c r="V210" i="36131"/>
  <c r="X210" i="36131"/>
  <c r="Y210" i="36131"/>
  <c r="Z210" i="36131"/>
  <c r="AA210" i="36131"/>
  <c r="AB210" i="36131"/>
  <c r="AC210" i="36131"/>
  <c r="AF210" i="36131"/>
  <c r="AG210" i="36131"/>
  <c r="AH210" i="36131"/>
  <c r="AI210" i="36131"/>
  <c r="AJ210" i="36131"/>
  <c r="AK210" i="36131"/>
  <c r="AL210" i="36131"/>
  <c r="AM210" i="36131"/>
  <c r="AN210" i="36131"/>
  <c r="AO210" i="36131"/>
  <c r="AP210" i="36131"/>
  <c r="AQ210" i="36131"/>
  <c r="AR210" i="36131"/>
  <c r="AS210" i="36131"/>
  <c r="AT210" i="36131"/>
  <c r="AU210" i="36131"/>
  <c r="AV210" i="36131"/>
  <c r="AW210" i="36131"/>
  <c r="AX210" i="36131"/>
  <c r="AY210" i="36131"/>
  <c r="BB210" i="36131"/>
  <c r="BC210" i="36131"/>
  <c r="BD210" i="36131"/>
  <c r="BE210" i="36131"/>
  <c r="BF210" i="36131"/>
  <c r="BG210" i="36131"/>
  <c r="BH210" i="36131"/>
  <c r="BI210" i="36131"/>
  <c r="BJ210" i="36131"/>
  <c r="BK210" i="36131"/>
  <c r="BL210" i="36131"/>
  <c r="BM210" i="36131"/>
  <c r="BN210" i="36131"/>
  <c r="BO210" i="36131"/>
  <c r="BS210" i="36131"/>
  <c r="D211" i="36131"/>
  <c r="F211" i="36131"/>
  <c r="G211" i="36131"/>
  <c r="H211" i="36131"/>
  <c r="I211" i="36131"/>
  <c r="K211" i="36131"/>
  <c r="L211" i="36131"/>
  <c r="N211" i="36131"/>
  <c r="O211" i="36131"/>
  <c r="P211" i="36131"/>
  <c r="Q211" i="36131"/>
  <c r="S211" i="36131"/>
  <c r="T211" i="36131"/>
  <c r="V211" i="36131"/>
  <c r="X211" i="36131"/>
  <c r="Y211" i="36131"/>
  <c r="Z211" i="36131"/>
  <c r="AA211" i="36131"/>
  <c r="AB211" i="36131"/>
  <c r="AC211" i="36131"/>
  <c r="AF211" i="36131"/>
  <c r="AG211" i="36131"/>
  <c r="AH211" i="36131"/>
  <c r="AI211" i="36131"/>
  <c r="AJ211" i="36131"/>
  <c r="AK211" i="36131"/>
  <c r="AL211" i="36131"/>
  <c r="AM211" i="36131"/>
  <c r="AN211" i="36131"/>
  <c r="AO211" i="36131"/>
  <c r="AP211" i="36131"/>
  <c r="AQ211" i="36131"/>
  <c r="AR211" i="36131"/>
  <c r="AS211" i="36131"/>
  <c r="AT211" i="36131"/>
  <c r="AU211" i="36131"/>
  <c r="AV211" i="36131"/>
  <c r="AW211" i="36131"/>
  <c r="AX211" i="36131"/>
  <c r="AY211" i="36131"/>
  <c r="BB211" i="36131"/>
  <c r="BC211" i="36131"/>
  <c r="BD211" i="36131"/>
  <c r="BE211" i="36131"/>
  <c r="BF211" i="36131"/>
  <c r="BG211" i="36131"/>
  <c r="BH211" i="36131"/>
  <c r="BI211" i="36131"/>
  <c r="BJ211" i="36131"/>
  <c r="BK211" i="36131"/>
  <c r="BL211" i="36131"/>
  <c r="BM211" i="36131"/>
  <c r="BN211" i="36131"/>
  <c r="BO211" i="36131"/>
  <c r="BS211" i="36131"/>
  <c r="D212" i="36131"/>
  <c r="F212" i="36131"/>
  <c r="G212" i="36131"/>
  <c r="H212" i="36131"/>
  <c r="I212" i="36131"/>
  <c r="K212" i="36131"/>
  <c r="L212" i="36131"/>
  <c r="N212" i="36131"/>
  <c r="O212" i="36131"/>
  <c r="P212" i="36131"/>
  <c r="Q212" i="36131"/>
  <c r="S212" i="36131"/>
  <c r="T212" i="36131"/>
  <c r="V212" i="36131"/>
  <c r="X212" i="36131"/>
  <c r="Y212" i="36131"/>
  <c r="Z212" i="36131"/>
  <c r="AA212" i="36131"/>
  <c r="AB212" i="36131"/>
  <c r="AC212" i="36131"/>
  <c r="AF212" i="36131"/>
  <c r="AG212" i="36131"/>
  <c r="AH212" i="36131"/>
  <c r="AI212" i="36131"/>
  <c r="AJ212" i="36131"/>
  <c r="AK212" i="36131"/>
  <c r="AL212" i="36131"/>
  <c r="AM212" i="36131"/>
  <c r="AN212" i="36131"/>
  <c r="AO212" i="36131"/>
  <c r="AP212" i="36131"/>
  <c r="AQ212" i="36131"/>
  <c r="AR212" i="36131"/>
  <c r="AS212" i="36131"/>
  <c r="AT212" i="36131"/>
  <c r="AU212" i="36131"/>
  <c r="AV212" i="36131"/>
  <c r="AW212" i="36131"/>
  <c r="AX212" i="36131"/>
  <c r="AY212" i="36131"/>
  <c r="BB212" i="36131"/>
  <c r="BC212" i="36131"/>
  <c r="BD212" i="36131"/>
  <c r="BE212" i="36131"/>
  <c r="BF212" i="36131"/>
  <c r="BG212" i="36131"/>
  <c r="BH212" i="36131"/>
  <c r="BI212" i="36131"/>
  <c r="BJ212" i="36131"/>
  <c r="BK212" i="36131"/>
  <c r="BL212" i="36131"/>
  <c r="BM212" i="36131"/>
  <c r="BN212" i="36131"/>
  <c r="BO212" i="36131"/>
  <c r="BS212" i="36131"/>
  <c r="D213" i="36131"/>
  <c r="F213" i="36131"/>
  <c r="G213" i="36131"/>
  <c r="H213" i="36131"/>
  <c r="I213" i="36131"/>
  <c r="K213" i="36131"/>
  <c r="L213" i="36131"/>
  <c r="N213" i="36131"/>
  <c r="O213" i="36131"/>
  <c r="P213" i="36131"/>
  <c r="Q213" i="36131"/>
  <c r="S213" i="36131"/>
  <c r="T213" i="36131"/>
  <c r="V213" i="36131"/>
  <c r="X213" i="36131"/>
  <c r="Y213" i="36131"/>
  <c r="Z213" i="36131"/>
  <c r="AA213" i="36131"/>
  <c r="AB213" i="36131"/>
  <c r="AC213" i="36131"/>
  <c r="AF213" i="36131"/>
  <c r="AG213" i="36131"/>
  <c r="AH213" i="36131"/>
  <c r="AI213" i="36131"/>
  <c r="AJ213" i="36131"/>
  <c r="AK213" i="36131"/>
  <c r="AL213" i="36131"/>
  <c r="AM213" i="36131"/>
  <c r="AN213" i="36131"/>
  <c r="AO213" i="36131"/>
  <c r="AP213" i="36131"/>
  <c r="AQ213" i="36131"/>
  <c r="AR213" i="36131"/>
  <c r="AS213" i="36131"/>
  <c r="AT213" i="36131"/>
  <c r="AU213" i="36131"/>
  <c r="AV213" i="36131"/>
  <c r="AW213" i="36131"/>
  <c r="AX213" i="36131"/>
  <c r="AY213" i="36131"/>
  <c r="BB213" i="36131"/>
  <c r="BC213" i="36131"/>
  <c r="BD213" i="36131"/>
  <c r="BE213" i="36131"/>
  <c r="BF213" i="36131"/>
  <c r="BG213" i="36131"/>
  <c r="BH213" i="36131"/>
  <c r="BI213" i="36131"/>
  <c r="BJ213" i="36131"/>
  <c r="BK213" i="36131"/>
  <c r="BL213" i="36131"/>
  <c r="BM213" i="36131"/>
  <c r="BN213" i="36131"/>
  <c r="BO213" i="36131"/>
  <c r="BS213" i="36131"/>
  <c r="D214" i="36131"/>
  <c r="F214" i="36131"/>
  <c r="G214" i="36131"/>
  <c r="H214" i="36131"/>
  <c r="I214" i="36131"/>
  <c r="K214" i="36131"/>
  <c r="L214" i="36131"/>
  <c r="N214" i="36131"/>
  <c r="O214" i="36131"/>
  <c r="P214" i="36131"/>
  <c r="Q214" i="36131"/>
  <c r="S214" i="36131"/>
  <c r="T214" i="36131"/>
  <c r="V214" i="36131"/>
  <c r="X214" i="36131"/>
  <c r="Y214" i="36131"/>
  <c r="Z214" i="36131"/>
  <c r="AA214" i="36131"/>
  <c r="AB214" i="36131"/>
  <c r="AC214" i="36131"/>
  <c r="AF214" i="36131"/>
  <c r="AG214" i="36131"/>
  <c r="AH214" i="36131"/>
  <c r="AI214" i="36131"/>
  <c r="AJ214" i="36131"/>
  <c r="AK214" i="36131"/>
  <c r="AL214" i="36131"/>
  <c r="AM214" i="36131"/>
  <c r="AN214" i="36131"/>
  <c r="AO214" i="36131"/>
  <c r="AP214" i="36131"/>
  <c r="AQ214" i="36131"/>
  <c r="AR214" i="36131"/>
  <c r="AS214" i="36131"/>
  <c r="AT214" i="36131"/>
  <c r="AU214" i="36131"/>
  <c r="AV214" i="36131"/>
  <c r="AW214" i="36131"/>
  <c r="AX214" i="36131"/>
  <c r="AY214" i="36131"/>
  <c r="BB214" i="36131"/>
  <c r="BC214" i="36131"/>
  <c r="BD214" i="36131"/>
  <c r="BE214" i="36131"/>
  <c r="BF214" i="36131"/>
  <c r="BG214" i="36131"/>
  <c r="BH214" i="36131"/>
  <c r="BI214" i="36131"/>
  <c r="BJ214" i="36131"/>
  <c r="BK214" i="36131"/>
  <c r="BL214" i="36131"/>
  <c r="BM214" i="36131"/>
  <c r="BN214" i="36131"/>
  <c r="BO214" i="36131"/>
  <c r="BS214" i="36131"/>
  <c r="D215" i="36131"/>
  <c r="F215" i="36131"/>
  <c r="G215" i="36131"/>
  <c r="H215" i="36131"/>
  <c r="I215" i="36131"/>
  <c r="K215" i="36131"/>
  <c r="L215" i="36131"/>
  <c r="N215" i="36131"/>
  <c r="O215" i="36131"/>
  <c r="P215" i="36131"/>
  <c r="Q215" i="36131"/>
  <c r="S215" i="36131"/>
  <c r="T215" i="36131"/>
  <c r="V215" i="36131"/>
  <c r="X215" i="36131"/>
  <c r="Y215" i="36131"/>
  <c r="Z215" i="36131"/>
  <c r="AA215" i="36131"/>
  <c r="AB215" i="36131"/>
  <c r="AC215" i="36131"/>
  <c r="AF215" i="36131"/>
  <c r="AG215" i="36131"/>
  <c r="AH215" i="36131"/>
  <c r="AI215" i="36131"/>
  <c r="AJ215" i="36131"/>
  <c r="AK215" i="36131"/>
  <c r="AL215" i="36131"/>
  <c r="AM215" i="36131"/>
  <c r="AN215" i="36131"/>
  <c r="AO215" i="36131"/>
  <c r="AP215" i="36131"/>
  <c r="AQ215" i="36131"/>
  <c r="AR215" i="36131"/>
  <c r="AS215" i="36131"/>
  <c r="AT215" i="36131"/>
  <c r="AU215" i="36131"/>
  <c r="AV215" i="36131"/>
  <c r="AW215" i="36131"/>
  <c r="AX215" i="36131"/>
  <c r="AY215" i="36131"/>
  <c r="BB215" i="36131"/>
  <c r="BC215" i="36131"/>
  <c r="BD215" i="36131"/>
  <c r="BE215" i="36131"/>
  <c r="BF215" i="36131"/>
  <c r="BG215" i="36131"/>
  <c r="BH215" i="36131"/>
  <c r="BI215" i="36131"/>
  <c r="BJ215" i="36131"/>
  <c r="BK215" i="36131"/>
  <c r="BL215" i="36131"/>
  <c r="BM215" i="36131"/>
  <c r="BN215" i="36131"/>
  <c r="BO215" i="36131"/>
  <c r="BS215" i="36131"/>
  <c r="D216" i="36131"/>
  <c r="F216" i="36131"/>
  <c r="G216" i="36131"/>
  <c r="H216" i="36131"/>
  <c r="I216" i="36131"/>
  <c r="K216" i="36131"/>
  <c r="L216" i="36131"/>
  <c r="N216" i="36131"/>
  <c r="O216" i="36131"/>
  <c r="P216" i="36131"/>
  <c r="Q216" i="36131"/>
  <c r="S216" i="36131"/>
  <c r="T216" i="36131"/>
  <c r="V216" i="36131"/>
  <c r="X216" i="36131"/>
  <c r="Y216" i="36131"/>
  <c r="Z216" i="36131"/>
  <c r="AA216" i="36131"/>
  <c r="AB216" i="36131"/>
  <c r="AC216" i="36131"/>
  <c r="AF216" i="36131"/>
  <c r="AG216" i="36131"/>
  <c r="AH216" i="36131"/>
  <c r="AI216" i="36131"/>
  <c r="AJ216" i="36131"/>
  <c r="AK216" i="36131"/>
  <c r="AL216" i="36131"/>
  <c r="AM216" i="36131"/>
  <c r="AN216" i="36131"/>
  <c r="AO216" i="36131"/>
  <c r="AP216" i="36131"/>
  <c r="AQ216" i="36131"/>
  <c r="AR216" i="36131"/>
  <c r="AS216" i="36131"/>
  <c r="AT216" i="36131"/>
  <c r="AU216" i="36131"/>
  <c r="AV216" i="36131"/>
  <c r="AW216" i="36131"/>
  <c r="AX216" i="36131"/>
  <c r="AY216" i="36131"/>
  <c r="BB216" i="36131"/>
  <c r="BC216" i="36131"/>
  <c r="BD216" i="36131"/>
  <c r="BE216" i="36131"/>
  <c r="BF216" i="36131"/>
  <c r="BG216" i="36131"/>
  <c r="BH216" i="36131"/>
  <c r="BI216" i="36131"/>
  <c r="BJ216" i="36131"/>
  <c r="BK216" i="36131"/>
  <c r="BL216" i="36131"/>
  <c r="BM216" i="36131"/>
  <c r="BN216" i="36131"/>
  <c r="BO216" i="36131"/>
  <c r="BS216" i="36131"/>
  <c r="D217" i="36131"/>
  <c r="F217" i="36131"/>
  <c r="G217" i="36131"/>
  <c r="H217" i="36131"/>
  <c r="I217" i="36131"/>
  <c r="K217" i="36131"/>
  <c r="L217" i="36131"/>
  <c r="N217" i="36131"/>
  <c r="O217" i="36131"/>
  <c r="P217" i="36131"/>
  <c r="Q217" i="36131"/>
  <c r="S217" i="36131"/>
  <c r="T217" i="36131"/>
  <c r="V217" i="36131"/>
  <c r="X217" i="36131"/>
  <c r="Y217" i="36131"/>
  <c r="Z217" i="36131"/>
  <c r="AA217" i="36131"/>
  <c r="AB217" i="36131"/>
  <c r="AC217" i="36131"/>
  <c r="AF217" i="36131"/>
  <c r="AG217" i="36131"/>
  <c r="AH217" i="36131"/>
  <c r="AI217" i="36131"/>
  <c r="AJ217" i="36131"/>
  <c r="AK217" i="36131"/>
  <c r="AL217" i="36131"/>
  <c r="AM217" i="36131"/>
  <c r="AN217" i="36131"/>
  <c r="AO217" i="36131"/>
  <c r="AP217" i="36131"/>
  <c r="AQ217" i="36131"/>
  <c r="AR217" i="36131"/>
  <c r="AS217" i="36131"/>
  <c r="AT217" i="36131"/>
  <c r="AU217" i="36131"/>
  <c r="AV217" i="36131"/>
  <c r="AW217" i="36131"/>
  <c r="AX217" i="36131"/>
  <c r="AY217" i="36131"/>
  <c r="BB217" i="36131"/>
  <c r="BC217" i="36131"/>
  <c r="BD217" i="36131"/>
  <c r="BE217" i="36131"/>
  <c r="BF217" i="36131"/>
  <c r="BG217" i="36131"/>
  <c r="BH217" i="36131"/>
  <c r="BI217" i="36131"/>
  <c r="BJ217" i="36131"/>
  <c r="BK217" i="36131"/>
  <c r="BL217" i="36131"/>
  <c r="BM217" i="36131"/>
  <c r="BN217" i="36131"/>
  <c r="BO217" i="36131"/>
  <c r="BS217" i="36131"/>
  <c r="D218" i="36131"/>
  <c r="F218" i="36131"/>
  <c r="G218" i="36131"/>
  <c r="H218" i="36131"/>
  <c r="I218" i="36131"/>
  <c r="K218" i="36131"/>
  <c r="L218" i="36131"/>
  <c r="N218" i="36131"/>
  <c r="O218" i="36131"/>
  <c r="P218" i="36131"/>
  <c r="Q218" i="36131"/>
  <c r="S218" i="36131"/>
  <c r="T218" i="36131"/>
  <c r="V218" i="36131"/>
  <c r="X218" i="36131"/>
  <c r="Y218" i="36131"/>
  <c r="Z218" i="36131"/>
  <c r="AA218" i="36131"/>
  <c r="AB218" i="36131"/>
  <c r="AC218" i="36131"/>
  <c r="AF218" i="36131"/>
  <c r="AG218" i="36131"/>
  <c r="AH218" i="36131"/>
  <c r="AI218" i="36131"/>
  <c r="AJ218" i="36131"/>
  <c r="AK218" i="36131"/>
  <c r="AL218" i="36131"/>
  <c r="AM218" i="36131"/>
  <c r="AN218" i="36131"/>
  <c r="AO218" i="36131"/>
  <c r="AP218" i="36131"/>
  <c r="AQ218" i="36131"/>
  <c r="AR218" i="36131"/>
  <c r="AS218" i="36131"/>
  <c r="AT218" i="36131"/>
  <c r="AU218" i="36131"/>
  <c r="AV218" i="36131"/>
  <c r="AW218" i="36131"/>
  <c r="AX218" i="36131"/>
  <c r="AY218" i="36131"/>
  <c r="BB218" i="36131"/>
  <c r="BC218" i="36131"/>
  <c r="BD218" i="36131"/>
  <c r="BE218" i="36131"/>
  <c r="BF218" i="36131"/>
  <c r="BG218" i="36131"/>
  <c r="BH218" i="36131"/>
  <c r="BI218" i="36131"/>
  <c r="BJ218" i="36131"/>
  <c r="BK218" i="36131"/>
  <c r="BL218" i="36131"/>
  <c r="BM218" i="36131"/>
  <c r="BN218" i="36131"/>
  <c r="BO218" i="36131"/>
  <c r="BS218" i="36131"/>
  <c r="D219" i="36131"/>
  <c r="F219" i="36131"/>
  <c r="G219" i="36131"/>
  <c r="H219" i="36131"/>
  <c r="I219" i="36131"/>
  <c r="K219" i="36131"/>
  <c r="L219" i="36131"/>
  <c r="N219" i="36131"/>
  <c r="O219" i="36131"/>
  <c r="P219" i="36131"/>
  <c r="Q219" i="36131"/>
  <c r="S219" i="36131"/>
  <c r="T219" i="36131"/>
  <c r="V219" i="36131"/>
  <c r="X219" i="36131"/>
  <c r="Y219" i="36131"/>
  <c r="Z219" i="36131"/>
  <c r="AA219" i="36131"/>
  <c r="AB219" i="36131"/>
  <c r="AC219" i="36131"/>
  <c r="AF219" i="36131"/>
  <c r="AG219" i="36131"/>
  <c r="AH219" i="36131"/>
  <c r="AI219" i="36131"/>
  <c r="AJ219" i="36131"/>
  <c r="AK219" i="36131"/>
  <c r="AL219" i="36131"/>
  <c r="AM219" i="36131"/>
  <c r="AN219" i="36131"/>
  <c r="AO219" i="36131"/>
  <c r="AP219" i="36131"/>
  <c r="AQ219" i="36131"/>
  <c r="AR219" i="36131"/>
  <c r="AS219" i="36131"/>
  <c r="AT219" i="36131"/>
  <c r="AU219" i="36131"/>
  <c r="AV219" i="36131"/>
  <c r="AW219" i="36131"/>
  <c r="AX219" i="36131"/>
  <c r="AY219" i="36131"/>
  <c r="BB219" i="36131"/>
  <c r="BC219" i="36131"/>
  <c r="BD219" i="36131"/>
  <c r="BE219" i="36131"/>
  <c r="BF219" i="36131"/>
  <c r="BG219" i="36131"/>
  <c r="BH219" i="36131"/>
  <c r="BI219" i="36131"/>
  <c r="BJ219" i="36131"/>
  <c r="BK219" i="36131"/>
  <c r="BL219" i="36131"/>
  <c r="BM219" i="36131"/>
  <c r="BN219" i="36131"/>
  <c r="BO219" i="36131"/>
  <c r="BS219" i="36131"/>
  <c r="D220" i="36131"/>
  <c r="F220" i="36131"/>
  <c r="G220" i="36131"/>
  <c r="H220" i="36131"/>
  <c r="I220" i="36131"/>
  <c r="K220" i="36131"/>
  <c r="L220" i="36131"/>
  <c r="N220" i="36131"/>
  <c r="O220" i="36131"/>
  <c r="P220" i="36131"/>
  <c r="Q220" i="36131"/>
  <c r="S220" i="36131"/>
  <c r="T220" i="36131"/>
  <c r="V220" i="36131"/>
  <c r="X220" i="36131"/>
  <c r="Y220" i="36131"/>
  <c r="Z220" i="36131"/>
  <c r="AA220" i="36131"/>
  <c r="AB220" i="36131"/>
  <c r="AC220" i="36131"/>
  <c r="AF220" i="36131"/>
  <c r="AG220" i="36131"/>
  <c r="AH220" i="36131"/>
  <c r="AI220" i="36131"/>
  <c r="AJ220" i="36131"/>
  <c r="AK220" i="36131"/>
  <c r="AL220" i="36131"/>
  <c r="AM220" i="36131"/>
  <c r="AN220" i="36131"/>
  <c r="AO220" i="36131"/>
  <c r="AP220" i="36131"/>
  <c r="AQ220" i="36131"/>
  <c r="AR220" i="36131"/>
  <c r="AS220" i="36131"/>
  <c r="AT220" i="36131"/>
  <c r="AU220" i="36131"/>
  <c r="AV220" i="36131"/>
  <c r="AW220" i="36131"/>
  <c r="AX220" i="36131"/>
  <c r="AY220" i="36131"/>
  <c r="BB220" i="36131"/>
  <c r="BC220" i="36131"/>
  <c r="BD220" i="36131"/>
  <c r="BE220" i="36131"/>
  <c r="BF220" i="36131"/>
  <c r="BG220" i="36131"/>
  <c r="BH220" i="36131"/>
  <c r="BI220" i="36131"/>
  <c r="BJ220" i="36131"/>
  <c r="BK220" i="36131"/>
  <c r="BL220" i="36131"/>
  <c r="BM220" i="36131"/>
  <c r="BN220" i="36131"/>
  <c r="BO220" i="36131"/>
  <c r="BS220" i="36131"/>
  <c r="D221" i="36131"/>
  <c r="F221" i="36131"/>
  <c r="G221" i="36131"/>
  <c r="H221" i="36131"/>
  <c r="I221" i="36131"/>
  <c r="K221" i="36131"/>
  <c r="L221" i="36131"/>
  <c r="N221" i="36131"/>
  <c r="O221" i="36131"/>
  <c r="P221" i="36131"/>
  <c r="Q221" i="36131"/>
  <c r="S221" i="36131"/>
  <c r="T221" i="36131"/>
  <c r="V221" i="36131"/>
  <c r="X221" i="36131"/>
  <c r="Y221" i="36131"/>
  <c r="Z221" i="36131"/>
  <c r="AA221" i="36131"/>
  <c r="AB221" i="36131"/>
  <c r="AC221" i="36131"/>
  <c r="AF221" i="36131"/>
  <c r="AG221" i="36131"/>
  <c r="AH221" i="36131"/>
  <c r="AI221" i="36131"/>
  <c r="AJ221" i="36131"/>
  <c r="AK221" i="36131"/>
  <c r="AL221" i="36131"/>
  <c r="AM221" i="36131"/>
  <c r="AN221" i="36131"/>
  <c r="AO221" i="36131"/>
  <c r="AP221" i="36131"/>
  <c r="AQ221" i="36131"/>
  <c r="AR221" i="36131"/>
  <c r="AS221" i="36131"/>
  <c r="AT221" i="36131"/>
  <c r="AU221" i="36131"/>
  <c r="AV221" i="36131"/>
  <c r="AW221" i="36131"/>
  <c r="AX221" i="36131"/>
  <c r="AY221" i="36131"/>
  <c r="BB221" i="36131"/>
  <c r="BC221" i="36131"/>
  <c r="BD221" i="36131"/>
  <c r="BE221" i="36131"/>
  <c r="BF221" i="36131"/>
  <c r="BG221" i="36131"/>
  <c r="BH221" i="36131"/>
  <c r="BI221" i="36131"/>
  <c r="BJ221" i="36131"/>
  <c r="BK221" i="36131"/>
  <c r="BL221" i="36131"/>
  <c r="BM221" i="36131"/>
  <c r="BN221" i="36131"/>
  <c r="BO221" i="36131"/>
  <c r="BS221" i="36131"/>
  <c r="D222" i="36131"/>
  <c r="F222" i="36131"/>
  <c r="G222" i="36131"/>
  <c r="H222" i="36131"/>
  <c r="I222" i="36131"/>
  <c r="K222" i="36131"/>
  <c r="L222" i="36131"/>
  <c r="N222" i="36131"/>
  <c r="O222" i="36131"/>
  <c r="P222" i="36131"/>
  <c r="Q222" i="36131"/>
  <c r="S222" i="36131"/>
  <c r="T222" i="36131"/>
  <c r="V222" i="36131"/>
  <c r="X222" i="36131"/>
  <c r="Y222" i="36131"/>
  <c r="Z222" i="36131"/>
  <c r="AA222" i="36131"/>
  <c r="AB222" i="36131"/>
  <c r="AC222" i="36131"/>
  <c r="AF222" i="36131"/>
  <c r="AG222" i="36131"/>
  <c r="AH222" i="36131"/>
  <c r="AI222" i="36131"/>
  <c r="AJ222" i="36131"/>
  <c r="AK222" i="36131"/>
  <c r="AL222" i="36131"/>
  <c r="AM222" i="36131"/>
  <c r="AN222" i="36131"/>
  <c r="AO222" i="36131"/>
  <c r="AP222" i="36131"/>
  <c r="AQ222" i="36131"/>
  <c r="AR222" i="36131"/>
  <c r="AS222" i="36131"/>
  <c r="AT222" i="36131"/>
  <c r="AU222" i="36131"/>
  <c r="AV222" i="36131"/>
  <c r="AW222" i="36131"/>
  <c r="AX222" i="36131"/>
  <c r="AY222" i="36131"/>
  <c r="BB222" i="36131"/>
  <c r="BC222" i="36131"/>
  <c r="BD222" i="36131"/>
  <c r="BE222" i="36131"/>
  <c r="BF222" i="36131"/>
  <c r="BG222" i="36131"/>
  <c r="BH222" i="36131"/>
  <c r="BI222" i="36131"/>
  <c r="BJ222" i="36131"/>
  <c r="BK222" i="36131"/>
  <c r="BL222" i="36131"/>
  <c r="BM222" i="36131"/>
  <c r="BN222" i="36131"/>
  <c r="BO222" i="36131"/>
  <c r="BS222" i="36131"/>
  <c r="D223" i="36131"/>
  <c r="F223" i="36131"/>
  <c r="G223" i="36131"/>
  <c r="H223" i="36131"/>
  <c r="I223" i="36131"/>
  <c r="K223" i="36131"/>
  <c r="L223" i="36131"/>
  <c r="N223" i="36131"/>
  <c r="O223" i="36131"/>
  <c r="P223" i="36131"/>
  <c r="Q223" i="36131"/>
  <c r="S223" i="36131"/>
  <c r="T223" i="36131"/>
  <c r="V223" i="36131"/>
  <c r="X223" i="36131"/>
  <c r="Y223" i="36131"/>
  <c r="Z223" i="36131"/>
  <c r="AA223" i="36131"/>
  <c r="AB223" i="36131"/>
  <c r="AC223" i="36131"/>
  <c r="AF223" i="36131"/>
  <c r="AG223" i="36131"/>
  <c r="AH223" i="36131"/>
  <c r="AI223" i="36131"/>
  <c r="AJ223" i="36131"/>
  <c r="AK223" i="36131"/>
  <c r="AL223" i="36131"/>
  <c r="AM223" i="36131"/>
  <c r="AN223" i="36131"/>
  <c r="AO223" i="36131"/>
  <c r="AP223" i="36131"/>
  <c r="AQ223" i="36131"/>
  <c r="AR223" i="36131"/>
  <c r="AS223" i="36131"/>
  <c r="AT223" i="36131"/>
  <c r="AU223" i="36131"/>
  <c r="AV223" i="36131"/>
  <c r="AW223" i="36131"/>
  <c r="AX223" i="36131"/>
  <c r="AY223" i="36131"/>
  <c r="BB223" i="36131"/>
  <c r="BC223" i="36131"/>
  <c r="BD223" i="36131"/>
  <c r="BE223" i="36131"/>
  <c r="BF223" i="36131"/>
  <c r="BG223" i="36131"/>
  <c r="BH223" i="36131"/>
  <c r="BI223" i="36131"/>
  <c r="BJ223" i="36131"/>
  <c r="BK223" i="36131"/>
  <c r="BL223" i="36131"/>
  <c r="BM223" i="36131"/>
  <c r="BN223" i="36131"/>
  <c r="BO223" i="36131"/>
  <c r="BS223" i="36131"/>
  <c r="D224" i="36131"/>
  <c r="F224" i="36131"/>
  <c r="G224" i="36131"/>
  <c r="H224" i="36131"/>
  <c r="I224" i="36131"/>
  <c r="K224" i="36131"/>
  <c r="L224" i="36131"/>
  <c r="N224" i="36131"/>
  <c r="O224" i="36131"/>
  <c r="P224" i="36131"/>
  <c r="Q224" i="36131"/>
  <c r="S224" i="36131"/>
  <c r="T224" i="36131"/>
  <c r="V224" i="36131"/>
  <c r="X224" i="36131"/>
  <c r="Y224" i="36131"/>
  <c r="Z224" i="36131"/>
  <c r="AA224" i="36131"/>
  <c r="AB224" i="36131"/>
  <c r="AC224" i="36131"/>
  <c r="AF224" i="36131"/>
  <c r="AG224" i="36131"/>
  <c r="AH224" i="36131"/>
  <c r="AI224" i="36131"/>
  <c r="AJ224" i="36131"/>
  <c r="AK224" i="36131"/>
  <c r="AL224" i="36131"/>
  <c r="AM224" i="36131"/>
  <c r="AN224" i="36131"/>
  <c r="AO224" i="36131"/>
  <c r="AP224" i="36131"/>
  <c r="AQ224" i="36131"/>
  <c r="AR224" i="36131"/>
  <c r="AS224" i="36131"/>
  <c r="AT224" i="36131"/>
  <c r="AU224" i="36131"/>
  <c r="AV224" i="36131"/>
  <c r="AW224" i="36131"/>
  <c r="AX224" i="36131"/>
  <c r="AY224" i="36131"/>
  <c r="BB224" i="36131"/>
  <c r="BC224" i="36131"/>
  <c r="BD224" i="36131"/>
  <c r="BE224" i="36131"/>
  <c r="BF224" i="36131"/>
  <c r="BG224" i="36131"/>
  <c r="BH224" i="36131"/>
  <c r="BI224" i="36131"/>
  <c r="BJ224" i="36131"/>
  <c r="BK224" i="36131"/>
  <c r="BL224" i="36131"/>
  <c r="BM224" i="36131"/>
  <c r="BN224" i="36131"/>
  <c r="BO224" i="36131"/>
  <c r="BS224" i="36131"/>
  <c r="D225" i="36131"/>
  <c r="F225" i="36131"/>
  <c r="G225" i="36131"/>
  <c r="H225" i="36131"/>
  <c r="I225" i="36131"/>
  <c r="K225" i="36131"/>
  <c r="L225" i="36131"/>
  <c r="N225" i="36131"/>
  <c r="O225" i="36131"/>
  <c r="P225" i="36131"/>
  <c r="Q225" i="36131"/>
  <c r="S225" i="36131"/>
  <c r="T225" i="36131"/>
  <c r="V225" i="36131"/>
  <c r="X225" i="36131"/>
  <c r="Y225" i="36131"/>
  <c r="Z225" i="36131"/>
  <c r="AA225" i="36131"/>
  <c r="AB225" i="36131"/>
  <c r="AC225" i="36131"/>
  <c r="AF225" i="36131"/>
  <c r="AG225" i="36131"/>
  <c r="AH225" i="36131"/>
  <c r="AI225" i="36131"/>
  <c r="AJ225" i="36131"/>
  <c r="AK225" i="36131"/>
  <c r="AL225" i="36131"/>
  <c r="AM225" i="36131"/>
  <c r="AN225" i="36131"/>
  <c r="AO225" i="36131"/>
  <c r="AP225" i="36131"/>
  <c r="AQ225" i="36131"/>
  <c r="AR225" i="36131"/>
  <c r="AS225" i="36131"/>
  <c r="AT225" i="36131"/>
  <c r="AU225" i="36131"/>
  <c r="AV225" i="36131"/>
  <c r="AW225" i="36131"/>
  <c r="AX225" i="36131"/>
  <c r="AY225" i="36131"/>
  <c r="BB225" i="36131"/>
  <c r="BC225" i="36131"/>
  <c r="BD225" i="36131"/>
  <c r="BE225" i="36131"/>
  <c r="BF225" i="36131"/>
  <c r="BG225" i="36131"/>
  <c r="BH225" i="36131"/>
  <c r="BI225" i="36131"/>
  <c r="BJ225" i="36131"/>
  <c r="BK225" i="36131"/>
  <c r="BL225" i="36131"/>
  <c r="BM225" i="36131"/>
  <c r="BN225" i="36131"/>
  <c r="BO225" i="36131"/>
  <c r="BS225" i="36131"/>
  <c r="D226" i="36131"/>
  <c r="F226" i="36131"/>
  <c r="G226" i="36131"/>
  <c r="H226" i="36131"/>
  <c r="I226" i="36131"/>
  <c r="K226" i="36131"/>
  <c r="L226" i="36131"/>
  <c r="N226" i="36131"/>
  <c r="O226" i="36131"/>
  <c r="P226" i="36131"/>
  <c r="Q226" i="36131"/>
  <c r="S226" i="36131"/>
  <c r="T226" i="36131"/>
  <c r="V226" i="36131"/>
  <c r="X226" i="36131"/>
  <c r="Y226" i="36131"/>
  <c r="Z226" i="36131"/>
  <c r="AA226" i="36131"/>
  <c r="AB226" i="36131"/>
  <c r="AC226" i="36131"/>
  <c r="AF226" i="36131"/>
  <c r="AG226" i="36131"/>
  <c r="AH226" i="36131"/>
  <c r="AI226" i="36131"/>
  <c r="AJ226" i="36131"/>
  <c r="AK226" i="36131"/>
  <c r="AL226" i="36131"/>
  <c r="AM226" i="36131"/>
  <c r="AN226" i="36131"/>
  <c r="AO226" i="36131"/>
  <c r="AP226" i="36131"/>
  <c r="AQ226" i="36131"/>
  <c r="AR226" i="36131"/>
  <c r="AS226" i="36131"/>
  <c r="AT226" i="36131"/>
  <c r="AU226" i="36131"/>
  <c r="AV226" i="36131"/>
  <c r="AW226" i="36131"/>
  <c r="AX226" i="36131"/>
  <c r="AY226" i="36131"/>
  <c r="BB226" i="36131"/>
  <c r="BC226" i="36131"/>
  <c r="BD226" i="36131"/>
  <c r="BE226" i="36131"/>
  <c r="BF226" i="36131"/>
  <c r="BG226" i="36131"/>
  <c r="BH226" i="36131"/>
  <c r="BI226" i="36131"/>
  <c r="BJ226" i="36131"/>
  <c r="BK226" i="36131"/>
  <c r="BL226" i="36131"/>
  <c r="BM226" i="36131"/>
  <c r="BN226" i="36131"/>
  <c r="BO226" i="36131"/>
  <c r="BS226" i="36131"/>
  <c r="D227" i="36131"/>
  <c r="F227" i="36131"/>
  <c r="G227" i="36131"/>
  <c r="H227" i="36131"/>
  <c r="I227" i="36131"/>
  <c r="K227" i="36131"/>
  <c r="L227" i="36131"/>
  <c r="N227" i="36131"/>
  <c r="O227" i="36131"/>
  <c r="P227" i="36131"/>
  <c r="Q227" i="36131"/>
  <c r="S227" i="36131"/>
  <c r="T227" i="36131"/>
  <c r="V227" i="36131"/>
  <c r="X227" i="36131"/>
  <c r="Y227" i="36131"/>
  <c r="Z227" i="36131"/>
  <c r="AA227" i="36131"/>
  <c r="AB227" i="36131"/>
  <c r="AC227" i="36131"/>
  <c r="AF227" i="36131"/>
  <c r="AG227" i="36131"/>
  <c r="AH227" i="36131"/>
  <c r="AI227" i="36131"/>
  <c r="AJ227" i="36131"/>
  <c r="AK227" i="36131"/>
  <c r="AL227" i="36131"/>
  <c r="AM227" i="36131"/>
  <c r="AN227" i="36131"/>
  <c r="AO227" i="36131"/>
  <c r="AP227" i="36131"/>
  <c r="AQ227" i="36131"/>
  <c r="AR227" i="36131"/>
  <c r="AS227" i="36131"/>
  <c r="AT227" i="36131"/>
  <c r="AU227" i="36131"/>
  <c r="AV227" i="36131"/>
  <c r="AW227" i="36131"/>
  <c r="AX227" i="36131"/>
  <c r="AY227" i="36131"/>
  <c r="BB227" i="36131"/>
  <c r="BC227" i="36131"/>
  <c r="BD227" i="36131"/>
  <c r="BE227" i="36131"/>
  <c r="BF227" i="36131"/>
  <c r="BG227" i="36131"/>
  <c r="BH227" i="36131"/>
  <c r="BI227" i="36131"/>
  <c r="BJ227" i="36131"/>
  <c r="BK227" i="36131"/>
  <c r="BL227" i="36131"/>
  <c r="BM227" i="36131"/>
  <c r="BN227" i="36131"/>
  <c r="BO227" i="36131"/>
  <c r="BS227" i="36131"/>
  <c r="D228" i="36131"/>
  <c r="F228" i="36131"/>
  <c r="G228" i="36131"/>
  <c r="H228" i="36131"/>
  <c r="I228" i="36131"/>
  <c r="K228" i="36131"/>
  <c r="L228" i="36131"/>
  <c r="N228" i="36131"/>
  <c r="O228" i="36131"/>
  <c r="P228" i="36131"/>
  <c r="Q228" i="36131"/>
  <c r="S228" i="36131"/>
  <c r="T228" i="36131"/>
  <c r="V228" i="36131"/>
  <c r="X228" i="36131"/>
  <c r="Y228" i="36131"/>
  <c r="Z228" i="36131"/>
  <c r="AA228" i="36131"/>
  <c r="AB228" i="36131"/>
  <c r="AC228" i="36131"/>
  <c r="AF228" i="36131"/>
  <c r="AG228" i="36131"/>
  <c r="AH228" i="36131"/>
  <c r="AI228" i="36131"/>
  <c r="AJ228" i="36131"/>
  <c r="AK228" i="36131"/>
  <c r="AL228" i="36131"/>
  <c r="AM228" i="36131"/>
  <c r="AN228" i="36131"/>
  <c r="AO228" i="36131"/>
  <c r="AP228" i="36131"/>
  <c r="AQ228" i="36131"/>
  <c r="AR228" i="36131"/>
  <c r="AS228" i="36131"/>
  <c r="AT228" i="36131"/>
  <c r="AU228" i="36131"/>
  <c r="AV228" i="36131"/>
  <c r="AW228" i="36131"/>
  <c r="AX228" i="36131"/>
  <c r="AY228" i="36131"/>
  <c r="BB228" i="36131"/>
  <c r="BC228" i="36131"/>
  <c r="BD228" i="36131"/>
  <c r="BE228" i="36131"/>
  <c r="BF228" i="36131"/>
  <c r="BG228" i="36131"/>
  <c r="BH228" i="36131"/>
  <c r="BI228" i="36131"/>
  <c r="BJ228" i="36131"/>
  <c r="BK228" i="36131"/>
  <c r="BL228" i="36131"/>
  <c r="BM228" i="36131"/>
  <c r="BN228" i="36131"/>
  <c r="BO228" i="36131"/>
  <c r="BS228" i="36131"/>
  <c r="D229" i="36131"/>
  <c r="F229" i="36131"/>
  <c r="G229" i="36131"/>
  <c r="H229" i="36131"/>
  <c r="I229" i="36131"/>
  <c r="K229" i="36131"/>
  <c r="L229" i="36131"/>
  <c r="N229" i="36131"/>
  <c r="O229" i="36131"/>
  <c r="P229" i="36131"/>
  <c r="Q229" i="36131"/>
  <c r="S229" i="36131"/>
  <c r="T229" i="36131"/>
  <c r="V229" i="36131"/>
  <c r="X229" i="36131"/>
  <c r="Y229" i="36131"/>
  <c r="Z229" i="36131"/>
  <c r="AA229" i="36131"/>
  <c r="AB229" i="36131"/>
  <c r="AC229" i="36131"/>
  <c r="AF229" i="36131"/>
  <c r="AG229" i="36131"/>
  <c r="AH229" i="36131"/>
  <c r="AI229" i="36131"/>
  <c r="AJ229" i="36131"/>
  <c r="AK229" i="36131"/>
  <c r="AL229" i="36131"/>
  <c r="AM229" i="36131"/>
  <c r="AN229" i="36131"/>
  <c r="AO229" i="36131"/>
  <c r="AP229" i="36131"/>
  <c r="AQ229" i="36131"/>
  <c r="AR229" i="36131"/>
  <c r="AS229" i="36131"/>
  <c r="AT229" i="36131"/>
  <c r="AU229" i="36131"/>
  <c r="AV229" i="36131"/>
  <c r="AW229" i="36131"/>
  <c r="AX229" i="36131"/>
  <c r="AY229" i="36131"/>
  <c r="BB229" i="36131"/>
  <c r="BC229" i="36131"/>
  <c r="BD229" i="36131"/>
  <c r="BE229" i="36131"/>
  <c r="BF229" i="36131"/>
  <c r="BG229" i="36131"/>
  <c r="BH229" i="36131"/>
  <c r="BI229" i="36131"/>
  <c r="BJ229" i="36131"/>
  <c r="BK229" i="36131"/>
  <c r="BL229" i="36131"/>
  <c r="BM229" i="36131"/>
  <c r="BN229" i="36131"/>
  <c r="BO229" i="36131"/>
  <c r="BS229" i="36131"/>
  <c r="D230" i="36131"/>
  <c r="F230" i="36131"/>
  <c r="G230" i="36131"/>
  <c r="H230" i="36131"/>
  <c r="I230" i="36131"/>
  <c r="K230" i="36131"/>
  <c r="L230" i="36131"/>
  <c r="N230" i="36131"/>
  <c r="O230" i="36131"/>
  <c r="P230" i="36131"/>
  <c r="Q230" i="36131"/>
  <c r="S230" i="36131"/>
  <c r="T230" i="36131"/>
  <c r="V230" i="36131"/>
  <c r="X230" i="36131"/>
  <c r="Y230" i="36131"/>
  <c r="Z230" i="36131"/>
  <c r="AA230" i="36131"/>
  <c r="AB230" i="36131"/>
  <c r="AC230" i="36131"/>
  <c r="AF230" i="36131"/>
  <c r="AG230" i="36131"/>
  <c r="AH230" i="36131"/>
  <c r="AI230" i="36131"/>
  <c r="AJ230" i="36131"/>
  <c r="AK230" i="36131"/>
  <c r="AL230" i="36131"/>
  <c r="AM230" i="36131"/>
  <c r="AN230" i="36131"/>
  <c r="AO230" i="36131"/>
  <c r="AP230" i="36131"/>
  <c r="AQ230" i="36131"/>
  <c r="AR230" i="36131"/>
  <c r="AS230" i="36131"/>
  <c r="AT230" i="36131"/>
  <c r="AU230" i="36131"/>
  <c r="AV230" i="36131"/>
  <c r="AW230" i="36131"/>
  <c r="AX230" i="36131"/>
  <c r="AY230" i="36131"/>
  <c r="BB230" i="36131"/>
  <c r="BC230" i="36131"/>
  <c r="BD230" i="36131"/>
  <c r="BE230" i="36131"/>
  <c r="BF230" i="36131"/>
  <c r="BG230" i="36131"/>
  <c r="BH230" i="36131"/>
  <c r="BI230" i="36131"/>
  <c r="BJ230" i="36131"/>
  <c r="BK230" i="36131"/>
  <c r="BL230" i="36131"/>
  <c r="BM230" i="36131"/>
  <c r="BN230" i="36131"/>
  <c r="BO230" i="36131"/>
  <c r="BS230" i="36131"/>
  <c r="D231" i="36131"/>
  <c r="F231" i="36131"/>
  <c r="G231" i="36131"/>
  <c r="H231" i="36131"/>
  <c r="I231" i="36131"/>
  <c r="K231" i="36131"/>
  <c r="L231" i="36131"/>
  <c r="N231" i="36131"/>
  <c r="O231" i="36131"/>
  <c r="P231" i="36131"/>
  <c r="Q231" i="36131"/>
  <c r="S231" i="36131"/>
  <c r="T231" i="36131"/>
  <c r="V231" i="36131"/>
  <c r="X231" i="36131"/>
  <c r="Y231" i="36131"/>
  <c r="Z231" i="36131"/>
  <c r="AA231" i="36131"/>
  <c r="AB231" i="36131"/>
  <c r="AC231" i="36131"/>
  <c r="AF231" i="36131"/>
  <c r="AG231" i="36131"/>
  <c r="AH231" i="36131"/>
  <c r="AI231" i="36131"/>
  <c r="AJ231" i="36131"/>
  <c r="AK231" i="36131"/>
  <c r="AL231" i="36131"/>
  <c r="AM231" i="36131"/>
  <c r="AN231" i="36131"/>
  <c r="AO231" i="36131"/>
  <c r="AP231" i="36131"/>
  <c r="AQ231" i="36131"/>
  <c r="AR231" i="36131"/>
  <c r="AS231" i="36131"/>
  <c r="AT231" i="36131"/>
  <c r="AU231" i="36131"/>
  <c r="AV231" i="36131"/>
  <c r="AW231" i="36131"/>
  <c r="AX231" i="36131"/>
  <c r="AY231" i="36131"/>
  <c r="BB231" i="36131"/>
  <c r="BC231" i="36131"/>
  <c r="BD231" i="36131"/>
  <c r="BE231" i="36131"/>
  <c r="BF231" i="36131"/>
  <c r="BG231" i="36131"/>
  <c r="BH231" i="36131"/>
  <c r="BI231" i="36131"/>
  <c r="BJ231" i="36131"/>
  <c r="BK231" i="36131"/>
  <c r="BL231" i="36131"/>
  <c r="BM231" i="36131"/>
  <c r="BN231" i="36131"/>
  <c r="BO231" i="36131"/>
  <c r="BS231" i="36131"/>
  <c r="D232" i="36131"/>
  <c r="F232" i="36131"/>
  <c r="G232" i="36131"/>
  <c r="H232" i="36131"/>
  <c r="I232" i="36131"/>
  <c r="K232" i="36131"/>
  <c r="L232" i="36131"/>
  <c r="N232" i="36131"/>
  <c r="O232" i="36131"/>
  <c r="P232" i="36131"/>
  <c r="Q232" i="36131"/>
  <c r="S232" i="36131"/>
  <c r="T232" i="36131"/>
  <c r="V232" i="36131"/>
  <c r="X232" i="36131"/>
  <c r="Y232" i="36131"/>
  <c r="Z232" i="36131"/>
  <c r="AA232" i="36131"/>
  <c r="AB232" i="36131"/>
  <c r="AC232" i="36131"/>
  <c r="AF232" i="36131"/>
  <c r="AG232" i="36131"/>
  <c r="AH232" i="36131"/>
  <c r="AI232" i="36131"/>
  <c r="AJ232" i="36131"/>
  <c r="AK232" i="36131"/>
  <c r="AL232" i="36131"/>
  <c r="AM232" i="36131"/>
  <c r="AN232" i="36131"/>
  <c r="AO232" i="36131"/>
  <c r="AP232" i="36131"/>
  <c r="AQ232" i="36131"/>
  <c r="AR232" i="36131"/>
  <c r="AS232" i="36131"/>
  <c r="AT232" i="36131"/>
  <c r="AU232" i="36131"/>
  <c r="AV232" i="36131"/>
  <c r="AW232" i="36131"/>
  <c r="AX232" i="36131"/>
  <c r="AY232" i="36131"/>
  <c r="BB232" i="36131"/>
  <c r="BC232" i="36131"/>
  <c r="BD232" i="36131"/>
  <c r="BE232" i="36131"/>
  <c r="BF232" i="36131"/>
  <c r="BG232" i="36131"/>
  <c r="BH232" i="36131"/>
  <c r="BI232" i="36131"/>
  <c r="BJ232" i="36131"/>
  <c r="BK232" i="36131"/>
  <c r="BL232" i="36131"/>
  <c r="BM232" i="36131"/>
  <c r="BN232" i="36131"/>
  <c r="BO232" i="36131"/>
  <c r="BS232" i="36131"/>
  <c r="D233" i="36131"/>
  <c r="F233" i="36131"/>
  <c r="G233" i="36131"/>
  <c r="H233" i="36131"/>
  <c r="I233" i="36131"/>
  <c r="K233" i="36131"/>
  <c r="L233" i="36131"/>
  <c r="N233" i="36131"/>
  <c r="O233" i="36131"/>
  <c r="P233" i="36131"/>
  <c r="Q233" i="36131"/>
  <c r="S233" i="36131"/>
  <c r="T233" i="36131"/>
  <c r="V233" i="36131"/>
  <c r="X233" i="36131"/>
  <c r="Y233" i="36131"/>
  <c r="Z233" i="36131"/>
  <c r="AA233" i="36131"/>
  <c r="AB233" i="36131"/>
  <c r="AC233" i="36131"/>
  <c r="AF233" i="36131"/>
  <c r="AG233" i="36131"/>
  <c r="AH233" i="36131"/>
  <c r="AI233" i="36131"/>
  <c r="AJ233" i="36131"/>
  <c r="AK233" i="36131"/>
  <c r="AL233" i="36131"/>
  <c r="AM233" i="36131"/>
  <c r="AN233" i="36131"/>
  <c r="AO233" i="36131"/>
  <c r="AP233" i="36131"/>
  <c r="AQ233" i="36131"/>
  <c r="AR233" i="36131"/>
  <c r="AS233" i="36131"/>
  <c r="AT233" i="36131"/>
  <c r="AU233" i="36131"/>
  <c r="AV233" i="36131"/>
  <c r="AW233" i="36131"/>
  <c r="AX233" i="36131"/>
  <c r="AY233" i="36131"/>
  <c r="BB233" i="36131"/>
  <c r="BC233" i="36131"/>
  <c r="BD233" i="36131"/>
  <c r="BE233" i="36131"/>
  <c r="BF233" i="36131"/>
  <c r="BG233" i="36131"/>
  <c r="BH233" i="36131"/>
  <c r="BI233" i="36131"/>
  <c r="BJ233" i="36131"/>
  <c r="BK233" i="36131"/>
  <c r="BL233" i="36131"/>
  <c r="BM233" i="36131"/>
  <c r="BN233" i="36131"/>
  <c r="BO233" i="36131"/>
  <c r="BS233" i="36131"/>
  <c r="D234" i="36131"/>
  <c r="F234" i="36131"/>
  <c r="G234" i="36131"/>
  <c r="H234" i="36131"/>
  <c r="I234" i="36131"/>
  <c r="K234" i="36131"/>
  <c r="L234" i="36131"/>
  <c r="N234" i="36131"/>
  <c r="O234" i="36131"/>
  <c r="P234" i="36131"/>
  <c r="Q234" i="36131"/>
  <c r="S234" i="36131"/>
  <c r="T234" i="36131"/>
  <c r="V234" i="36131"/>
  <c r="X234" i="36131"/>
  <c r="Y234" i="36131"/>
  <c r="Z234" i="36131"/>
  <c r="AA234" i="36131"/>
  <c r="AB234" i="36131"/>
  <c r="AC234" i="36131"/>
  <c r="AF234" i="36131"/>
  <c r="AG234" i="36131"/>
  <c r="AH234" i="36131"/>
  <c r="AI234" i="36131"/>
  <c r="AJ234" i="36131"/>
  <c r="AK234" i="36131"/>
  <c r="AL234" i="36131"/>
  <c r="AM234" i="36131"/>
  <c r="AN234" i="36131"/>
  <c r="AO234" i="36131"/>
  <c r="AP234" i="36131"/>
  <c r="AQ234" i="36131"/>
  <c r="AR234" i="36131"/>
  <c r="AS234" i="36131"/>
  <c r="AT234" i="36131"/>
  <c r="AU234" i="36131"/>
  <c r="AV234" i="36131"/>
  <c r="AW234" i="36131"/>
  <c r="AX234" i="36131"/>
  <c r="AY234" i="36131"/>
  <c r="BB234" i="36131"/>
  <c r="BC234" i="36131"/>
  <c r="BD234" i="36131"/>
  <c r="BE234" i="36131"/>
  <c r="BF234" i="36131"/>
  <c r="BG234" i="36131"/>
  <c r="BH234" i="36131"/>
  <c r="BI234" i="36131"/>
  <c r="BJ234" i="36131"/>
  <c r="BK234" i="36131"/>
  <c r="BL234" i="36131"/>
  <c r="BM234" i="36131"/>
  <c r="BN234" i="36131"/>
  <c r="BO234" i="36131"/>
  <c r="BS234" i="36131"/>
  <c r="D235" i="36131"/>
  <c r="F235" i="36131"/>
  <c r="G235" i="36131"/>
  <c r="H235" i="36131"/>
  <c r="I235" i="36131"/>
  <c r="K235" i="36131"/>
  <c r="L235" i="36131"/>
  <c r="N235" i="36131"/>
  <c r="O235" i="36131"/>
  <c r="P235" i="36131"/>
  <c r="Q235" i="36131"/>
  <c r="S235" i="36131"/>
  <c r="T235" i="36131"/>
  <c r="V235" i="36131"/>
  <c r="X235" i="36131"/>
  <c r="Y235" i="36131"/>
  <c r="Z235" i="36131"/>
  <c r="AA235" i="36131"/>
  <c r="AB235" i="36131"/>
  <c r="AC235" i="36131"/>
  <c r="AF235" i="36131"/>
  <c r="AG235" i="36131"/>
  <c r="AH235" i="36131"/>
  <c r="AI235" i="36131"/>
  <c r="AJ235" i="36131"/>
  <c r="AK235" i="36131"/>
  <c r="AL235" i="36131"/>
  <c r="AM235" i="36131"/>
  <c r="AN235" i="36131"/>
  <c r="AO235" i="36131"/>
  <c r="AP235" i="36131"/>
  <c r="AQ235" i="36131"/>
  <c r="AR235" i="36131"/>
  <c r="AS235" i="36131"/>
  <c r="AT235" i="36131"/>
  <c r="AU235" i="36131"/>
  <c r="AV235" i="36131"/>
  <c r="AW235" i="36131"/>
  <c r="AX235" i="36131"/>
  <c r="AY235" i="36131"/>
  <c r="BB235" i="36131"/>
  <c r="BC235" i="36131"/>
  <c r="BD235" i="36131"/>
  <c r="BE235" i="36131"/>
  <c r="BF235" i="36131"/>
  <c r="BG235" i="36131"/>
  <c r="BH235" i="36131"/>
  <c r="BI235" i="36131"/>
  <c r="BJ235" i="36131"/>
  <c r="BK235" i="36131"/>
  <c r="BL235" i="36131"/>
  <c r="BM235" i="36131"/>
  <c r="BN235" i="36131"/>
  <c r="BO235" i="36131"/>
  <c r="BS235" i="36131"/>
  <c r="D236" i="36131"/>
  <c r="F236" i="36131"/>
  <c r="G236" i="36131"/>
  <c r="H236" i="36131"/>
  <c r="I236" i="36131"/>
  <c r="K236" i="36131"/>
  <c r="L236" i="36131"/>
  <c r="N236" i="36131"/>
  <c r="O236" i="36131"/>
  <c r="P236" i="36131"/>
  <c r="Q236" i="36131"/>
  <c r="S236" i="36131"/>
  <c r="T236" i="36131"/>
  <c r="V236" i="36131"/>
  <c r="X236" i="36131"/>
  <c r="Y236" i="36131"/>
  <c r="Z236" i="36131"/>
  <c r="AA236" i="36131"/>
  <c r="AB236" i="36131"/>
  <c r="AC236" i="36131"/>
  <c r="AF236" i="36131"/>
  <c r="AG236" i="36131"/>
  <c r="AH236" i="36131"/>
  <c r="AI236" i="36131"/>
  <c r="AJ236" i="36131"/>
  <c r="AK236" i="36131"/>
  <c r="AL236" i="36131"/>
  <c r="AM236" i="36131"/>
  <c r="AN236" i="36131"/>
  <c r="AO236" i="36131"/>
  <c r="AP236" i="36131"/>
  <c r="AQ236" i="36131"/>
  <c r="AR236" i="36131"/>
  <c r="AS236" i="36131"/>
  <c r="AT236" i="36131"/>
  <c r="AU236" i="36131"/>
  <c r="AV236" i="36131"/>
  <c r="AW236" i="36131"/>
  <c r="AX236" i="36131"/>
  <c r="AY236" i="36131"/>
  <c r="BB236" i="36131"/>
  <c r="BC236" i="36131"/>
  <c r="BD236" i="36131"/>
  <c r="BE236" i="36131"/>
  <c r="BF236" i="36131"/>
  <c r="BG236" i="36131"/>
  <c r="BH236" i="36131"/>
  <c r="BI236" i="36131"/>
  <c r="BJ236" i="36131"/>
  <c r="BK236" i="36131"/>
  <c r="BL236" i="36131"/>
  <c r="BM236" i="36131"/>
  <c r="BN236" i="36131"/>
  <c r="BO236" i="36131"/>
  <c r="BS236" i="36131"/>
  <c r="D237" i="36131"/>
  <c r="F237" i="36131"/>
  <c r="G237" i="36131"/>
  <c r="H237" i="36131"/>
  <c r="I237" i="36131"/>
  <c r="K237" i="36131"/>
  <c r="L237" i="36131"/>
  <c r="N237" i="36131"/>
  <c r="O237" i="36131"/>
  <c r="P237" i="36131"/>
  <c r="Q237" i="36131"/>
  <c r="S237" i="36131"/>
  <c r="T237" i="36131"/>
  <c r="V237" i="36131"/>
  <c r="X237" i="36131"/>
  <c r="Y237" i="36131"/>
  <c r="Z237" i="36131"/>
  <c r="AA237" i="36131"/>
  <c r="AB237" i="36131"/>
  <c r="AC237" i="36131"/>
  <c r="AF237" i="36131"/>
  <c r="AG237" i="36131"/>
  <c r="AH237" i="36131"/>
  <c r="AI237" i="36131"/>
  <c r="AJ237" i="36131"/>
  <c r="AK237" i="36131"/>
  <c r="AL237" i="36131"/>
  <c r="AM237" i="36131"/>
  <c r="AN237" i="36131"/>
  <c r="AO237" i="36131"/>
  <c r="AP237" i="36131"/>
  <c r="AQ237" i="36131"/>
  <c r="AR237" i="36131"/>
  <c r="AS237" i="36131"/>
  <c r="AT237" i="36131"/>
  <c r="AU237" i="36131"/>
  <c r="AV237" i="36131"/>
  <c r="AW237" i="36131"/>
  <c r="AX237" i="36131"/>
  <c r="AY237" i="36131"/>
  <c r="BB237" i="36131"/>
  <c r="BC237" i="36131"/>
  <c r="BD237" i="36131"/>
  <c r="BE237" i="36131"/>
  <c r="BF237" i="36131"/>
  <c r="BG237" i="36131"/>
  <c r="BH237" i="36131"/>
  <c r="BI237" i="36131"/>
  <c r="BJ237" i="36131"/>
  <c r="BK237" i="36131"/>
  <c r="BL237" i="36131"/>
  <c r="BM237" i="36131"/>
  <c r="BN237" i="36131"/>
  <c r="BO237" i="36131"/>
  <c r="BS237" i="36131"/>
  <c r="D238" i="36131"/>
  <c r="F238" i="36131"/>
  <c r="G238" i="36131"/>
  <c r="H238" i="36131"/>
  <c r="I238" i="36131"/>
  <c r="K238" i="36131"/>
  <c r="L238" i="36131"/>
  <c r="N238" i="36131"/>
  <c r="O238" i="36131"/>
  <c r="P238" i="36131"/>
  <c r="Q238" i="36131"/>
  <c r="S238" i="36131"/>
  <c r="T238" i="36131"/>
  <c r="V238" i="36131"/>
  <c r="X238" i="36131"/>
  <c r="Y238" i="36131"/>
  <c r="Z238" i="36131"/>
  <c r="AA238" i="36131"/>
  <c r="AB238" i="36131"/>
  <c r="AC238" i="36131"/>
  <c r="AF238" i="36131"/>
  <c r="AG238" i="36131"/>
  <c r="AH238" i="36131"/>
  <c r="AI238" i="36131"/>
  <c r="AJ238" i="36131"/>
  <c r="AK238" i="36131"/>
  <c r="AL238" i="36131"/>
  <c r="AM238" i="36131"/>
  <c r="AN238" i="36131"/>
  <c r="AO238" i="36131"/>
  <c r="AP238" i="36131"/>
  <c r="AQ238" i="36131"/>
  <c r="AR238" i="36131"/>
  <c r="AS238" i="36131"/>
  <c r="AT238" i="36131"/>
  <c r="AU238" i="36131"/>
  <c r="AV238" i="36131"/>
  <c r="AW238" i="36131"/>
  <c r="AX238" i="36131"/>
  <c r="AY238" i="36131"/>
  <c r="BB238" i="36131"/>
  <c r="BC238" i="36131"/>
  <c r="BD238" i="36131"/>
  <c r="BE238" i="36131"/>
  <c r="BF238" i="36131"/>
  <c r="BG238" i="36131"/>
  <c r="BH238" i="36131"/>
  <c r="BI238" i="36131"/>
  <c r="BJ238" i="36131"/>
  <c r="BK238" i="36131"/>
  <c r="BL238" i="36131"/>
  <c r="BM238" i="36131"/>
  <c r="BN238" i="36131"/>
  <c r="BO238" i="36131"/>
  <c r="BS238" i="36131"/>
  <c r="D239" i="36131"/>
  <c r="F239" i="36131"/>
  <c r="G239" i="36131"/>
  <c r="H239" i="36131"/>
  <c r="I239" i="36131"/>
  <c r="K239" i="36131"/>
  <c r="L239" i="36131"/>
  <c r="N239" i="36131"/>
  <c r="O239" i="36131"/>
  <c r="P239" i="36131"/>
  <c r="Q239" i="36131"/>
  <c r="S239" i="36131"/>
  <c r="T239" i="36131"/>
  <c r="V239" i="36131"/>
  <c r="X239" i="36131"/>
  <c r="Y239" i="36131"/>
  <c r="Z239" i="36131"/>
  <c r="AA239" i="36131"/>
  <c r="AB239" i="36131"/>
  <c r="AC239" i="36131"/>
  <c r="AF239" i="36131"/>
  <c r="AG239" i="36131"/>
  <c r="AH239" i="36131"/>
  <c r="AI239" i="36131"/>
  <c r="AJ239" i="36131"/>
  <c r="AK239" i="36131"/>
  <c r="AL239" i="36131"/>
  <c r="AM239" i="36131"/>
  <c r="AN239" i="36131"/>
  <c r="AO239" i="36131"/>
  <c r="AP239" i="36131"/>
  <c r="AQ239" i="36131"/>
  <c r="AR239" i="36131"/>
  <c r="AS239" i="36131"/>
  <c r="AT239" i="36131"/>
  <c r="AU239" i="36131"/>
  <c r="AV239" i="36131"/>
  <c r="AW239" i="36131"/>
  <c r="AX239" i="36131"/>
  <c r="AY239" i="36131"/>
  <c r="BB239" i="36131"/>
  <c r="BC239" i="36131"/>
  <c r="BD239" i="36131"/>
  <c r="BE239" i="36131"/>
  <c r="BF239" i="36131"/>
  <c r="BG239" i="36131"/>
  <c r="BH239" i="36131"/>
  <c r="BI239" i="36131"/>
  <c r="BJ239" i="36131"/>
  <c r="BK239" i="36131"/>
  <c r="BL239" i="36131"/>
  <c r="BM239" i="36131"/>
  <c r="BN239" i="36131"/>
  <c r="BO239" i="36131"/>
  <c r="BS239" i="36131"/>
  <c r="D240" i="36131"/>
  <c r="F240" i="36131"/>
  <c r="G240" i="36131"/>
  <c r="H240" i="36131"/>
  <c r="I240" i="36131"/>
  <c r="K240" i="36131"/>
  <c r="L240" i="36131"/>
  <c r="N240" i="36131"/>
  <c r="O240" i="36131"/>
  <c r="P240" i="36131"/>
  <c r="Q240" i="36131"/>
  <c r="S240" i="36131"/>
  <c r="T240" i="36131"/>
  <c r="V240" i="36131"/>
  <c r="X240" i="36131"/>
  <c r="Y240" i="36131"/>
  <c r="Z240" i="36131"/>
  <c r="AA240" i="36131"/>
  <c r="AB240" i="36131"/>
  <c r="AC240" i="36131"/>
  <c r="AF240" i="36131"/>
  <c r="AG240" i="36131"/>
  <c r="AH240" i="36131"/>
  <c r="AI240" i="36131"/>
  <c r="AJ240" i="36131"/>
  <c r="AK240" i="36131"/>
  <c r="AL240" i="36131"/>
  <c r="AM240" i="36131"/>
  <c r="AN240" i="36131"/>
  <c r="AO240" i="36131"/>
  <c r="AP240" i="36131"/>
  <c r="AQ240" i="36131"/>
  <c r="AR240" i="36131"/>
  <c r="AS240" i="36131"/>
  <c r="AT240" i="36131"/>
  <c r="AU240" i="36131"/>
  <c r="AV240" i="36131"/>
  <c r="AW240" i="36131"/>
  <c r="AX240" i="36131"/>
  <c r="AY240" i="36131"/>
  <c r="BB240" i="36131"/>
  <c r="BC240" i="36131"/>
  <c r="BD240" i="36131"/>
  <c r="BE240" i="36131"/>
  <c r="BF240" i="36131"/>
  <c r="BG240" i="36131"/>
  <c r="BH240" i="36131"/>
  <c r="BI240" i="36131"/>
  <c r="BJ240" i="36131"/>
  <c r="BK240" i="36131"/>
  <c r="BL240" i="36131"/>
  <c r="BM240" i="36131"/>
  <c r="BN240" i="36131"/>
  <c r="BO240" i="36131"/>
  <c r="BS240" i="36131"/>
  <c r="D241" i="36131"/>
  <c r="F241" i="36131"/>
  <c r="G241" i="36131"/>
  <c r="H241" i="36131"/>
  <c r="I241" i="36131"/>
  <c r="K241" i="36131"/>
  <c r="L241" i="36131"/>
  <c r="N241" i="36131"/>
  <c r="O241" i="36131"/>
  <c r="P241" i="36131"/>
  <c r="Q241" i="36131"/>
  <c r="S241" i="36131"/>
  <c r="T241" i="36131"/>
  <c r="V241" i="36131"/>
  <c r="X241" i="36131"/>
  <c r="Y241" i="36131"/>
  <c r="Z241" i="36131"/>
  <c r="AA241" i="36131"/>
  <c r="AB241" i="36131"/>
  <c r="AC241" i="36131"/>
  <c r="AF241" i="36131"/>
  <c r="AG241" i="36131"/>
  <c r="AH241" i="36131"/>
  <c r="AI241" i="36131"/>
  <c r="AJ241" i="36131"/>
  <c r="AK241" i="36131"/>
  <c r="AL241" i="36131"/>
  <c r="AM241" i="36131"/>
  <c r="AN241" i="36131"/>
  <c r="AO241" i="36131"/>
  <c r="AP241" i="36131"/>
  <c r="AQ241" i="36131"/>
  <c r="AR241" i="36131"/>
  <c r="AS241" i="36131"/>
  <c r="AT241" i="36131"/>
  <c r="AU241" i="36131"/>
  <c r="AV241" i="36131"/>
  <c r="AW241" i="36131"/>
  <c r="AX241" i="36131"/>
  <c r="AY241" i="36131"/>
  <c r="BB241" i="36131"/>
  <c r="BC241" i="36131"/>
  <c r="BD241" i="36131"/>
  <c r="BE241" i="36131"/>
  <c r="BF241" i="36131"/>
  <c r="BG241" i="36131"/>
  <c r="BH241" i="36131"/>
  <c r="BI241" i="36131"/>
  <c r="BJ241" i="36131"/>
  <c r="BK241" i="36131"/>
  <c r="BL241" i="36131"/>
  <c r="BM241" i="36131"/>
  <c r="BN241" i="36131"/>
  <c r="BO241" i="36131"/>
  <c r="BS241" i="36131"/>
  <c r="D242" i="36131"/>
  <c r="F242" i="36131"/>
  <c r="G242" i="36131"/>
  <c r="H242" i="36131"/>
  <c r="I242" i="36131"/>
  <c r="K242" i="36131"/>
  <c r="L242" i="36131"/>
  <c r="N242" i="36131"/>
  <c r="O242" i="36131"/>
  <c r="P242" i="36131"/>
  <c r="Q242" i="36131"/>
  <c r="S242" i="36131"/>
  <c r="T242" i="36131"/>
  <c r="V242" i="36131"/>
  <c r="X242" i="36131"/>
  <c r="Y242" i="36131"/>
  <c r="Z242" i="36131"/>
  <c r="AA242" i="36131"/>
  <c r="AB242" i="36131"/>
  <c r="AC242" i="36131"/>
  <c r="AF242" i="36131"/>
  <c r="AG242" i="36131"/>
  <c r="AH242" i="36131"/>
  <c r="AI242" i="36131"/>
  <c r="AJ242" i="36131"/>
  <c r="AK242" i="36131"/>
  <c r="AL242" i="36131"/>
  <c r="AM242" i="36131"/>
  <c r="AN242" i="36131"/>
  <c r="AO242" i="36131"/>
  <c r="AP242" i="36131"/>
  <c r="AQ242" i="36131"/>
  <c r="AR242" i="36131"/>
  <c r="AS242" i="36131"/>
  <c r="AT242" i="36131"/>
  <c r="AU242" i="36131"/>
  <c r="AV242" i="36131"/>
  <c r="AW242" i="36131"/>
  <c r="AX242" i="36131"/>
  <c r="AY242" i="36131"/>
  <c r="BB242" i="36131"/>
  <c r="BC242" i="36131"/>
  <c r="BD242" i="36131"/>
  <c r="BE242" i="36131"/>
  <c r="BF242" i="36131"/>
  <c r="BG242" i="36131"/>
  <c r="BH242" i="36131"/>
  <c r="BI242" i="36131"/>
  <c r="BJ242" i="36131"/>
  <c r="BK242" i="36131"/>
  <c r="BL242" i="36131"/>
  <c r="BM242" i="36131"/>
  <c r="BN242" i="36131"/>
  <c r="BO242" i="36131"/>
  <c r="BS242" i="36131"/>
  <c r="D243" i="36131"/>
  <c r="F243" i="36131"/>
  <c r="G243" i="36131"/>
  <c r="H243" i="36131"/>
  <c r="I243" i="36131"/>
  <c r="K243" i="36131"/>
  <c r="L243" i="36131"/>
  <c r="N243" i="36131"/>
  <c r="O243" i="36131"/>
  <c r="P243" i="36131"/>
  <c r="Q243" i="36131"/>
  <c r="S243" i="36131"/>
  <c r="T243" i="36131"/>
  <c r="V243" i="36131"/>
  <c r="X243" i="36131"/>
  <c r="Y243" i="36131"/>
  <c r="Z243" i="36131"/>
  <c r="AA243" i="36131"/>
  <c r="AB243" i="36131"/>
  <c r="AC243" i="36131"/>
  <c r="AF243" i="36131"/>
  <c r="AG243" i="36131"/>
  <c r="AH243" i="36131"/>
  <c r="AI243" i="36131"/>
  <c r="AJ243" i="36131"/>
  <c r="AK243" i="36131"/>
  <c r="AL243" i="36131"/>
  <c r="AM243" i="36131"/>
  <c r="AN243" i="36131"/>
  <c r="AO243" i="36131"/>
  <c r="AP243" i="36131"/>
  <c r="AQ243" i="36131"/>
  <c r="AR243" i="36131"/>
  <c r="AS243" i="36131"/>
  <c r="AT243" i="36131"/>
  <c r="AU243" i="36131"/>
  <c r="AV243" i="36131"/>
  <c r="AW243" i="36131"/>
  <c r="AX243" i="36131"/>
  <c r="AY243" i="36131"/>
  <c r="BB243" i="36131"/>
  <c r="BC243" i="36131"/>
  <c r="BD243" i="36131"/>
  <c r="BE243" i="36131"/>
  <c r="BF243" i="36131"/>
  <c r="BG243" i="36131"/>
  <c r="BH243" i="36131"/>
  <c r="BI243" i="36131"/>
  <c r="BJ243" i="36131"/>
  <c r="BK243" i="36131"/>
  <c r="BL243" i="36131"/>
  <c r="BM243" i="36131"/>
  <c r="BN243" i="36131"/>
  <c r="BO243" i="36131"/>
  <c r="BS243" i="36131"/>
  <c r="D244" i="36131"/>
  <c r="F244" i="36131"/>
  <c r="G244" i="36131"/>
  <c r="H244" i="36131"/>
  <c r="I244" i="36131"/>
  <c r="K244" i="36131"/>
  <c r="L244" i="36131"/>
  <c r="N244" i="36131"/>
  <c r="O244" i="36131"/>
  <c r="P244" i="36131"/>
  <c r="Q244" i="36131"/>
  <c r="S244" i="36131"/>
  <c r="T244" i="36131"/>
  <c r="V244" i="36131"/>
  <c r="X244" i="36131"/>
  <c r="Y244" i="36131"/>
  <c r="Z244" i="36131"/>
  <c r="AA244" i="36131"/>
  <c r="AB244" i="36131"/>
  <c r="AC244" i="36131"/>
  <c r="AF244" i="36131"/>
  <c r="AG244" i="36131"/>
  <c r="AH244" i="36131"/>
  <c r="AI244" i="36131"/>
  <c r="AJ244" i="36131"/>
  <c r="AK244" i="36131"/>
  <c r="AL244" i="36131"/>
  <c r="AM244" i="36131"/>
  <c r="AN244" i="36131"/>
  <c r="AO244" i="36131"/>
  <c r="AP244" i="36131"/>
  <c r="AQ244" i="36131"/>
  <c r="AR244" i="36131"/>
  <c r="AS244" i="36131"/>
  <c r="AT244" i="36131"/>
  <c r="AU244" i="36131"/>
  <c r="AV244" i="36131"/>
  <c r="AW244" i="36131"/>
  <c r="AX244" i="36131"/>
  <c r="AY244" i="36131"/>
  <c r="BB244" i="36131"/>
  <c r="BC244" i="36131"/>
  <c r="BD244" i="36131"/>
  <c r="BE244" i="36131"/>
  <c r="BF244" i="36131"/>
  <c r="BG244" i="36131"/>
  <c r="BH244" i="36131"/>
  <c r="BI244" i="36131"/>
  <c r="BJ244" i="36131"/>
  <c r="BK244" i="36131"/>
  <c r="BL244" i="36131"/>
  <c r="BM244" i="36131"/>
  <c r="BN244" i="36131"/>
  <c r="BO244" i="36131"/>
  <c r="BS244" i="36131"/>
  <c r="D245" i="36131"/>
  <c r="F245" i="36131"/>
  <c r="G245" i="36131"/>
  <c r="H245" i="36131"/>
  <c r="I245" i="36131"/>
  <c r="K245" i="36131"/>
  <c r="L245" i="36131"/>
  <c r="N245" i="36131"/>
  <c r="O245" i="36131"/>
  <c r="P245" i="36131"/>
  <c r="Q245" i="36131"/>
  <c r="S245" i="36131"/>
  <c r="T245" i="36131"/>
  <c r="V245" i="36131"/>
  <c r="X245" i="36131"/>
  <c r="Y245" i="36131"/>
  <c r="Z245" i="36131"/>
  <c r="AA245" i="36131"/>
  <c r="AB245" i="36131"/>
  <c r="AC245" i="36131"/>
  <c r="AF245" i="36131"/>
  <c r="AG245" i="36131"/>
  <c r="AH245" i="36131"/>
  <c r="AI245" i="36131"/>
  <c r="AJ245" i="36131"/>
  <c r="AK245" i="36131"/>
  <c r="AL245" i="36131"/>
  <c r="AM245" i="36131"/>
  <c r="AN245" i="36131"/>
  <c r="AO245" i="36131"/>
  <c r="AP245" i="36131"/>
  <c r="AQ245" i="36131"/>
  <c r="AR245" i="36131"/>
  <c r="AS245" i="36131"/>
  <c r="AT245" i="36131"/>
  <c r="AU245" i="36131"/>
  <c r="AV245" i="36131"/>
  <c r="AW245" i="36131"/>
  <c r="AX245" i="36131"/>
  <c r="AY245" i="36131"/>
  <c r="BB245" i="36131"/>
  <c r="BC245" i="36131"/>
  <c r="BD245" i="36131"/>
  <c r="BE245" i="36131"/>
  <c r="BF245" i="36131"/>
  <c r="BG245" i="36131"/>
  <c r="BH245" i="36131"/>
  <c r="BI245" i="36131"/>
  <c r="BJ245" i="36131"/>
  <c r="BK245" i="36131"/>
  <c r="BL245" i="36131"/>
  <c r="BM245" i="36131"/>
  <c r="BN245" i="36131"/>
  <c r="BO245" i="36131"/>
  <c r="BS245" i="36131"/>
  <c r="D246" i="36131"/>
  <c r="F246" i="36131"/>
  <c r="G246" i="36131"/>
  <c r="H246" i="36131"/>
  <c r="I246" i="36131"/>
  <c r="K246" i="36131"/>
  <c r="L246" i="36131"/>
  <c r="N246" i="36131"/>
  <c r="O246" i="36131"/>
  <c r="P246" i="36131"/>
  <c r="Q246" i="36131"/>
  <c r="S246" i="36131"/>
  <c r="T246" i="36131"/>
  <c r="V246" i="36131"/>
  <c r="X246" i="36131"/>
  <c r="Y246" i="36131"/>
  <c r="Z246" i="36131"/>
  <c r="AA246" i="36131"/>
  <c r="AB246" i="36131"/>
  <c r="AC246" i="36131"/>
  <c r="AF246" i="36131"/>
  <c r="AG246" i="36131"/>
  <c r="AH246" i="36131"/>
  <c r="AI246" i="36131"/>
  <c r="AJ246" i="36131"/>
  <c r="AK246" i="36131"/>
  <c r="AL246" i="36131"/>
  <c r="AM246" i="36131"/>
  <c r="AN246" i="36131"/>
  <c r="AO246" i="36131"/>
  <c r="AP246" i="36131"/>
  <c r="AQ246" i="36131"/>
  <c r="AR246" i="36131"/>
  <c r="AS246" i="36131"/>
  <c r="AT246" i="36131"/>
  <c r="AU246" i="36131"/>
  <c r="AV246" i="36131"/>
  <c r="AW246" i="36131"/>
  <c r="AX246" i="36131"/>
  <c r="AY246" i="36131"/>
  <c r="BB246" i="36131"/>
  <c r="BC246" i="36131"/>
  <c r="BD246" i="36131"/>
  <c r="BE246" i="36131"/>
  <c r="BF246" i="36131"/>
  <c r="BG246" i="36131"/>
  <c r="BH246" i="36131"/>
  <c r="BI246" i="36131"/>
  <c r="BJ246" i="36131"/>
  <c r="BK246" i="36131"/>
  <c r="BL246" i="36131"/>
  <c r="BM246" i="36131"/>
  <c r="BN246" i="36131"/>
  <c r="BO246" i="36131"/>
  <c r="BS246" i="36131"/>
  <c r="D247" i="36131"/>
  <c r="F247" i="36131"/>
  <c r="G247" i="36131"/>
  <c r="H247" i="36131"/>
  <c r="I247" i="36131"/>
  <c r="K247" i="36131"/>
  <c r="L247" i="36131"/>
  <c r="N247" i="36131"/>
  <c r="O247" i="36131"/>
  <c r="P247" i="36131"/>
  <c r="Q247" i="36131"/>
  <c r="S247" i="36131"/>
  <c r="T247" i="36131"/>
  <c r="V247" i="36131"/>
  <c r="X247" i="36131"/>
  <c r="Y247" i="36131"/>
  <c r="Z247" i="36131"/>
  <c r="AA247" i="36131"/>
  <c r="AB247" i="36131"/>
  <c r="AC247" i="36131"/>
  <c r="AF247" i="36131"/>
  <c r="AG247" i="36131"/>
  <c r="AH247" i="36131"/>
  <c r="AI247" i="36131"/>
  <c r="AJ247" i="36131"/>
  <c r="AK247" i="36131"/>
  <c r="AL247" i="36131"/>
  <c r="AM247" i="36131"/>
  <c r="AN247" i="36131"/>
  <c r="AO247" i="36131"/>
  <c r="AP247" i="36131"/>
  <c r="AQ247" i="36131"/>
  <c r="AR247" i="36131"/>
  <c r="AS247" i="36131"/>
  <c r="AT247" i="36131"/>
  <c r="AU247" i="36131"/>
  <c r="AV247" i="36131"/>
  <c r="AW247" i="36131"/>
  <c r="AX247" i="36131"/>
  <c r="AY247" i="36131"/>
  <c r="BB247" i="36131"/>
  <c r="BC247" i="36131"/>
  <c r="BD247" i="36131"/>
  <c r="BE247" i="36131"/>
  <c r="BF247" i="36131"/>
  <c r="BG247" i="36131"/>
  <c r="BH247" i="36131"/>
  <c r="BI247" i="36131"/>
  <c r="BJ247" i="36131"/>
  <c r="BK247" i="36131"/>
  <c r="BL247" i="36131"/>
  <c r="BM247" i="36131"/>
  <c r="BN247" i="36131"/>
  <c r="BO247" i="36131"/>
  <c r="BS247" i="36131"/>
  <c r="D248" i="36131"/>
  <c r="F248" i="36131"/>
  <c r="G248" i="36131"/>
  <c r="H248" i="36131"/>
  <c r="I248" i="36131"/>
  <c r="K248" i="36131"/>
  <c r="L248" i="36131"/>
  <c r="N248" i="36131"/>
  <c r="O248" i="36131"/>
  <c r="P248" i="36131"/>
  <c r="Q248" i="36131"/>
  <c r="S248" i="36131"/>
  <c r="T248" i="36131"/>
  <c r="V248" i="36131"/>
  <c r="X248" i="36131"/>
  <c r="Y248" i="36131"/>
  <c r="Z248" i="36131"/>
  <c r="AA248" i="36131"/>
  <c r="AB248" i="36131"/>
  <c r="AC248" i="36131"/>
  <c r="AF248" i="36131"/>
  <c r="AG248" i="36131"/>
  <c r="AH248" i="36131"/>
  <c r="AI248" i="36131"/>
  <c r="AJ248" i="36131"/>
  <c r="AK248" i="36131"/>
  <c r="AL248" i="36131"/>
  <c r="AM248" i="36131"/>
  <c r="AN248" i="36131"/>
  <c r="AO248" i="36131"/>
  <c r="AP248" i="36131"/>
  <c r="AQ248" i="36131"/>
  <c r="AR248" i="36131"/>
  <c r="AS248" i="36131"/>
  <c r="AT248" i="36131"/>
  <c r="AU248" i="36131"/>
  <c r="AV248" i="36131"/>
  <c r="AW248" i="36131"/>
  <c r="AX248" i="36131"/>
  <c r="AY248" i="36131"/>
  <c r="BB248" i="36131"/>
  <c r="BC248" i="36131"/>
  <c r="BD248" i="36131"/>
  <c r="BE248" i="36131"/>
  <c r="BF248" i="36131"/>
  <c r="BG248" i="36131"/>
  <c r="BH248" i="36131"/>
  <c r="BI248" i="36131"/>
  <c r="BJ248" i="36131"/>
  <c r="BK248" i="36131"/>
  <c r="BL248" i="36131"/>
  <c r="BM248" i="36131"/>
  <c r="BN248" i="36131"/>
  <c r="BO248" i="36131"/>
  <c r="BS248" i="36131"/>
  <c r="D249" i="36131"/>
  <c r="F249" i="36131"/>
  <c r="G249" i="36131"/>
  <c r="H249" i="36131"/>
  <c r="I249" i="36131"/>
  <c r="K249" i="36131"/>
  <c r="L249" i="36131"/>
  <c r="N249" i="36131"/>
  <c r="O249" i="36131"/>
  <c r="P249" i="36131"/>
  <c r="Q249" i="36131"/>
  <c r="S249" i="36131"/>
  <c r="T249" i="36131"/>
  <c r="V249" i="36131"/>
  <c r="X249" i="36131"/>
  <c r="Y249" i="36131"/>
  <c r="Z249" i="36131"/>
  <c r="AA249" i="36131"/>
  <c r="AB249" i="36131"/>
  <c r="AC249" i="36131"/>
  <c r="AF249" i="36131"/>
  <c r="AG249" i="36131"/>
  <c r="AH249" i="36131"/>
  <c r="AI249" i="36131"/>
  <c r="AJ249" i="36131"/>
  <c r="AK249" i="36131"/>
  <c r="AL249" i="36131"/>
  <c r="AM249" i="36131"/>
  <c r="AN249" i="36131"/>
  <c r="AO249" i="36131"/>
  <c r="AP249" i="36131"/>
  <c r="AQ249" i="36131"/>
  <c r="AR249" i="36131"/>
  <c r="AS249" i="36131"/>
  <c r="AT249" i="36131"/>
  <c r="AU249" i="36131"/>
  <c r="AV249" i="36131"/>
  <c r="AW249" i="36131"/>
  <c r="AX249" i="36131"/>
  <c r="AY249" i="36131"/>
  <c r="BB249" i="36131"/>
  <c r="BC249" i="36131"/>
  <c r="BD249" i="36131"/>
  <c r="BE249" i="36131"/>
  <c r="BF249" i="36131"/>
  <c r="BG249" i="36131"/>
  <c r="BH249" i="36131"/>
  <c r="BI249" i="36131"/>
  <c r="BJ249" i="36131"/>
  <c r="BK249" i="36131"/>
  <c r="BL249" i="36131"/>
  <c r="BM249" i="36131"/>
  <c r="BN249" i="36131"/>
  <c r="BO249" i="36131"/>
  <c r="BS249" i="36131"/>
  <c r="D250" i="36131"/>
  <c r="F250" i="36131"/>
  <c r="G250" i="36131"/>
  <c r="H250" i="36131"/>
  <c r="I250" i="36131"/>
  <c r="K250" i="36131"/>
  <c r="L250" i="36131"/>
  <c r="N250" i="36131"/>
  <c r="O250" i="36131"/>
  <c r="P250" i="36131"/>
  <c r="Q250" i="36131"/>
  <c r="S250" i="36131"/>
  <c r="T250" i="36131"/>
  <c r="V250" i="36131"/>
  <c r="X250" i="36131"/>
  <c r="Y250" i="36131"/>
  <c r="Z250" i="36131"/>
  <c r="AA250" i="36131"/>
  <c r="AB250" i="36131"/>
  <c r="AC250" i="36131"/>
  <c r="AF250" i="36131"/>
  <c r="AG250" i="36131"/>
  <c r="AH250" i="36131"/>
  <c r="AI250" i="36131"/>
  <c r="AJ250" i="36131"/>
  <c r="AK250" i="36131"/>
  <c r="AL250" i="36131"/>
  <c r="AM250" i="36131"/>
  <c r="AN250" i="36131"/>
  <c r="AO250" i="36131"/>
  <c r="AP250" i="36131"/>
  <c r="AQ250" i="36131"/>
  <c r="AR250" i="36131"/>
  <c r="AS250" i="36131"/>
  <c r="AT250" i="36131"/>
  <c r="AU250" i="36131"/>
  <c r="AV250" i="36131"/>
  <c r="AW250" i="36131"/>
  <c r="AX250" i="36131"/>
  <c r="AY250" i="36131"/>
  <c r="BB250" i="36131"/>
  <c r="BC250" i="36131"/>
  <c r="BD250" i="36131"/>
  <c r="BE250" i="36131"/>
  <c r="BF250" i="36131"/>
  <c r="BG250" i="36131"/>
  <c r="BH250" i="36131"/>
  <c r="BI250" i="36131"/>
  <c r="BJ250" i="36131"/>
  <c r="BK250" i="36131"/>
  <c r="BL250" i="36131"/>
  <c r="BM250" i="36131"/>
  <c r="BN250" i="36131"/>
  <c r="BO250" i="36131"/>
  <c r="BS250" i="36131"/>
  <c r="D251" i="36131"/>
  <c r="F251" i="36131"/>
  <c r="G251" i="36131"/>
  <c r="H251" i="36131"/>
  <c r="I251" i="36131"/>
  <c r="K251" i="36131"/>
  <c r="L251" i="36131"/>
  <c r="N251" i="36131"/>
  <c r="O251" i="36131"/>
  <c r="P251" i="36131"/>
  <c r="Q251" i="36131"/>
  <c r="S251" i="36131"/>
  <c r="T251" i="36131"/>
  <c r="V251" i="36131"/>
  <c r="X251" i="36131"/>
  <c r="Y251" i="36131"/>
  <c r="Z251" i="36131"/>
  <c r="AA251" i="36131"/>
  <c r="AB251" i="36131"/>
  <c r="AC251" i="36131"/>
  <c r="AF251" i="36131"/>
  <c r="AG251" i="36131"/>
  <c r="AH251" i="36131"/>
  <c r="AI251" i="36131"/>
  <c r="AJ251" i="36131"/>
  <c r="AK251" i="36131"/>
  <c r="AL251" i="36131"/>
  <c r="AM251" i="36131"/>
  <c r="AN251" i="36131"/>
  <c r="AO251" i="36131"/>
  <c r="AP251" i="36131"/>
  <c r="AQ251" i="36131"/>
  <c r="AR251" i="36131"/>
  <c r="AS251" i="36131"/>
  <c r="AT251" i="36131"/>
  <c r="AU251" i="36131"/>
  <c r="AV251" i="36131"/>
  <c r="AW251" i="36131"/>
  <c r="AX251" i="36131"/>
  <c r="AY251" i="36131"/>
  <c r="BB251" i="36131"/>
  <c r="BC251" i="36131"/>
  <c r="BD251" i="36131"/>
  <c r="BE251" i="36131"/>
  <c r="BF251" i="36131"/>
  <c r="BG251" i="36131"/>
  <c r="BH251" i="36131"/>
  <c r="BI251" i="36131"/>
  <c r="BJ251" i="36131"/>
  <c r="BK251" i="36131"/>
  <c r="BL251" i="36131"/>
  <c r="BM251" i="36131"/>
  <c r="BN251" i="36131"/>
  <c r="BO251" i="36131"/>
  <c r="BS251" i="36131"/>
  <c r="D252" i="36131"/>
  <c r="F252" i="36131"/>
  <c r="G252" i="36131"/>
  <c r="H252" i="36131"/>
  <c r="I252" i="36131"/>
  <c r="K252" i="36131"/>
  <c r="L252" i="36131"/>
  <c r="N252" i="36131"/>
  <c r="O252" i="36131"/>
  <c r="P252" i="36131"/>
  <c r="Q252" i="36131"/>
  <c r="S252" i="36131"/>
  <c r="T252" i="36131"/>
  <c r="V252" i="36131"/>
  <c r="X252" i="36131"/>
  <c r="Y252" i="36131"/>
  <c r="Z252" i="36131"/>
  <c r="AA252" i="36131"/>
  <c r="AB252" i="36131"/>
  <c r="AC252" i="36131"/>
  <c r="AF252" i="36131"/>
  <c r="AG252" i="36131"/>
  <c r="AH252" i="36131"/>
  <c r="AI252" i="36131"/>
  <c r="AJ252" i="36131"/>
  <c r="AK252" i="36131"/>
  <c r="AL252" i="36131"/>
  <c r="AM252" i="36131"/>
  <c r="AN252" i="36131"/>
  <c r="AO252" i="36131"/>
  <c r="AP252" i="36131"/>
  <c r="AQ252" i="36131"/>
  <c r="AR252" i="36131"/>
  <c r="AS252" i="36131"/>
  <c r="AT252" i="36131"/>
  <c r="AU252" i="36131"/>
  <c r="AV252" i="36131"/>
  <c r="AW252" i="36131"/>
  <c r="AX252" i="36131"/>
  <c r="AY252" i="36131"/>
  <c r="BB252" i="36131"/>
  <c r="BC252" i="36131"/>
  <c r="BD252" i="36131"/>
  <c r="BE252" i="36131"/>
  <c r="BF252" i="36131"/>
  <c r="BG252" i="36131"/>
  <c r="BH252" i="36131"/>
  <c r="BI252" i="36131"/>
  <c r="BJ252" i="36131"/>
  <c r="BK252" i="36131"/>
  <c r="BL252" i="36131"/>
  <c r="BM252" i="36131"/>
  <c r="BN252" i="36131"/>
  <c r="BO252" i="36131"/>
  <c r="BS252" i="36131"/>
  <c r="D253" i="36131"/>
  <c r="F253" i="36131"/>
  <c r="G253" i="36131"/>
  <c r="H253" i="36131"/>
  <c r="I253" i="36131"/>
  <c r="K253" i="36131"/>
  <c r="L253" i="36131"/>
  <c r="N253" i="36131"/>
  <c r="O253" i="36131"/>
  <c r="P253" i="36131"/>
  <c r="Q253" i="36131"/>
  <c r="S253" i="36131"/>
  <c r="T253" i="36131"/>
  <c r="V253" i="36131"/>
  <c r="X253" i="36131"/>
  <c r="Y253" i="36131"/>
  <c r="Z253" i="36131"/>
  <c r="AA253" i="36131"/>
  <c r="AB253" i="36131"/>
  <c r="AC253" i="36131"/>
  <c r="AF253" i="36131"/>
  <c r="AG253" i="36131"/>
  <c r="AH253" i="36131"/>
  <c r="AI253" i="36131"/>
  <c r="AJ253" i="36131"/>
  <c r="AK253" i="36131"/>
  <c r="AL253" i="36131"/>
  <c r="AM253" i="36131"/>
  <c r="AN253" i="36131"/>
  <c r="AO253" i="36131"/>
  <c r="AP253" i="36131"/>
  <c r="AQ253" i="36131"/>
  <c r="AR253" i="36131"/>
  <c r="AS253" i="36131"/>
  <c r="AT253" i="36131"/>
  <c r="AU253" i="36131"/>
  <c r="AV253" i="36131"/>
  <c r="AW253" i="36131"/>
  <c r="AX253" i="36131"/>
  <c r="AY253" i="36131"/>
  <c r="BB253" i="36131"/>
  <c r="BC253" i="36131"/>
  <c r="BD253" i="36131"/>
  <c r="BE253" i="36131"/>
  <c r="BF253" i="36131"/>
  <c r="BG253" i="36131"/>
  <c r="BH253" i="36131"/>
  <c r="BI253" i="36131"/>
  <c r="BJ253" i="36131"/>
  <c r="BK253" i="36131"/>
  <c r="BL253" i="36131"/>
  <c r="BM253" i="36131"/>
  <c r="BN253" i="36131"/>
  <c r="BO253" i="36131"/>
  <c r="BS253" i="36131"/>
  <c r="D254" i="36131"/>
  <c r="F254" i="36131"/>
  <c r="G254" i="36131"/>
  <c r="H254" i="36131"/>
  <c r="I254" i="36131"/>
  <c r="K254" i="36131"/>
  <c r="L254" i="36131"/>
  <c r="N254" i="36131"/>
  <c r="O254" i="36131"/>
  <c r="P254" i="36131"/>
  <c r="Q254" i="36131"/>
  <c r="S254" i="36131"/>
  <c r="T254" i="36131"/>
  <c r="V254" i="36131"/>
  <c r="X254" i="36131"/>
  <c r="Y254" i="36131"/>
  <c r="Z254" i="36131"/>
  <c r="AA254" i="36131"/>
  <c r="AB254" i="36131"/>
  <c r="AC254" i="36131"/>
  <c r="AF254" i="36131"/>
  <c r="AG254" i="36131"/>
  <c r="AH254" i="36131"/>
  <c r="AI254" i="36131"/>
  <c r="AJ254" i="36131"/>
  <c r="AK254" i="36131"/>
  <c r="AL254" i="36131"/>
  <c r="AM254" i="36131"/>
  <c r="AN254" i="36131"/>
  <c r="AO254" i="36131"/>
  <c r="AP254" i="36131"/>
  <c r="AQ254" i="36131"/>
  <c r="AR254" i="36131"/>
  <c r="AS254" i="36131"/>
  <c r="AT254" i="36131"/>
  <c r="AU254" i="36131"/>
  <c r="AV254" i="36131"/>
  <c r="AW254" i="36131"/>
  <c r="AX254" i="36131"/>
  <c r="AY254" i="36131"/>
  <c r="BB254" i="36131"/>
  <c r="BC254" i="36131"/>
  <c r="BD254" i="36131"/>
  <c r="BE254" i="36131"/>
  <c r="BF254" i="36131"/>
  <c r="BG254" i="36131"/>
  <c r="BH254" i="36131"/>
  <c r="BI254" i="36131"/>
  <c r="BJ254" i="36131"/>
  <c r="BK254" i="36131"/>
  <c r="BL254" i="36131"/>
  <c r="BM254" i="36131"/>
  <c r="BN254" i="36131"/>
  <c r="BO254" i="36131"/>
  <c r="BS254" i="36131"/>
  <c r="D255" i="36131"/>
  <c r="F255" i="36131"/>
  <c r="G255" i="36131"/>
  <c r="H255" i="36131"/>
  <c r="I255" i="36131"/>
  <c r="K255" i="36131"/>
  <c r="L255" i="36131"/>
  <c r="N255" i="36131"/>
  <c r="O255" i="36131"/>
  <c r="P255" i="36131"/>
  <c r="Q255" i="36131"/>
  <c r="S255" i="36131"/>
  <c r="T255" i="36131"/>
  <c r="V255" i="36131"/>
  <c r="X255" i="36131"/>
  <c r="Y255" i="36131"/>
  <c r="Z255" i="36131"/>
  <c r="AA255" i="36131"/>
  <c r="AB255" i="36131"/>
  <c r="AC255" i="36131"/>
  <c r="AF255" i="36131"/>
  <c r="AG255" i="36131"/>
  <c r="AH255" i="36131"/>
  <c r="AI255" i="36131"/>
  <c r="AJ255" i="36131"/>
  <c r="AK255" i="36131"/>
  <c r="AL255" i="36131"/>
  <c r="AM255" i="36131"/>
  <c r="AN255" i="36131"/>
  <c r="AO255" i="36131"/>
  <c r="AP255" i="36131"/>
  <c r="AQ255" i="36131"/>
  <c r="AR255" i="36131"/>
  <c r="AS255" i="36131"/>
  <c r="AT255" i="36131"/>
  <c r="AU255" i="36131"/>
  <c r="AV255" i="36131"/>
  <c r="AW255" i="36131"/>
  <c r="AX255" i="36131"/>
  <c r="AY255" i="36131"/>
  <c r="BB255" i="36131"/>
  <c r="BC255" i="36131"/>
  <c r="BD255" i="36131"/>
  <c r="BE255" i="36131"/>
  <c r="BF255" i="36131"/>
  <c r="BG255" i="36131"/>
  <c r="BH255" i="36131"/>
  <c r="BI255" i="36131"/>
  <c r="BJ255" i="36131"/>
  <c r="BK255" i="36131"/>
  <c r="BL255" i="36131"/>
  <c r="BM255" i="36131"/>
  <c r="BN255" i="36131"/>
  <c r="BO255" i="36131"/>
  <c r="BS255" i="36131"/>
  <c r="D256" i="36131"/>
  <c r="F256" i="36131"/>
  <c r="G256" i="36131"/>
  <c r="H256" i="36131"/>
  <c r="I256" i="36131"/>
  <c r="K256" i="36131"/>
  <c r="L256" i="36131"/>
  <c r="N256" i="36131"/>
  <c r="O256" i="36131"/>
  <c r="P256" i="36131"/>
  <c r="Q256" i="36131"/>
  <c r="S256" i="36131"/>
  <c r="T256" i="36131"/>
  <c r="V256" i="36131"/>
  <c r="X256" i="36131"/>
  <c r="Y256" i="36131"/>
  <c r="Z256" i="36131"/>
  <c r="AA256" i="36131"/>
  <c r="AB256" i="36131"/>
  <c r="AC256" i="36131"/>
  <c r="AF256" i="36131"/>
  <c r="AG256" i="36131"/>
  <c r="AH256" i="36131"/>
  <c r="AI256" i="36131"/>
  <c r="AJ256" i="36131"/>
  <c r="AK256" i="36131"/>
  <c r="AL256" i="36131"/>
  <c r="AM256" i="36131"/>
  <c r="AN256" i="36131"/>
  <c r="AO256" i="36131"/>
  <c r="AP256" i="36131"/>
  <c r="AQ256" i="36131"/>
  <c r="AR256" i="36131"/>
  <c r="AS256" i="36131"/>
  <c r="AT256" i="36131"/>
  <c r="AU256" i="36131"/>
  <c r="AV256" i="36131"/>
  <c r="AW256" i="36131"/>
  <c r="AX256" i="36131"/>
  <c r="AY256" i="36131"/>
  <c r="BB256" i="36131"/>
  <c r="BC256" i="36131"/>
  <c r="BD256" i="36131"/>
  <c r="BE256" i="36131"/>
  <c r="BF256" i="36131"/>
  <c r="BG256" i="36131"/>
  <c r="BH256" i="36131"/>
  <c r="BI256" i="36131"/>
  <c r="BJ256" i="36131"/>
  <c r="BK256" i="36131"/>
  <c r="BL256" i="36131"/>
  <c r="BM256" i="36131"/>
  <c r="BN256" i="36131"/>
  <c r="BO256" i="36131"/>
  <c r="BS256" i="36131"/>
  <c r="D257" i="36131"/>
  <c r="F257" i="36131"/>
  <c r="G257" i="36131"/>
  <c r="H257" i="36131"/>
  <c r="I257" i="36131"/>
  <c r="K257" i="36131"/>
  <c r="L257" i="36131"/>
  <c r="N257" i="36131"/>
  <c r="O257" i="36131"/>
  <c r="P257" i="36131"/>
  <c r="Q257" i="36131"/>
  <c r="S257" i="36131"/>
  <c r="T257" i="36131"/>
  <c r="V257" i="36131"/>
  <c r="X257" i="36131"/>
  <c r="Y257" i="36131"/>
  <c r="Z257" i="36131"/>
  <c r="AA257" i="36131"/>
  <c r="AB257" i="36131"/>
  <c r="AC257" i="36131"/>
  <c r="AF257" i="36131"/>
  <c r="AG257" i="36131"/>
  <c r="AH257" i="36131"/>
  <c r="AI257" i="36131"/>
  <c r="AJ257" i="36131"/>
  <c r="AK257" i="36131"/>
  <c r="AL257" i="36131"/>
  <c r="AM257" i="36131"/>
  <c r="AN257" i="36131"/>
  <c r="AO257" i="36131"/>
  <c r="AP257" i="36131"/>
  <c r="AQ257" i="36131"/>
  <c r="AR257" i="36131"/>
  <c r="AS257" i="36131"/>
  <c r="AT257" i="36131"/>
  <c r="AU257" i="36131"/>
  <c r="AV257" i="36131"/>
  <c r="AW257" i="36131"/>
  <c r="AX257" i="36131"/>
  <c r="AY257" i="36131"/>
  <c r="BB257" i="36131"/>
  <c r="BC257" i="36131"/>
  <c r="BD257" i="36131"/>
  <c r="BE257" i="36131"/>
  <c r="BF257" i="36131"/>
  <c r="BG257" i="36131"/>
  <c r="BH257" i="36131"/>
  <c r="BI257" i="36131"/>
  <c r="BJ257" i="36131"/>
  <c r="BK257" i="36131"/>
  <c r="BL257" i="36131"/>
  <c r="BM257" i="36131"/>
  <c r="BN257" i="36131"/>
  <c r="BO257" i="36131"/>
  <c r="BS257" i="36131"/>
  <c r="D258" i="36131"/>
  <c r="F258" i="36131"/>
  <c r="G258" i="36131"/>
  <c r="H258" i="36131"/>
  <c r="I258" i="36131"/>
  <c r="K258" i="36131"/>
  <c r="L258" i="36131"/>
  <c r="N258" i="36131"/>
  <c r="O258" i="36131"/>
  <c r="P258" i="36131"/>
  <c r="Q258" i="36131"/>
  <c r="S258" i="36131"/>
  <c r="T258" i="36131"/>
  <c r="V258" i="36131"/>
  <c r="X258" i="36131"/>
  <c r="Y258" i="36131"/>
  <c r="Z258" i="36131"/>
  <c r="AA258" i="36131"/>
  <c r="AB258" i="36131"/>
  <c r="AC258" i="36131"/>
  <c r="AF258" i="36131"/>
  <c r="AG258" i="36131"/>
  <c r="AH258" i="36131"/>
  <c r="AI258" i="36131"/>
  <c r="AJ258" i="36131"/>
  <c r="AK258" i="36131"/>
  <c r="AL258" i="36131"/>
  <c r="AM258" i="36131"/>
  <c r="AN258" i="36131"/>
  <c r="AO258" i="36131"/>
  <c r="AP258" i="36131"/>
  <c r="AQ258" i="36131"/>
  <c r="AR258" i="36131"/>
  <c r="AS258" i="36131"/>
  <c r="AT258" i="36131"/>
  <c r="AU258" i="36131"/>
  <c r="AV258" i="36131"/>
  <c r="AW258" i="36131"/>
  <c r="AX258" i="36131"/>
  <c r="AY258" i="36131"/>
  <c r="BB258" i="36131"/>
  <c r="BC258" i="36131"/>
  <c r="BD258" i="36131"/>
  <c r="BE258" i="36131"/>
  <c r="BF258" i="36131"/>
  <c r="BG258" i="36131"/>
  <c r="BH258" i="36131"/>
  <c r="BI258" i="36131"/>
  <c r="BJ258" i="36131"/>
  <c r="BK258" i="36131"/>
  <c r="BL258" i="36131"/>
  <c r="BM258" i="36131"/>
  <c r="BN258" i="36131"/>
  <c r="BO258" i="36131"/>
  <c r="BS258" i="36131"/>
  <c r="D259" i="36131"/>
  <c r="F259" i="36131"/>
  <c r="G259" i="36131"/>
  <c r="H259" i="36131"/>
  <c r="I259" i="36131"/>
  <c r="K259" i="36131"/>
  <c r="L259" i="36131"/>
  <c r="N259" i="36131"/>
  <c r="O259" i="36131"/>
  <c r="P259" i="36131"/>
  <c r="Q259" i="36131"/>
  <c r="S259" i="36131"/>
  <c r="T259" i="36131"/>
  <c r="V259" i="36131"/>
  <c r="X259" i="36131"/>
  <c r="Y259" i="36131"/>
  <c r="Z259" i="36131"/>
  <c r="AA259" i="36131"/>
  <c r="AB259" i="36131"/>
  <c r="AC259" i="36131"/>
  <c r="AF259" i="36131"/>
  <c r="AG259" i="36131"/>
  <c r="AH259" i="36131"/>
  <c r="AI259" i="36131"/>
  <c r="AJ259" i="36131"/>
  <c r="AK259" i="36131"/>
  <c r="AL259" i="36131"/>
  <c r="AM259" i="36131"/>
  <c r="AN259" i="36131"/>
  <c r="AO259" i="36131"/>
  <c r="AP259" i="36131"/>
  <c r="AQ259" i="36131"/>
  <c r="AR259" i="36131"/>
  <c r="AS259" i="36131"/>
  <c r="AT259" i="36131"/>
  <c r="AU259" i="36131"/>
  <c r="AV259" i="36131"/>
  <c r="AW259" i="36131"/>
  <c r="AX259" i="36131"/>
  <c r="AY259" i="36131"/>
  <c r="BB259" i="36131"/>
  <c r="BC259" i="36131"/>
  <c r="BD259" i="36131"/>
  <c r="BE259" i="36131"/>
  <c r="BF259" i="36131"/>
  <c r="BG259" i="36131"/>
  <c r="BH259" i="36131"/>
  <c r="BI259" i="36131"/>
  <c r="BJ259" i="36131"/>
  <c r="BK259" i="36131"/>
  <c r="BL259" i="36131"/>
  <c r="BM259" i="36131"/>
  <c r="BN259" i="36131"/>
  <c r="BO259" i="36131"/>
  <c r="BS259" i="36131"/>
</calcChain>
</file>

<file path=xl/comments1.xml><?xml version="1.0" encoding="utf-8"?>
<comments xmlns="http://schemas.openxmlformats.org/spreadsheetml/2006/main">
  <authors>
    <author>Greg Couch</author>
    <author>Kyle Etter</author>
  </authors>
  <commentList>
    <comment ref="A1" authorId="0" shapeId="0">
      <text>
        <r>
          <rPr>
            <sz val="8"/>
            <color indexed="81"/>
            <rFont val="Tahoma"/>
            <family val="2"/>
          </rPr>
          <t>"PATH" here indicates this is a worksheet where a path is valued.</t>
        </r>
      </text>
    </comment>
    <comment ref="A2" authorId="1" shapeId="0">
      <text>
        <r>
          <rPr>
            <sz val="8"/>
            <color indexed="81"/>
            <rFont val="Tahoma"/>
            <family val="2"/>
          </rPr>
          <t>Used to point to the start of the output information.</t>
        </r>
      </text>
    </comment>
    <comment ref="A3" authorId="1" shapeId="0">
      <text>
        <r>
          <rPr>
            <sz val="8"/>
            <color indexed="81"/>
            <rFont val="Tahoma"/>
            <family val="2"/>
          </rPr>
          <t>Used to point to Start of Date (for position reporting purposes).</t>
        </r>
      </text>
    </comment>
    <comment ref="AM3" authorId="0" shapeId="0">
      <text>
        <r>
          <rPr>
            <sz val="8"/>
            <color indexed="81"/>
            <rFont val="Tahoma"/>
          </rPr>
          <t xml:space="preserve">This table has the responsibility of searching through the database records for this path's record number and then pull all volume and rate information by month.  Prior to pulling the information, it must first determine the appropriate tier for the month.  Once determined, that tier's information is loaded into this table for use by the calculation sheet.
</t>
        </r>
      </text>
    </comment>
    <comment ref="A4" authorId="1" shapeId="0">
      <text>
        <r>
          <rPr>
            <sz val="8"/>
            <color indexed="81"/>
            <rFont val="Tahoma"/>
            <family val="2"/>
          </rPr>
          <t>Used to point to Start of Receipt Positions (for position reporting purposes).</t>
        </r>
      </text>
    </comment>
    <comment ref="A5" authorId="1" shapeId="0">
      <text>
        <r>
          <rPr>
            <sz val="8"/>
            <color indexed="81"/>
            <rFont val="Tahoma"/>
            <family val="2"/>
          </rPr>
          <t>Used to point to Receipt curve (for position reporting purposes).</t>
        </r>
      </text>
    </comment>
    <comment ref="A6" authorId="1" shapeId="0">
      <text>
        <r>
          <rPr>
            <sz val="8"/>
            <color indexed="81"/>
            <rFont val="Tahoma"/>
            <family val="2"/>
          </rPr>
          <t>Used to point to Receipt curve (for position reporting purposes).</t>
        </r>
      </text>
    </comment>
    <comment ref="A7" authorId="1" shapeId="0">
      <text>
        <r>
          <rPr>
            <sz val="8"/>
            <color indexed="81"/>
            <rFont val="Tahoma"/>
            <family val="2"/>
          </rPr>
          <t>Used to point to Receipt curve (for position reporting purposes).</t>
        </r>
      </text>
    </comment>
    <comment ref="G7" authorId="1" shapeId="0">
      <text>
        <r>
          <rPr>
            <sz val="8"/>
            <color indexed="81"/>
            <rFont val="Tahoma"/>
            <family val="2"/>
          </rPr>
          <t>This field will be the later of contract start date or prompt month.</t>
        </r>
      </text>
    </comment>
    <comment ref="H19" authorId="1" shapeId="0">
      <text>
        <r>
          <rPr>
            <sz val="8"/>
            <color indexed="81"/>
            <rFont val="Tahoma"/>
          </rPr>
          <t xml:space="preserve">Total Receipt Price = (NYMEX + Receipt Pt Basis + Receipt Pt Index + Index Adjustment) grossed up for fuel rate
</t>
        </r>
      </text>
    </comment>
    <comment ref="I19" authorId="1" shapeId="0">
      <text>
        <r>
          <rPr>
            <sz val="8"/>
            <color indexed="81"/>
            <rFont val="Tahoma"/>
          </rPr>
          <t>Total Delivery Price = (NYMEX + Delivery Pt Basis + Delivery Pt Index + Index Adjustment)</t>
        </r>
      </text>
    </comment>
    <comment ref="K19" authorId="1" shapeId="0">
      <text>
        <r>
          <rPr>
            <sz val="8"/>
            <color indexed="81"/>
            <rFont val="Tahoma"/>
          </rPr>
          <t>Intrinsic Value = Value of gas at delivery point less receipt point price and variable transport charges</t>
        </r>
      </text>
    </comment>
    <comment ref="L19" authorId="1" shapeId="0">
      <text>
        <r>
          <rPr>
            <sz val="8"/>
            <color indexed="81"/>
            <rFont val="Tahoma"/>
            <family val="2"/>
          </rPr>
          <t>Extrinsic Value = Total Value of Option less Intrinsic Value
   (The value of an option = Intrinsic Value + Extrinsic (Time) Value)</t>
        </r>
      </text>
    </comment>
  </commentList>
</comments>
</file>

<file path=xl/sharedStrings.xml><?xml version="1.0" encoding="utf-8"?>
<sst xmlns="http://schemas.openxmlformats.org/spreadsheetml/2006/main" count="1165" uniqueCount="539">
  <si>
    <t>Pipeline</t>
  </si>
  <si>
    <t>Start</t>
  </si>
  <si>
    <t>End</t>
  </si>
  <si>
    <t>Receipt</t>
  </si>
  <si>
    <t>Delivery</t>
  </si>
  <si>
    <t>Months</t>
  </si>
  <si>
    <t>Tier1</t>
  </si>
  <si>
    <t>Tier2</t>
  </si>
  <si>
    <t>Tier3</t>
  </si>
  <si>
    <t>Tier4</t>
  </si>
  <si>
    <t>Volume</t>
  </si>
  <si>
    <t>Commodity</t>
  </si>
  <si>
    <t>Fuel Rate</t>
  </si>
  <si>
    <t>Demand</t>
  </si>
  <si>
    <t>TRANSPORTATION CONTRACT INFORMATION</t>
  </si>
  <si>
    <t>(none)</t>
  </si>
  <si>
    <t>Comments</t>
  </si>
  <si>
    <t>Surcharge</t>
  </si>
  <si>
    <t>IF-COLGUL/RAYNE</t>
  </si>
  <si>
    <t>IF-CGT/APPALAC</t>
  </si>
  <si>
    <t>NG_OMICRON_7</t>
  </si>
  <si>
    <t>Contract #</t>
  </si>
  <si>
    <t>Start Date</t>
  </si>
  <si>
    <t>End Date</t>
  </si>
  <si>
    <t>Y</t>
  </si>
  <si>
    <t>Today</t>
  </si>
  <si>
    <t>Receipt Price</t>
  </si>
  <si>
    <t>Delivery Price</t>
  </si>
  <si>
    <t>Receipt Basis Column</t>
  </si>
  <si>
    <t>Receipt Index Column</t>
  </si>
  <si>
    <t>Delivery Basis Column</t>
  </si>
  <si>
    <t>Delivery Index Column</t>
  </si>
  <si>
    <t>Days In Month</t>
  </si>
  <si>
    <t>Month</t>
  </si>
  <si>
    <t>Increment Days</t>
  </si>
  <si>
    <t>DB Key (Rec No)</t>
  </si>
  <si>
    <t>Tier</t>
  </si>
  <si>
    <t>NG</t>
  </si>
  <si>
    <t>Nymex</t>
  </si>
  <si>
    <t>RecPt Index Adj</t>
  </si>
  <si>
    <t>DelPt Index Adj</t>
  </si>
  <si>
    <t>Libor</t>
  </si>
  <si>
    <t>Discount Factor</t>
  </si>
  <si>
    <t>PV Vol</t>
  </si>
  <si>
    <t>Region</t>
  </si>
  <si>
    <t>Central</t>
  </si>
  <si>
    <t>Database Connection Parameters</t>
  </si>
  <si>
    <t>Curve Parameters</t>
  </si>
  <si>
    <t>Database Name</t>
  </si>
  <si>
    <t>EGSPROD32</t>
  </si>
  <si>
    <t>Fetch As Of</t>
  </si>
  <si>
    <t>UserId</t>
  </si>
  <si>
    <t>MHAYS_PC</t>
  </si>
  <si>
    <t>Password</t>
  </si>
  <si>
    <t>Fetch</t>
  </si>
  <si>
    <t>Last Updated</t>
  </si>
  <si>
    <t>Curve Date</t>
  </si>
  <si>
    <t>Curve Code</t>
  </si>
  <si>
    <t>INT</t>
  </si>
  <si>
    <t>IF-NNG/VENT</t>
  </si>
  <si>
    <t>Curve Type</t>
  </si>
  <si>
    <t>PR</t>
  </si>
  <si>
    <t>AA</t>
  </si>
  <si>
    <t>Book Code</t>
  </si>
  <si>
    <t>P</t>
  </si>
  <si>
    <t>R</t>
  </si>
  <si>
    <t>D</t>
  </si>
  <si>
    <t>I</t>
  </si>
  <si>
    <t>Curve Descrip</t>
  </si>
  <si>
    <t>Nymex Column</t>
  </si>
  <si>
    <t>Nymex Curve</t>
  </si>
  <si>
    <t>Nymex Mid</t>
  </si>
  <si>
    <t>Omicron D</t>
  </si>
  <si>
    <t>Omicron R</t>
  </si>
  <si>
    <t>Libor Curve</t>
  </si>
  <si>
    <t>Libor AA</t>
  </si>
  <si>
    <t>Libor Column</t>
  </si>
  <si>
    <t>Omicron NG</t>
  </si>
  <si>
    <t>Omicron NG Col</t>
  </si>
  <si>
    <t>Omicron (NG)</t>
  </si>
  <si>
    <t>Omicron (Receipt)</t>
  </si>
  <si>
    <t>Omicron (Delivery)</t>
  </si>
  <si>
    <t>Correlation Table</t>
  </si>
  <si>
    <t>Correlation</t>
  </si>
  <si>
    <t>CGPR-NIAGARA</t>
  </si>
  <si>
    <t>IF-MONCHY</t>
  </si>
  <si>
    <t>IF-NGPLTXOK</t>
  </si>
  <si>
    <t>IF-ELPO/SJ</t>
  </si>
  <si>
    <t>IF-EPSJ(BONDAD)</t>
  </si>
  <si>
    <t>NGI-SOCAL</t>
  </si>
  <si>
    <t>CGPR-KINGSGATE</t>
  </si>
  <si>
    <t>IF-TRANSCO/Z1</t>
  </si>
  <si>
    <t>IF-TRANSCO/Z3</t>
  </si>
  <si>
    <t>Tetco STX</t>
  </si>
  <si>
    <t>Tenn Z0</t>
  </si>
  <si>
    <t>IF-TENN/LA</t>
  </si>
  <si>
    <t>IF-TRANSCO/Z2</t>
  </si>
  <si>
    <t>WLA</t>
  </si>
  <si>
    <t>ELA</t>
  </si>
  <si>
    <t>M1</t>
  </si>
  <si>
    <t>ETX</t>
  </si>
  <si>
    <t>Tenn Z1</t>
  </si>
  <si>
    <t>Texas Gas SL</t>
  </si>
  <si>
    <t>CNG-S</t>
  </si>
  <si>
    <t>IF-ANR/LA</t>
  </si>
  <si>
    <t>IF-NNG/TOK</t>
  </si>
  <si>
    <t>IF-TGT/ZSL</t>
  </si>
  <si>
    <t>IF-NWPL_ROCKY_M</t>
  </si>
  <si>
    <t>IF-ELPO/PERMIAN</t>
  </si>
  <si>
    <t>IF-ANR/OK</t>
  </si>
  <si>
    <t>IF-COLGULF/LA</t>
  </si>
  <si>
    <t>NGI-CHI. GATE</t>
  </si>
  <si>
    <t>IF-NORAM/WEST</t>
  </si>
  <si>
    <t>IF-PAN/TX/OK</t>
  </si>
  <si>
    <t>IF-TRUNKL/LA</t>
  </si>
  <si>
    <t>NGI-MICH_CG</t>
  </si>
  <si>
    <t>IF-NGPL/STX</t>
  </si>
  <si>
    <t>IF-NGPL/MIDCON</t>
  </si>
  <si>
    <t>NGI/CHI. GATE</t>
  </si>
  <si>
    <t>IF-TRANSCO/Z6</t>
  </si>
  <si>
    <t>IF-NGPL/LA</t>
  </si>
  <si>
    <t>WAHA KCBT</t>
  </si>
  <si>
    <t>NGI-PGE/CG</t>
  </si>
  <si>
    <t>NGI-MALIN</t>
  </si>
  <si>
    <t>Tetco M3</t>
  </si>
  <si>
    <t>TCO</t>
  </si>
  <si>
    <t>M3</t>
  </si>
  <si>
    <t>IF-TENN/Z6</t>
  </si>
  <si>
    <t>Tenn Z5</t>
  </si>
  <si>
    <t>Tenn Z3</t>
  </si>
  <si>
    <t>Texas Gas Z4</t>
  </si>
  <si>
    <t>Leidy</t>
  </si>
  <si>
    <t>MICH_CG-GD</t>
  </si>
  <si>
    <t>IF-NNG/DEMARCAT</t>
  </si>
  <si>
    <t>CGPR-DAWN</t>
  </si>
  <si>
    <t>MICH/CONS</t>
  </si>
  <si>
    <t>Correlation Col</t>
  </si>
  <si>
    <t>Include Variable GRI (Y/N)</t>
  </si>
  <si>
    <t>Variable GRI Charges</t>
  </si>
  <si>
    <t>Variable GRI Factor</t>
  </si>
  <si>
    <t>N</t>
  </si>
  <si>
    <t>NG_OMICRON_1</t>
  </si>
  <si>
    <t>Delivery Price Volatility</t>
  </si>
  <si>
    <t>Receipt Price Volatility</t>
  </si>
  <si>
    <t>Variable Transport Charges</t>
  </si>
  <si>
    <t>Valid Month Factor</t>
  </si>
  <si>
    <t>NPV</t>
  </si>
  <si>
    <t>Daily Opt Price</t>
  </si>
  <si>
    <t>Prior Day</t>
  </si>
  <si>
    <t>Change</t>
  </si>
  <si>
    <t>O U T P U T   S U M M A R Y</t>
  </si>
  <si>
    <t>I N T E R M E D I A T E   C A L C U L A T I O N S</t>
  </si>
  <si>
    <t>Status Messages</t>
  </si>
  <si>
    <t>Gamma</t>
  </si>
  <si>
    <t>Theta</t>
  </si>
  <si>
    <t>Vega</t>
  </si>
  <si>
    <t>Rho</t>
  </si>
  <si>
    <t>Expiration Date</t>
  </si>
  <si>
    <t>Valued as Of</t>
  </si>
  <si>
    <t>Days Until First of Month</t>
  </si>
  <si>
    <t>PV'ed Intrinsic Value</t>
  </si>
  <si>
    <t>PV'ed Extrinsic (Time) Value</t>
  </si>
  <si>
    <t>P R I O R    D A Y   C A L C U L A T I O N S</t>
  </si>
  <si>
    <t>Correlation File</t>
  </si>
  <si>
    <t>Position 1</t>
  </si>
  <si>
    <t>Position 2</t>
  </si>
  <si>
    <t>Position 3</t>
  </si>
  <si>
    <t>Position 4</t>
  </si>
  <si>
    <t>Position 5</t>
  </si>
  <si>
    <t>Position 6</t>
  </si>
  <si>
    <t>Position 7</t>
  </si>
  <si>
    <t>Position 8</t>
  </si>
  <si>
    <t>Position 9</t>
  </si>
  <si>
    <t>Position 10</t>
  </si>
  <si>
    <t>Position 11</t>
  </si>
  <si>
    <t>Position 12</t>
  </si>
  <si>
    <t>Position 13</t>
  </si>
  <si>
    <t>DB</t>
  </si>
  <si>
    <t>East</t>
  </si>
  <si>
    <t>DB Page</t>
  </si>
  <si>
    <t>Record Ndx</t>
  </si>
  <si>
    <t>Record Number</t>
  </si>
  <si>
    <t>Receipt Basis</t>
  </si>
  <si>
    <t>Receipt Index</t>
  </si>
  <si>
    <t>Receipt Omicron</t>
  </si>
  <si>
    <t>Delivery Basis</t>
  </si>
  <si>
    <t>Delivery Index</t>
  </si>
  <si>
    <t>Delivery Omicron</t>
  </si>
  <si>
    <t>West</t>
  </si>
  <si>
    <t>LONGTERMPATH</t>
  </si>
  <si>
    <t>Date Ranges for Position Reports</t>
  </si>
  <si>
    <t>Asset Value</t>
  </si>
  <si>
    <t xml:space="preserve">East </t>
  </si>
  <si>
    <t>Drift</t>
  </si>
  <si>
    <t>I N T E R M E D I A T E   G R E E K S</t>
  </si>
  <si>
    <t>Cross Gamma</t>
  </si>
  <si>
    <t>Receipt Price Change</t>
  </si>
  <si>
    <t>Delivery Price Change</t>
  </si>
  <si>
    <t>Receipt Gamma</t>
  </si>
  <si>
    <t>Delivery Gamma</t>
  </si>
  <si>
    <t>Annualized Theta</t>
  </si>
  <si>
    <t>Receipt Vega</t>
  </si>
  <si>
    <t>Delivery Vega</t>
  </si>
  <si>
    <t>Receipt Volatility Change</t>
  </si>
  <si>
    <t>Delivery Volatility Change</t>
  </si>
  <si>
    <t xml:space="preserve"> </t>
  </si>
  <si>
    <t>Page to Import</t>
  </si>
  <si>
    <t xml:space="preserve">   (name of page from correlation file)</t>
  </si>
  <si>
    <t>Cell of First Curve</t>
  </si>
  <si>
    <t xml:space="preserve">   (cell address of first curve name on import page - ie: A4)</t>
  </si>
  <si>
    <t>T r a n s p o r t a t i o n   M o d e l</t>
  </si>
  <si>
    <t>Full Operation</t>
  </si>
  <si>
    <t>Subset Operations</t>
  </si>
  <si>
    <t>Notes:</t>
  </si>
  <si>
    <t>Roll Schedule</t>
  </si>
  <si>
    <t xml:space="preserve">  (full path name with extention)</t>
  </si>
  <si>
    <t>Todo</t>
  </si>
  <si>
    <t>Complete Add/Edit/Copy</t>
  </si>
  <si>
    <t>Additional reports?</t>
  </si>
  <si>
    <t>Imbedded help</t>
  </si>
  <si>
    <t>Documentation</t>
  </si>
  <si>
    <t>Figure out error where code modify breaks RollToPrior procedure</t>
  </si>
  <si>
    <t>Database Operations</t>
  </si>
  <si>
    <t>Daily Operations Page</t>
  </si>
  <si>
    <t>Reporting</t>
  </si>
  <si>
    <t>Due to the complexity of this model, please use CTRL-ALT-F9 to make sure the model is fully recalculated before printing reports.</t>
  </si>
  <si>
    <t>IF-ELPO/SJ Basis Mid</t>
  </si>
  <si>
    <t>IF-ELPO/SJ Index Mid</t>
  </si>
  <si>
    <t>NGI-SOCAL Basis Mid</t>
  </si>
  <si>
    <t>IF-MONCHY Basis Mid</t>
  </si>
  <si>
    <t>IF-MONCHY Index Mid</t>
  </si>
  <si>
    <t>Fix calcs that end prior to end of the month</t>
  </si>
  <si>
    <t>IF-NGPL/LA Basis Mid</t>
  </si>
  <si>
    <t>IF-NGPL/LA Index Mid</t>
  </si>
  <si>
    <t>IF-NORAM/WEST Basis Mid</t>
  </si>
  <si>
    <t>IF-NORAM/WEST Index Mid</t>
  </si>
  <si>
    <t>NGI/CHI. GATE Basis Mid</t>
  </si>
  <si>
    <t>NGI/CHI. GATE Index Mid</t>
  </si>
  <si>
    <t>NGI-SOCAL Index Mid</t>
  </si>
  <si>
    <t>Delivery Delta</t>
  </si>
  <si>
    <t>Receipt Delta</t>
  </si>
  <si>
    <t>Delta</t>
  </si>
  <si>
    <t>1</t>
  </si>
  <si>
    <t>C U R V E   C O D E S</t>
  </si>
  <si>
    <t>B O O K   C O D E S</t>
  </si>
  <si>
    <t>C U R V E   T Y P E S</t>
  </si>
  <si>
    <t>Description</t>
  </si>
  <si>
    <t>Code</t>
  </si>
  <si>
    <t>Nymex Natural Gas</t>
  </si>
  <si>
    <t>P - Price</t>
  </si>
  <si>
    <t>PR - Mid Price</t>
  </si>
  <si>
    <t>Libor AA Interest Rate</t>
  </si>
  <si>
    <t>D - Basis</t>
  </si>
  <si>
    <t>BP - Bid Price</t>
  </si>
  <si>
    <t>BP</t>
  </si>
  <si>
    <t>IF Auga Dulce</t>
  </si>
  <si>
    <t>IF-AGUA DULCE</t>
  </si>
  <si>
    <t>I - Index</t>
  </si>
  <si>
    <t>AP - Ask Price</t>
  </si>
  <si>
    <t>AP</t>
  </si>
  <si>
    <t>IF ANR Oklahoma</t>
  </si>
  <si>
    <t>R - Rate</t>
  </si>
  <si>
    <t>AA - Libor AA</t>
  </si>
  <si>
    <t>IF Arkla/Ark,OK-50%</t>
  </si>
  <si>
    <t>IF-ARKLA/ARK-OK</t>
  </si>
  <si>
    <t>F - Foreign Exchange</t>
  </si>
  <si>
    <t>F</t>
  </si>
  <si>
    <t>VO - Mid Volatility</t>
  </si>
  <si>
    <t>VO</t>
  </si>
  <si>
    <t>IF CNG Appalachia</t>
  </si>
  <si>
    <t>IF-CNG/APPALACH</t>
  </si>
  <si>
    <t>BV - Bid Volatility</t>
  </si>
  <si>
    <t>BV</t>
  </si>
  <si>
    <t>IF CIG Rocky Mountains</t>
  </si>
  <si>
    <t>IF-CIG/RKYMTN</t>
  </si>
  <si>
    <t>AV - Ask Volatility</t>
  </si>
  <si>
    <t>AV</t>
  </si>
  <si>
    <t>IF Columbia Gas Appalachia</t>
  </si>
  <si>
    <t>FX - Foreign Exchange</t>
  </si>
  <si>
    <t>FX</t>
  </si>
  <si>
    <t>IF Columbia Gulf Louisiana</t>
  </si>
  <si>
    <t>IR - Interest Rate</t>
  </si>
  <si>
    <t>IR</t>
  </si>
  <si>
    <t>IF EL Paso Permian</t>
  </si>
  <si>
    <t>IF EL Paso San Juan</t>
  </si>
  <si>
    <t>IF FGT Zone 1</t>
  </si>
  <si>
    <t>IF-FGT/Z1</t>
  </si>
  <si>
    <t>IF FGT Zone 2</t>
  </si>
  <si>
    <t>IF-FGT/Z2</t>
  </si>
  <si>
    <t>IF FGT Zone 3</t>
  </si>
  <si>
    <t>IF-FGT/Z3</t>
  </si>
  <si>
    <t>IF Henry Hub</t>
  </si>
  <si>
    <t>IF-HEHUB</t>
  </si>
  <si>
    <t>IF HPL Ship Channel</t>
  </si>
  <si>
    <t>IF-HPL/SHPCHAN</t>
  </si>
  <si>
    <t>IF KATY Hub East Texas</t>
  </si>
  <si>
    <t>IF-KATY</t>
  </si>
  <si>
    <t>IF Kern River Wyoming</t>
  </si>
  <si>
    <t>IF-KERN/RIVER</t>
  </si>
  <si>
    <t>IF Koch South Louisiana</t>
  </si>
  <si>
    <t>IF-KOCH</t>
  </si>
  <si>
    <t>IF Koch Texas</t>
  </si>
  <si>
    <t>IF-KOCH/TX</t>
  </si>
  <si>
    <t>IF NGPL Mid Continent</t>
  </si>
  <si>
    <t>IF NGPL Louisiana</t>
  </si>
  <si>
    <t>IF NGPL TX-OK</t>
  </si>
  <si>
    <t>IF NGPL South Texas</t>
  </si>
  <si>
    <t>IF-NGPL/TX</t>
  </si>
  <si>
    <t>IF NorAm East</t>
  </si>
  <si>
    <t>IF-NORAM/EAST</t>
  </si>
  <si>
    <t>IF NorAm West</t>
  </si>
  <si>
    <t>IF NNG TX-OK-KS</t>
  </si>
  <si>
    <t>IF NNG Demarcation</t>
  </si>
  <si>
    <t>IF NNG Ventura</t>
  </si>
  <si>
    <t>IF NWPL Rocky Mountains</t>
  </si>
  <si>
    <t>IF NWPL Canadian Border</t>
  </si>
  <si>
    <t>IF-NTHWST/CANBR</t>
  </si>
  <si>
    <t>IF ONG Oklahoma</t>
  </si>
  <si>
    <t>IF-ONG/OKLAHOMA</t>
  </si>
  <si>
    <t>IF PEPL TX-OK</t>
  </si>
  <si>
    <t>IF Questar Rocky Mountains</t>
  </si>
  <si>
    <t>IF-QUESTAR</t>
  </si>
  <si>
    <t>IF Sonat Louisiana</t>
  </si>
  <si>
    <t>IF-SONAT/LA</t>
  </si>
  <si>
    <t>IF Tenn LA Zone 1 (500 Line)</t>
  </si>
  <si>
    <t>IF Tenn LA Zone 1 (800 Line)</t>
  </si>
  <si>
    <t>IF-TENN/LA_OFF</t>
  </si>
  <si>
    <t>IF Tenn TX Zone 0 (100 Line)</t>
  </si>
  <si>
    <t>IF-TENN/TX</t>
  </si>
  <si>
    <t>IF-TENN/Z5</t>
  </si>
  <si>
    <t>IF TETCO East Louisiana</t>
  </si>
  <si>
    <t>IF-TETCO/ELA</t>
  </si>
  <si>
    <t>IF TETCO West Louisiana</t>
  </si>
  <si>
    <t>IF-TETCO/WLA</t>
  </si>
  <si>
    <t>IF TETCO East Texas</t>
  </si>
  <si>
    <t>IF-TETCO/ETX</t>
  </si>
  <si>
    <t>IF TETCO South Texas</t>
  </si>
  <si>
    <t>IF-TETCO/STX</t>
  </si>
  <si>
    <t>IF TETCO Zone M3 (Market)</t>
  </si>
  <si>
    <t>IF-TETCO/M3</t>
  </si>
  <si>
    <t>IF TGT Zone 1</t>
  </si>
  <si>
    <t>IF-TGT/Z1</t>
  </si>
  <si>
    <t>IF TGT South Louisiana</t>
  </si>
  <si>
    <t>IF Transco Zone 1  (30)</t>
  </si>
  <si>
    <t>IF Transco Zone 2  (45)</t>
  </si>
  <si>
    <t>IF Transco Zone 3  (50,62,65)</t>
  </si>
  <si>
    <t>IF Transco Miss/Ala  (85)</t>
  </si>
  <si>
    <t>IF-TRANSCO/Z4</t>
  </si>
  <si>
    <t>IF-TRANSCO/Z5</t>
  </si>
  <si>
    <t>IF Transco Zone 6 (Market)</t>
  </si>
  <si>
    <t>IF TW Permian</t>
  </si>
  <si>
    <t>IF-TW/PERMIAN</t>
  </si>
  <si>
    <t>IF Trunkline Louisiana</t>
  </si>
  <si>
    <t>IF Trunkline Texas</t>
  </si>
  <si>
    <t>IF-TRUNKL/TX</t>
  </si>
  <si>
    <t>IF Valero Texas</t>
  </si>
  <si>
    <t>IF-VALERO/TX</t>
  </si>
  <si>
    <t>IF Williams TX-OK-KS</t>
  </si>
  <si>
    <t>IF-WNG/TOK</t>
  </si>
  <si>
    <t>NGI Chicago City Gate</t>
  </si>
  <si>
    <t>NGI Michigan ConsoIidated</t>
  </si>
  <si>
    <t>NGI Malin (North Cal Border)</t>
  </si>
  <si>
    <t>NGI Socal (South Cal Border)</t>
  </si>
  <si>
    <t>Alberta Aeco Basis</t>
  </si>
  <si>
    <t>CGPR-AECO/BASIS</t>
  </si>
  <si>
    <t>Waha Hub West Texas</t>
  </si>
  <si>
    <t>GD Niagara (1st of Month)</t>
  </si>
  <si>
    <t>NIAGARA-GDM</t>
  </si>
  <si>
    <t>FGT City Gate</t>
  </si>
  <si>
    <t>IF-FGT/MKTAREA</t>
  </si>
  <si>
    <t>MB Ethane</t>
  </si>
  <si>
    <t>C2GC</t>
  </si>
  <si>
    <t>MB Ethane/Propane Mix</t>
  </si>
  <si>
    <t>EPMX</t>
  </si>
  <si>
    <t>Conway Ethane</t>
  </si>
  <si>
    <t>C2CN</t>
  </si>
  <si>
    <t>MB TET Propane</t>
  </si>
  <si>
    <t>C3GC</t>
  </si>
  <si>
    <t>MB NTET Propane</t>
  </si>
  <si>
    <t>C3XT</t>
  </si>
  <si>
    <t>Conway Propane</t>
  </si>
  <si>
    <t>C3CN</t>
  </si>
  <si>
    <t>MB TET N-Butane</t>
  </si>
  <si>
    <t>NC4</t>
  </si>
  <si>
    <t>MB NTET N-Butane</t>
  </si>
  <si>
    <t>NBXT</t>
  </si>
  <si>
    <t>Conway N-Butane</t>
  </si>
  <si>
    <t>NBCN</t>
  </si>
  <si>
    <t>MB TET Iso-Butane</t>
  </si>
  <si>
    <t>IC4</t>
  </si>
  <si>
    <t>MB NTET Iso-Butane</t>
  </si>
  <si>
    <t>IBXT</t>
  </si>
  <si>
    <t>Conway Iso-Butane</t>
  </si>
  <si>
    <t>IBCN</t>
  </si>
  <si>
    <t>MB TET Nat Gasoline</t>
  </si>
  <si>
    <t>C5+</t>
  </si>
  <si>
    <t>MB NTET Nat Gasoline</t>
  </si>
  <si>
    <t>C5XT</t>
  </si>
  <si>
    <t>Conway Nat Gasoline</t>
  </si>
  <si>
    <t>C5CN</t>
  </si>
  <si>
    <t>WTI Crude Oil</t>
  </si>
  <si>
    <t>WTI</t>
  </si>
  <si>
    <t>#6 Oil 1%S New York</t>
  </si>
  <si>
    <t>61NY</t>
  </si>
  <si>
    <t>#6 Oil 2%S New York</t>
  </si>
  <si>
    <t>62NY</t>
  </si>
  <si>
    <t>#6 Oil 1%S Gulf coast</t>
  </si>
  <si>
    <t>61GC</t>
  </si>
  <si>
    <t>#6 Oil 3%S Gulf coast</t>
  </si>
  <si>
    <t>63GC</t>
  </si>
  <si>
    <t>#2 Oil New York</t>
  </si>
  <si>
    <t>NYHO</t>
  </si>
  <si>
    <t>#2 Oil Gulf Coast</t>
  </si>
  <si>
    <t>GCHO</t>
  </si>
  <si>
    <t>Unleaded Gasoline</t>
  </si>
  <si>
    <t>HU</t>
  </si>
  <si>
    <t>Methanol Gulf Coast</t>
  </si>
  <si>
    <t>MEOH</t>
  </si>
  <si>
    <t>MTBE Gulf coast</t>
  </si>
  <si>
    <t>MTBE</t>
  </si>
  <si>
    <t>Omi Vol - LA/Offshore South</t>
  </si>
  <si>
    <t>Omi Vol - HSC/Katy/ETX</t>
  </si>
  <si>
    <t>NG_OMICRON_2</t>
  </si>
  <si>
    <t>Omi Vol - OK/Mid Continent</t>
  </si>
  <si>
    <t>NG_OMICRON_3</t>
  </si>
  <si>
    <t>Omi Vol - Permian/San Juan</t>
  </si>
  <si>
    <t>NG_OMICRON_4</t>
  </si>
  <si>
    <t>Omi Vol - NNG Demrc/Vent</t>
  </si>
  <si>
    <t>NG_OMICRON_5</t>
  </si>
  <si>
    <t>Omi Vol - NE Market Area</t>
  </si>
  <si>
    <t>NG_OMICRON_6</t>
  </si>
  <si>
    <t>Omi Vol - Appalachia</t>
  </si>
  <si>
    <t>Omi Vol - Rocky Mountains</t>
  </si>
  <si>
    <t>NG_OMICRON_8</t>
  </si>
  <si>
    <t>Omi Vol - Alberta/Sumas</t>
  </si>
  <si>
    <t>NG_OMICRON_9</t>
  </si>
  <si>
    <t>Omi Vol - Sithe (ANR/LA)</t>
  </si>
  <si>
    <t>NG_OMICRON_10</t>
  </si>
  <si>
    <t>Canada/US Dollar</t>
  </si>
  <si>
    <t>CAD/USD</t>
  </si>
  <si>
    <t>IF-CNG/NORTH</t>
  </si>
  <si>
    <t xml:space="preserve">DJ BASIN </t>
  </si>
  <si>
    <t>DJ/BASIN/CIG</t>
  </si>
  <si>
    <t>IF NGPL Harper</t>
  </si>
  <si>
    <t>IF-NGPL/HARPER</t>
  </si>
  <si>
    <t>IF NGPL OK NW ( GAGE)</t>
  </si>
  <si>
    <t>IF-NGPL/OK-NW</t>
  </si>
  <si>
    <t>ML7 CITYGATE (CRYSTAL FALLS)</t>
  </si>
  <si>
    <t>ML7/CG</t>
  </si>
  <si>
    <t>IF Texas City Loop</t>
  </si>
  <si>
    <t>IF-TX CITY LOOP</t>
  </si>
  <si>
    <t>Fetch Curves Through</t>
  </si>
  <si>
    <t>Nymex Vol</t>
  </si>
  <si>
    <t>NG_OMICRON_11</t>
  </si>
  <si>
    <t>NG_OMICRON_12</t>
  </si>
  <si>
    <t>IF-WAHA-TX</t>
  </si>
  <si>
    <t>IF-NNG/VENT Basis Mid</t>
  </si>
  <si>
    <t>IF-NNG/VENT Index Mid</t>
  </si>
  <si>
    <t>IF-NGPLTXOK Basis Mid</t>
  </si>
  <si>
    <t>IF-NGPLTXOK Index Mid</t>
  </si>
  <si>
    <t>IF-TRUNKL/LA Basis Mid</t>
  </si>
  <si>
    <t>IF-TRUNKL/LA Index Mid</t>
  </si>
  <si>
    <t>MICH/CONS Basis Mid</t>
  </si>
  <si>
    <t>MICH/CONS Index Mid</t>
  </si>
  <si>
    <t>IF-WAHA-TX Basis Mid</t>
  </si>
  <si>
    <t>IF-WAHA-TX Index Mid</t>
  </si>
  <si>
    <t>NGI-MALIN Basis Mid</t>
  </si>
  <si>
    <t>NGI-MALIN Index Mid</t>
  </si>
  <si>
    <t>CGPR-KINGSGATE Basis Mid</t>
  </si>
  <si>
    <t>CGPR-KINGSGATE Index Mid</t>
  </si>
  <si>
    <t>IF-COLGUL/RAYNE Basis Mid</t>
  </si>
  <si>
    <t>IF-COLGUL/RAYNE Index Mid</t>
  </si>
  <si>
    <t>IF-CGT/APPALAC Basis Mid</t>
  </si>
  <si>
    <t>IF-CGT/APPALAC Index Mid</t>
  </si>
  <si>
    <t>IF-COLGULF/LA Basis Mid</t>
  </si>
  <si>
    <t>IF-COLGULF/LA Index Mid</t>
  </si>
  <si>
    <t>IF-HEHUB Basis Mid</t>
  </si>
  <si>
    <t>IF-HEHUB Index Mid</t>
  </si>
  <si>
    <t>Grabthis</t>
  </si>
  <si>
    <t>B1</t>
  </si>
  <si>
    <t>O:\Transport\TransportY2K\Correlation Mids.xls</t>
  </si>
  <si>
    <t>IF-COLGULF/RAYNE</t>
  </si>
  <si>
    <t>IF-NWPL_ROCKY_M Basis Mid</t>
  </si>
  <si>
    <t>IF-NWPL_ROCKY_M Index Mid</t>
  </si>
  <si>
    <t>NGI-PGE/CG Basis Mid</t>
  </si>
  <si>
    <t>NGI-PGE/CG Index Mid</t>
  </si>
  <si>
    <t>Days From Yesterday</t>
  </si>
  <si>
    <t>Delta Value</t>
  </si>
  <si>
    <t>Gamma Value</t>
  </si>
  <si>
    <t>Theta Value</t>
  </si>
  <si>
    <t>Vega Value</t>
  </si>
  <si>
    <t>Rho Value</t>
  </si>
  <si>
    <t>Drift Value</t>
  </si>
  <si>
    <t>Region List</t>
  </si>
  <si>
    <t>Include in P&amp;L (Y/N)</t>
  </si>
  <si>
    <t>P&amp;L Group</t>
  </si>
  <si>
    <t>Region List and P&amp;L Rpt Configuration</t>
  </si>
  <si>
    <t>Price Component</t>
  </si>
  <si>
    <t>Basis Component</t>
  </si>
  <si>
    <t>Price</t>
  </si>
  <si>
    <t>Fuel Component</t>
  </si>
  <si>
    <t>Variable Charges</t>
  </si>
  <si>
    <t>R / D Basis</t>
  </si>
  <si>
    <t>Index Component</t>
  </si>
  <si>
    <t>R / D Value</t>
  </si>
  <si>
    <t>Fuel</t>
  </si>
  <si>
    <t>R / D Index</t>
  </si>
  <si>
    <t>Var Charges</t>
  </si>
  <si>
    <t>Fuel Cost</t>
  </si>
  <si>
    <t>PV Fuel Vols</t>
  </si>
  <si>
    <t>NW STANF/1ST-GD</t>
  </si>
  <si>
    <t>NW STANF/1ST-GD Basis Mid</t>
  </si>
  <si>
    <t>NW STANF/1ST-GD Index Mid</t>
  </si>
  <si>
    <t>IF-TRANSCO/Z3 Basis Mid</t>
  </si>
  <si>
    <t>IF-TRANSCO/Z6 Basis Mid</t>
  </si>
  <si>
    <t>IF-TRANSCO/Z3 Index Mid</t>
  </si>
  <si>
    <t>IF-TRANSCO/Z6 Index Mid</t>
  </si>
  <si>
    <t>IF-TRANSCO/Z1 Basis Mid</t>
  </si>
  <si>
    <t>IF-TRANSCO/Z1 Index Mid</t>
  </si>
  <si>
    <t>IF-TRANSCO/Z2 Basis Mid</t>
  </si>
  <si>
    <t>IF-TRANSCO/Z2 Index Mid</t>
  </si>
  <si>
    <t>NAT/FUEL/LEIDY</t>
  </si>
  <si>
    <t>NAT/FUEL/LEIDY Basis Mid</t>
  </si>
  <si>
    <t>NAT/FUEL/LEIDY Index Mid</t>
  </si>
  <si>
    <t>Nat Fuel Leidy</t>
  </si>
  <si>
    <t>IF-FGT/Z2 Basis Mid</t>
  </si>
  <si>
    <t>IF-FGT/Z2 Index Mid</t>
  </si>
  <si>
    <t>IF-FGT/Z1 Basis Mid</t>
  </si>
  <si>
    <t>IF-FGT/Z3 Basis Mid</t>
  </si>
  <si>
    <t>IF-FGT/Z1 Index Mid</t>
  </si>
  <si>
    <t>IF-FGT/Z3 Index Mid</t>
  </si>
  <si>
    <t>IF-FGT/MKTAREA Basis Mid</t>
  </si>
  <si>
    <t>IF-FGT/MKTAREA Index Mid</t>
  </si>
  <si>
    <t>NG_OMICRON_13</t>
  </si>
  <si>
    <t>Cranberry</t>
  </si>
  <si>
    <t>All</t>
  </si>
  <si>
    <t>IF-CNG/APPALACH Basis Mid</t>
  </si>
  <si>
    <t>IF-CNG/APPALACH Index Mid</t>
  </si>
  <si>
    <t>CNG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</si>
</sst>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5" formatCode="&quot;$&quot;#,##0_);\(&quot;$&quot;#,##0\)"/>
    <numFmt numFmtId="42" formatCode="_(&quot;$&quot;* #,##0_);_(&quot;$&quot;* \(#,##0\);_(&quot;$&quot;* &quot;-&quot;_);_(@_)"/>
    <numFmt numFmtId="41" formatCode="_(* #,##0_);_(* \(#,##0\);_(* &quot;-&quot;_);_(@_)"/>
    <numFmt numFmtId="44" formatCode="_(&quot;$&quot;* #,##0.00_);_(&quot;$&quot;* \(#,##0.00\);_(&quot;$&quot;* &quot;-&quot;??_);_(@_)"/>
    <numFmt numFmtId="43" formatCode="_(* #,##0.00_);_(* \(#,##0.00\);_(* &quot;-&quot;??_);_(@_)"/>
    <numFmt numFmtId="165" formatCode="&quot;$&quot;#,##0;[Red]\-&quot;$&quot;#,##0"/>
    <numFmt numFmtId="167" formatCode="&quot;$&quot;#,##0.00;[Red]\-&quot;$&quot;#,##0.00"/>
    <numFmt numFmtId="172" formatCode="#,##0_ ;[Red]\-#,##0\ "/>
    <numFmt numFmtId="173" formatCode="&quot;$&quot;#,##0.0000;[Red]\-&quot;$&quot;#,##0.0000"/>
    <numFmt numFmtId="174" formatCode="0.0000%"/>
    <numFmt numFmtId="176" formatCode="&quot;$&quot;#,##0.00"/>
    <numFmt numFmtId="178" formatCode="&quot;$&quot;#,##0.0000"/>
    <numFmt numFmtId="179" formatCode="0.00000"/>
    <numFmt numFmtId="183" formatCode="0.000"/>
    <numFmt numFmtId="205" formatCode="General_)"/>
    <numFmt numFmtId="243" formatCode="&quot;$&quot;#,##0.0000_);\(&quot;$&quot;#,##0.0000\)"/>
    <numFmt numFmtId="244" formatCode="&quot;$&quot;#,##0"/>
  </numFmts>
  <fonts count="38" x14ac:knownFonts="1">
    <font>
      <sz val="10"/>
      <name val="Arial"/>
    </font>
    <font>
      <sz val="10"/>
      <name val="Arial"/>
    </font>
    <font>
      <b/>
      <sz val="10"/>
      <name val="Arial"/>
      <family val="2"/>
    </font>
    <font>
      <b/>
      <sz val="12"/>
      <color indexed="12"/>
      <name val="Arial"/>
      <family val="2"/>
    </font>
    <font>
      <sz val="10"/>
      <color indexed="12"/>
      <name val="Arial"/>
      <family val="2"/>
    </font>
    <font>
      <b/>
      <sz val="10"/>
      <color indexed="63"/>
      <name val="Arial"/>
      <family val="2"/>
    </font>
    <font>
      <b/>
      <sz val="18"/>
      <name val="Arial"/>
      <family val="2"/>
    </font>
    <font>
      <sz val="12"/>
      <color indexed="12"/>
      <name val="Arial"/>
      <family val="2"/>
    </font>
    <font>
      <b/>
      <sz val="12"/>
      <name val="Arial"/>
      <family val="2"/>
    </font>
    <font>
      <b/>
      <sz val="18"/>
      <color indexed="9"/>
      <name val="Arial"/>
      <family val="2"/>
    </font>
    <font>
      <sz val="8"/>
      <color indexed="81"/>
      <name val="Tahoma"/>
    </font>
    <font>
      <b/>
      <sz val="10"/>
      <color indexed="9"/>
      <name val="Arial"/>
      <family val="2"/>
    </font>
    <font>
      <b/>
      <sz val="10"/>
      <color indexed="55"/>
      <name val="Arial"/>
      <family val="2"/>
    </font>
    <font>
      <sz val="10"/>
      <color indexed="55"/>
      <name val="Arial"/>
      <family val="2"/>
    </font>
    <font>
      <sz val="8"/>
      <color indexed="81"/>
      <name val="Tahoma"/>
      <family val="2"/>
    </font>
    <font>
      <b/>
      <sz val="10"/>
      <color indexed="8"/>
      <name val="Arial"/>
      <family val="2"/>
    </font>
    <font>
      <sz val="11"/>
      <name val="Arial"/>
    </font>
    <font>
      <sz val="10"/>
      <color indexed="8"/>
      <name val="Arial"/>
      <family val="2"/>
    </font>
    <font>
      <b/>
      <sz val="10"/>
      <color indexed="10"/>
      <name val="Arial"/>
      <family val="2"/>
    </font>
    <font>
      <b/>
      <sz val="10"/>
      <color indexed="23"/>
      <name val="Arial"/>
      <family val="2"/>
    </font>
    <font>
      <sz val="10"/>
      <color indexed="23"/>
      <name val="Arial"/>
      <family val="2"/>
    </font>
    <font>
      <sz val="10"/>
      <color indexed="63"/>
      <name val="Arial"/>
      <family val="2"/>
    </font>
    <font>
      <sz val="8"/>
      <name val="Helv"/>
    </font>
    <font>
      <b/>
      <sz val="10"/>
      <color indexed="13"/>
      <name val="Arial"/>
      <family val="2"/>
    </font>
    <font>
      <b/>
      <sz val="12"/>
      <color indexed="23"/>
      <name val="Arial"/>
      <family val="2"/>
    </font>
    <font>
      <b/>
      <sz val="12"/>
      <color indexed="17"/>
      <name val="Arial"/>
      <family val="2"/>
    </font>
    <font>
      <b/>
      <i/>
      <sz val="10"/>
      <color indexed="17"/>
      <name val="Arial"/>
      <family val="2"/>
    </font>
    <font>
      <sz val="12"/>
      <name val="Arial"/>
      <family val="2"/>
    </font>
    <font>
      <i/>
      <sz val="12"/>
      <name val="Arial"/>
      <family val="2"/>
    </font>
    <font>
      <sz val="10"/>
      <color indexed="22"/>
      <name val="Arial"/>
      <family val="2"/>
    </font>
    <font>
      <sz val="10"/>
      <name val="Arial"/>
      <family val="2"/>
    </font>
    <font>
      <b/>
      <sz val="20"/>
      <color indexed="12"/>
      <name val="Arial"/>
      <family val="2"/>
    </font>
    <font>
      <b/>
      <sz val="10"/>
      <color indexed="12"/>
      <name val="Arial"/>
      <family val="2"/>
    </font>
    <font>
      <sz val="9"/>
      <name val="Times New Roman"/>
      <family val="1"/>
    </font>
    <font>
      <sz val="9"/>
      <color indexed="12"/>
      <name val="Times New Roman"/>
      <family val="1"/>
    </font>
    <font>
      <sz val="9"/>
      <color indexed="56"/>
      <name val="Times New Roman"/>
      <family val="1"/>
    </font>
    <font>
      <sz val="10"/>
      <color indexed="54"/>
      <name val="Arial"/>
      <family val="2"/>
    </font>
    <font>
      <sz val="10"/>
      <color indexed="10"/>
      <name val="Arial"/>
      <family val="2"/>
    </font>
  </fonts>
  <fills count="15">
    <fill>
      <patternFill patternType="none"/>
    </fill>
    <fill>
      <patternFill patternType="gray125"/>
    </fill>
    <fill>
      <patternFill patternType="solid">
        <fgColor indexed="9"/>
        <bgColor indexed="64"/>
      </patternFill>
    </fill>
    <fill>
      <patternFill patternType="solid">
        <fgColor indexed="27"/>
        <bgColor indexed="64"/>
      </patternFill>
    </fill>
    <fill>
      <patternFill patternType="solid">
        <fgColor indexed="24"/>
        <bgColor indexed="64"/>
      </patternFill>
    </fill>
    <fill>
      <patternFill patternType="solid">
        <fgColor indexed="23"/>
        <bgColor indexed="64"/>
      </patternFill>
    </fill>
    <fill>
      <patternFill patternType="solid">
        <fgColor indexed="33"/>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42"/>
        <bgColor indexed="64"/>
      </patternFill>
    </fill>
    <fill>
      <patternFill patternType="solid">
        <fgColor indexed="31"/>
        <bgColor indexed="64"/>
      </patternFill>
    </fill>
    <fill>
      <patternFill patternType="solid">
        <fgColor indexed="13"/>
        <bgColor indexed="64"/>
      </patternFill>
    </fill>
    <fill>
      <patternFill patternType="solid">
        <fgColor indexed="35"/>
        <bgColor indexed="64"/>
      </patternFill>
    </fill>
    <fill>
      <patternFill patternType="solid">
        <fgColor indexed="48"/>
        <bgColor indexed="64"/>
      </patternFill>
    </fill>
  </fills>
  <borders count="137">
    <border>
      <left/>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style="dotted">
        <color indexed="64"/>
      </top>
      <bottom style="dotted">
        <color indexed="64"/>
      </bottom>
      <diagonal/>
    </border>
    <border>
      <left style="medium">
        <color indexed="64"/>
      </left>
      <right style="thin">
        <color indexed="64"/>
      </right>
      <top/>
      <bottom style="dotted">
        <color indexed="64"/>
      </bottom>
      <diagonal/>
    </border>
    <border>
      <left style="thin">
        <color indexed="64"/>
      </left>
      <right style="thin">
        <color indexed="64"/>
      </right>
      <top/>
      <bottom style="dotted">
        <color indexed="64"/>
      </bottom>
      <diagonal/>
    </border>
    <border>
      <left style="medium">
        <color indexed="64"/>
      </left>
      <right style="thin">
        <color indexed="64"/>
      </right>
      <top style="medium">
        <color indexed="64"/>
      </top>
      <bottom style="dotted">
        <color indexed="64"/>
      </bottom>
      <diagonal/>
    </border>
    <border>
      <left style="medium">
        <color indexed="64"/>
      </left>
      <right style="hair">
        <color indexed="64"/>
      </right>
      <top style="thin">
        <color indexed="64"/>
      </top>
      <bottom style="thin">
        <color indexed="64"/>
      </bottom>
      <diagonal/>
    </border>
    <border>
      <left style="thin">
        <color indexed="64"/>
      </left>
      <right style="thin">
        <color indexed="64"/>
      </right>
      <top style="medium">
        <color indexed="64"/>
      </top>
      <bottom style="dotted">
        <color indexed="64"/>
      </bottom>
      <diagonal/>
    </border>
    <border>
      <left/>
      <right style="thick">
        <color indexed="64"/>
      </right>
      <top style="medium">
        <color indexed="64"/>
      </top>
      <bottom style="thin">
        <color indexed="64"/>
      </bottom>
      <diagonal/>
    </border>
    <border>
      <left/>
      <right style="thick">
        <color indexed="64"/>
      </right>
      <top/>
      <bottom/>
      <diagonal/>
    </border>
    <border>
      <left/>
      <right style="thick">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right/>
      <top/>
      <bottom style="dotted">
        <color indexed="64"/>
      </bottom>
      <diagonal/>
    </border>
    <border>
      <left style="thick">
        <color indexed="64"/>
      </left>
      <right style="medium">
        <color indexed="64"/>
      </right>
      <top style="thick">
        <color indexed="64"/>
      </top>
      <bottom style="medium">
        <color indexed="64"/>
      </bottom>
      <diagonal/>
    </border>
    <border>
      <left style="thin">
        <color indexed="64"/>
      </left>
      <right style="thin">
        <color indexed="64"/>
      </right>
      <top style="thin">
        <color indexed="64"/>
      </top>
      <bottom style="dotted">
        <color indexed="64"/>
      </bottom>
      <diagonal/>
    </border>
    <border>
      <left/>
      <right style="thick">
        <color indexed="64"/>
      </right>
      <top style="thin">
        <color indexed="64"/>
      </top>
      <bottom style="dotted">
        <color indexed="64"/>
      </bottom>
      <diagonal/>
    </border>
    <border>
      <left style="medium">
        <color indexed="64"/>
      </left>
      <right/>
      <top/>
      <bottom style="medium">
        <color indexed="64"/>
      </bottom>
      <diagonal/>
    </border>
    <border>
      <left style="medium">
        <color indexed="23"/>
      </left>
      <right style="hair">
        <color indexed="23"/>
      </right>
      <top style="hair">
        <color indexed="23"/>
      </top>
      <bottom style="hair">
        <color indexed="23"/>
      </bottom>
      <diagonal/>
    </border>
    <border>
      <left style="hair">
        <color indexed="23"/>
      </left>
      <right style="hair">
        <color indexed="23"/>
      </right>
      <top style="hair">
        <color indexed="23"/>
      </top>
      <bottom style="hair">
        <color indexed="23"/>
      </bottom>
      <diagonal/>
    </border>
    <border>
      <left style="hair">
        <color indexed="23"/>
      </left>
      <right style="medium">
        <color indexed="23"/>
      </right>
      <top style="hair">
        <color indexed="23"/>
      </top>
      <bottom style="hair">
        <color indexed="23"/>
      </bottom>
      <diagonal/>
    </border>
    <border>
      <left style="medium">
        <color indexed="23"/>
      </left>
      <right style="hair">
        <color indexed="23"/>
      </right>
      <top style="hair">
        <color indexed="23"/>
      </top>
      <bottom style="medium">
        <color indexed="23"/>
      </bottom>
      <diagonal/>
    </border>
    <border>
      <left style="hair">
        <color indexed="23"/>
      </left>
      <right style="hair">
        <color indexed="23"/>
      </right>
      <top style="hair">
        <color indexed="23"/>
      </top>
      <bottom style="medium">
        <color indexed="23"/>
      </bottom>
      <diagonal/>
    </border>
    <border>
      <left style="hair">
        <color indexed="23"/>
      </left>
      <right style="medium">
        <color indexed="23"/>
      </right>
      <top style="hair">
        <color indexed="23"/>
      </top>
      <bottom style="medium">
        <color indexed="23"/>
      </bottom>
      <diagonal/>
    </border>
    <border>
      <left style="medium">
        <color indexed="23"/>
      </left>
      <right style="hair">
        <color indexed="23"/>
      </right>
      <top/>
      <bottom style="hair">
        <color indexed="23"/>
      </bottom>
      <diagonal/>
    </border>
    <border>
      <left style="hair">
        <color indexed="23"/>
      </left>
      <right style="hair">
        <color indexed="23"/>
      </right>
      <top/>
      <bottom style="hair">
        <color indexed="23"/>
      </bottom>
      <diagonal/>
    </border>
    <border>
      <left style="hair">
        <color indexed="23"/>
      </left>
      <right style="medium">
        <color indexed="23"/>
      </right>
      <top/>
      <bottom style="hair">
        <color indexed="23"/>
      </bottom>
      <diagonal/>
    </border>
    <border>
      <left style="medium">
        <color indexed="23"/>
      </left>
      <right style="hair">
        <color indexed="23"/>
      </right>
      <top style="medium">
        <color indexed="23"/>
      </top>
      <bottom style="thin">
        <color indexed="23"/>
      </bottom>
      <diagonal/>
    </border>
    <border>
      <left style="medium">
        <color indexed="64"/>
      </left>
      <right style="thin">
        <color indexed="64"/>
      </right>
      <top style="thin">
        <color indexed="64"/>
      </top>
      <bottom style="dotted">
        <color indexed="64"/>
      </bottom>
      <diagonal/>
    </border>
    <border>
      <left/>
      <right/>
      <top style="medium">
        <color indexed="64"/>
      </top>
      <bottom style="dotted">
        <color indexed="64"/>
      </bottom>
      <diagonal/>
    </border>
    <border>
      <left style="hair">
        <color indexed="23"/>
      </left>
      <right/>
      <top style="medium">
        <color indexed="23"/>
      </top>
      <bottom style="thin">
        <color indexed="23"/>
      </bottom>
      <diagonal/>
    </border>
    <border>
      <left style="hair">
        <color indexed="23"/>
      </left>
      <right style="hair">
        <color indexed="23"/>
      </right>
      <top style="medium">
        <color indexed="23"/>
      </top>
      <bottom style="thin">
        <color indexed="23"/>
      </bottom>
      <diagonal/>
    </border>
    <border>
      <left style="medium">
        <color indexed="64"/>
      </left>
      <right style="thick">
        <color indexed="64"/>
      </right>
      <top style="medium">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style="thin">
        <color indexed="64"/>
      </right>
      <top style="dotted">
        <color indexed="64"/>
      </top>
      <bottom style="medium">
        <color indexed="64"/>
      </bottom>
      <diagonal/>
    </border>
    <border>
      <left/>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medium">
        <color indexed="64"/>
      </left>
      <right style="thick">
        <color indexed="64"/>
      </right>
      <top style="thin">
        <color indexed="64"/>
      </top>
      <bottom style="medium">
        <color indexed="64"/>
      </bottom>
      <diagonal/>
    </border>
    <border>
      <left style="medium">
        <color indexed="64"/>
      </left>
      <right style="thick">
        <color indexed="64"/>
      </right>
      <top/>
      <bottom style="medium">
        <color indexed="64"/>
      </bottom>
      <diagonal/>
    </border>
    <border>
      <left/>
      <right style="thin">
        <color indexed="64"/>
      </right>
      <top/>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right style="thick">
        <color indexed="64"/>
      </right>
      <top style="thin">
        <color indexed="64"/>
      </top>
      <bottom/>
      <diagonal/>
    </border>
    <border>
      <left style="thin">
        <color indexed="64"/>
      </left>
      <right style="thick">
        <color indexed="64"/>
      </right>
      <top style="dotted">
        <color indexed="64"/>
      </top>
      <bottom style="medium">
        <color indexed="64"/>
      </bottom>
      <diagonal/>
    </border>
    <border>
      <left style="hair">
        <color indexed="23"/>
      </left>
      <right/>
      <top/>
      <bottom style="hair">
        <color indexed="23"/>
      </bottom>
      <diagonal/>
    </border>
    <border>
      <left style="hair">
        <color indexed="23"/>
      </left>
      <right/>
      <top style="hair">
        <color indexed="23"/>
      </top>
      <bottom style="hair">
        <color indexed="23"/>
      </bottom>
      <diagonal/>
    </border>
    <border>
      <left style="hair">
        <color indexed="23"/>
      </left>
      <right/>
      <top style="hair">
        <color indexed="23"/>
      </top>
      <bottom style="medium">
        <color indexed="23"/>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diagonal/>
    </border>
    <border>
      <left style="thin">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hair">
        <color indexed="64"/>
      </top>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55"/>
      </left>
      <right style="thin">
        <color indexed="55"/>
      </right>
      <top style="thin">
        <color indexed="55"/>
      </top>
      <bottom style="thin">
        <color indexed="55"/>
      </bottom>
      <diagonal/>
    </border>
    <border>
      <left/>
      <right/>
      <top/>
      <bottom style="medium">
        <color indexed="64"/>
      </bottom>
      <diagonal/>
    </border>
    <border>
      <left/>
      <right style="medium">
        <color indexed="64"/>
      </right>
      <top/>
      <bottom style="medium">
        <color indexed="64"/>
      </bottom>
      <diagonal/>
    </border>
    <border>
      <left style="medium">
        <color indexed="8"/>
      </left>
      <right/>
      <top/>
      <bottom/>
      <diagonal/>
    </border>
    <border>
      <left/>
      <right style="medium">
        <color indexed="9"/>
      </right>
      <top/>
      <bottom/>
      <diagonal/>
    </border>
    <border>
      <left style="medium">
        <color indexed="8"/>
      </left>
      <right/>
      <top/>
      <bottom style="medium">
        <color indexed="9"/>
      </bottom>
      <diagonal/>
    </border>
    <border>
      <left/>
      <right/>
      <top/>
      <bottom style="medium">
        <color indexed="9"/>
      </bottom>
      <diagonal/>
    </border>
    <border>
      <left/>
      <right style="medium">
        <color indexed="9"/>
      </right>
      <top/>
      <bottom style="medium">
        <color indexed="9"/>
      </bottom>
      <diagonal/>
    </border>
    <border>
      <left style="medium">
        <color indexed="9"/>
      </left>
      <right/>
      <top/>
      <bottom style="medium">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top/>
      <bottom style="dotted">
        <color indexed="64"/>
      </bottom>
      <diagonal/>
    </border>
    <border>
      <left/>
      <right style="thin">
        <color indexed="64"/>
      </right>
      <top/>
      <bottom style="dotted">
        <color indexed="64"/>
      </bottom>
      <diagonal/>
    </border>
    <border>
      <left style="hair">
        <color indexed="23"/>
      </left>
      <right style="medium">
        <color indexed="23"/>
      </right>
      <top style="medium">
        <color indexed="23"/>
      </top>
      <bottom style="thin">
        <color indexed="23"/>
      </bottom>
      <diagonal/>
    </border>
    <border>
      <left style="medium">
        <color indexed="9"/>
      </left>
      <right/>
      <top style="thin">
        <color indexed="57"/>
      </top>
      <bottom/>
      <diagonal/>
    </border>
    <border>
      <left/>
      <right/>
      <top style="thin">
        <color indexed="57"/>
      </top>
      <bottom/>
      <diagonal/>
    </border>
    <border>
      <left/>
      <right style="medium">
        <color indexed="64"/>
      </right>
      <top style="thin">
        <color indexed="57"/>
      </top>
      <bottom/>
      <diagonal/>
    </border>
    <border>
      <left style="medium">
        <color indexed="9"/>
      </left>
      <right/>
      <top/>
      <bottom/>
      <diagonal/>
    </border>
    <border>
      <left/>
      <right style="medium">
        <color indexed="64"/>
      </right>
      <top/>
      <bottom/>
      <diagonal/>
    </border>
    <border>
      <left style="medium">
        <color indexed="9"/>
      </left>
      <right/>
      <top style="medium">
        <color indexed="9"/>
      </top>
      <bottom style="thin">
        <color indexed="57"/>
      </bottom>
      <diagonal/>
    </border>
    <border>
      <left/>
      <right/>
      <top style="medium">
        <color indexed="9"/>
      </top>
      <bottom style="thin">
        <color indexed="57"/>
      </bottom>
      <diagonal/>
    </border>
    <border>
      <left/>
      <right style="medium">
        <color indexed="64"/>
      </right>
      <top style="medium">
        <color indexed="9"/>
      </top>
      <bottom style="thin">
        <color indexed="57"/>
      </bottom>
      <diagonal/>
    </border>
    <border>
      <left style="medium">
        <color indexed="9"/>
      </left>
      <right/>
      <top style="medium">
        <color indexed="9"/>
      </top>
      <bottom/>
      <diagonal/>
    </border>
    <border>
      <left/>
      <right/>
      <top style="medium">
        <color indexed="9"/>
      </top>
      <bottom/>
      <diagonal/>
    </border>
    <border>
      <left/>
      <right style="medium">
        <color indexed="64"/>
      </right>
      <top style="medium">
        <color indexed="9"/>
      </top>
      <bottom/>
      <diagonal/>
    </border>
    <border>
      <left style="medium">
        <color indexed="8"/>
      </left>
      <right/>
      <top style="medium">
        <color indexed="8"/>
      </top>
      <bottom/>
      <diagonal/>
    </border>
    <border>
      <left/>
      <right/>
      <top style="medium">
        <color indexed="8"/>
      </top>
      <bottom/>
      <diagonal/>
    </border>
    <border>
      <left/>
      <right style="medium">
        <color indexed="9"/>
      </right>
      <top style="medium">
        <color indexed="8"/>
      </top>
      <bottom/>
      <diagonal/>
    </border>
    <border>
      <left style="medium">
        <color indexed="8"/>
      </left>
      <right/>
      <top/>
      <bottom style="thin">
        <color indexed="57"/>
      </bottom>
      <diagonal/>
    </border>
    <border>
      <left/>
      <right/>
      <top/>
      <bottom style="thin">
        <color indexed="57"/>
      </bottom>
      <diagonal/>
    </border>
    <border>
      <left/>
      <right style="medium">
        <color indexed="9"/>
      </right>
      <top/>
      <bottom style="thin">
        <color indexed="57"/>
      </bottom>
      <diagonal/>
    </border>
    <border>
      <left style="medium">
        <color indexed="8"/>
      </left>
      <right/>
      <top style="medium">
        <color indexed="8"/>
      </top>
      <bottom style="thin">
        <color indexed="57"/>
      </bottom>
      <diagonal/>
    </border>
    <border>
      <left/>
      <right/>
      <top style="medium">
        <color indexed="8"/>
      </top>
      <bottom style="thin">
        <color indexed="57"/>
      </bottom>
      <diagonal/>
    </border>
    <border>
      <left/>
      <right style="medium">
        <color indexed="9"/>
      </right>
      <top style="medium">
        <color indexed="8"/>
      </top>
      <bottom style="thin">
        <color indexed="57"/>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style="thick">
        <color indexed="64"/>
      </top>
      <bottom/>
      <diagonal/>
    </border>
    <border>
      <left style="thick">
        <color indexed="64"/>
      </left>
      <right style="medium">
        <color indexed="64"/>
      </right>
      <top/>
      <bottom/>
      <diagonal/>
    </border>
    <border>
      <left style="thick">
        <color indexed="64"/>
      </left>
      <right/>
      <top/>
      <bottom/>
      <diagonal/>
    </border>
    <border>
      <left style="thick">
        <color indexed="64"/>
      </left>
      <right style="medium">
        <color indexed="64"/>
      </right>
      <top/>
      <bottom style="thick">
        <color indexed="64"/>
      </bottom>
      <diagonal/>
    </border>
    <border>
      <left/>
      <right/>
      <top style="thick">
        <color indexed="64"/>
      </top>
      <bottom/>
      <diagonal/>
    </border>
    <border>
      <left/>
      <right style="thick">
        <color indexed="64"/>
      </right>
      <top style="thick">
        <color indexed="64"/>
      </top>
      <bottom/>
      <diagonal/>
    </border>
    <border>
      <left style="medium">
        <color indexed="64"/>
      </left>
      <right style="thin">
        <color indexed="64"/>
      </right>
      <top/>
      <bottom style="thick">
        <color indexed="64"/>
      </bottom>
      <diagonal/>
    </border>
    <border>
      <left style="thin">
        <color indexed="64"/>
      </left>
      <right/>
      <top style="medium">
        <color indexed="64"/>
      </top>
      <bottom/>
      <diagonal/>
    </border>
    <border>
      <left/>
      <right/>
      <top style="medium">
        <color indexed="64"/>
      </top>
      <bottom/>
      <diagonal/>
    </border>
    <border>
      <left/>
      <right style="thick">
        <color indexed="64"/>
      </right>
      <top style="medium">
        <color indexed="64"/>
      </top>
      <bottom/>
      <diagonal/>
    </border>
    <border>
      <left style="thin">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hair">
        <color indexed="64"/>
      </right>
      <top style="thin">
        <color indexed="64"/>
      </top>
      <bottom/>
      <diagonal/>
    </border>
    <border>
      <left style="thin">
        <color indexed="64"/>
      </left>
      <right style="hair">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6" fillId="0" borderId="0"/>
  </cellStyleXfs>
  <cellXfs count="423">
    <xf numFmtId="0" fontId="0" fillId="0" borderId="0" xfId="0"/>
    <xf numFmtId="0" fontId="4" fillId="2" borderId="1" xfId="0" applyFont="1" applyFill="1" applyBorder="1" applyAlignment="1" applyProtection="1">
      <alignment horizontal="center"/>
      <protection locked="0"/>
    </xf>
    <xf numFmtId="15" fontId="4" fillId="2" borderId="1" xfId="0" applyNumberFormat="1" applyFont="1" applyFill="1" applyBorder="1" applyAlignment="1" applyProtection="1">
      <alignment horizontal="center"/>
      <protection locked="0"/>
    </xf>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right"/>
    </xf>
    <xf numFmtId="0" fontId="5" fillId="3" borderId="5" xfId="0" applyFont="1" applyFill="1" applyBorder="1" applyAlignment="1">
      <alignment horizontal="right"/>
    </xf>
    <xf numFmtId="0" fontId="5" fillId="3" borderId="6" xfId="0" applyFont="1" applyFill="1" applyBorder="1" applyAlignment="1">
      <alignment horizontal="right"/>
    </xf>
    <xf numFmtId="0" fontId="5" fillId="3" borderId="7" xfId="0" applyFont="1" applyFill="1" applyBorder="1" applyAlignment="1">
      <alignment horizontal="right"/>
    </xf>
    <xf numFmtId="0" fontId="5" fillId="3" borderId="8" xfId="0" applyFont="1" applyFill="1" applyBorder="1" applyAlignment="1">
      <alignment horizontal="right" vertical="center"/>
    </xf>
    <xf numFmtId="0" fontId="3" fillId="2" borderId="2" xfId="0" applyFont="1" applyFill="1" applyBorder="1" applyAlignment="1" applyProtection="1">
      <alignment horizontal="center"/>
      <protection locked="0"/>
    </xf>
    <xf numFmtId="0" fontId="2" fillId="3" borderId="9" xfId="0" applyFont="1" applyFill="1" applyBorder="1" applyAlignment="1">
      <alignment horizontal="center"/>
    </xf>
    <xf numFmtId="0" fontId="2" fillId="3" borderId="3" xfId="0" applyFont="1" applyFill="1" applyBorder="1" applyAlignment="1">
      <alignment horizontal="center"/>
    </xf>
    <xf numFmtId="0" fontId="5" fillId="3" borderId="8" xfId="0" applyFont="1" applyFill="1" applyBorder="1" applyAlignment="1">
      <alignment horizontal="right"/>
    </xf>
    <xf numFmtId="0" fontId="5" fillId="3" borderId="10" xfId="0" applyFont="1" applyFill="1" applyBorder="1" applyAlignment="1">
      <alignment horizontal="right"/>
    </xf>
    <xf numFmtId="0" fontId="2" fillId="3" borderId="11" xfId="0" applyFont="1" applyFill="1" applyBorder="1" applyAlignment="1">
      <alignment horizontal="center"/>
    </xf>
    <xf numFmtId="15" fontId="4" fillId="2" borderId="12" xfId="0" applyNumberFormat="1" applyFont="1" applyFill="1" applyBorder="1" applyAlignment="1" applyProtection="1">
      <alignment horizontal="center"/>
      <protection locked="0"/>
    </xf>
    <xf numFmtId="0" fontId="5" fillId="3" borderId="11" xfId="0" applyFont="1" applyFill="1" applyBorder="1" applyAlignment="1">
      <alignment horizontal="center"/>
    </xf>
    <xf numFmtId="172" fontId="4" fillId="2" borderId="13" xfId="0" applyNumberFormat="1" applyFont="1" applyFill="1" applyBorder="1" applyAlignment="1" applyProtection="1">
      <alignment horizontal="center"/>
      <protection locked="0"/>
    </xf>
    <xf numFmtId="174" fontId="4" fillId="2" borderId="13" xfId="0" applyNumberFormat="1" applyFont="1" applyFill="1" applyBorder="1" applyAlignment="1" applyProtection="1">
      <alignment horizontal="center"/>
      <protection locked="0"/>
    </xf>
    <xf numFmtId="172" fontId="4" fillId="2" borderId="14" xfId="0" applyNumberFormat="1" applyFont="1" applyFill="1" applyBorder="1" applyAlignment="1" applyProtection="1">
      <alignment horizontal="center"/>
      <protection locked="0"/>
    </xf>
    <xf numFmtId="174" fontId="4" fillId="2" borderId="14" xfId="0" applyNumberFormat="1" applyFont="1" applyFill="1" applyBorder="1" applyAlignment="1" applyProtection="1">
      <alignment horizontal="center"/>
      <protection locked="0"/>
    </xf>
    <xf numFmtId="167" fontId="4" fillId="2" borderId="15" xfId="0" applyNumberFormat="1" applyFont="1" applyFill="1" applyBorder="1" applyAlignment="1" applyProtection="1">
      <alignment horizontal="center"/>
      <protection locked="0"/>
    </xf>
    <xf numFmtId="0" fontId="0" fillId="4" borderId="0" xfId="0" applyFill="1"/>
    <xf numFmtId="0" fontId="11" fillId="5" borderId="16" xfId="0" applyFont="1" applyFill="1" applyBorder="1" applyAlignment="1">
      <alignment horizontal="center" vertical="center" wrapText="1"/>
    </xf>
    <xf numFmtId="0" fontId="4" fillId="6" borderId="17" xfId="0" applyFont="1" applyFill="1" applyBorder="1" applyAlignment="1" applyProtection="1">
      <alignment horizontal="center" vertical="center" wrapText="1"/>
      <protection locked="0"/>
    </xf>
    <xf numFmtId="0" fontId="4" fillId="6" borderId="18" xfId="0" applyFont="1" applyFill="1" applyBorder="1" applyAlignment="1" applyProtection="1">
      <alignment horizontal="center" vertical="center" wrapText="1"/>
      <protection locked="0"/>
    </xf>
    <xf numFmtId="0" fontId="7" fillId="6" borderId="19" xfId="0" applyFont="1" applyFill="1" applyBorder="1" applyAlignment="1" applyProtection="1">
      <alignment horizontal="center"/>
      <protection locked="0"/>
    </xf>
    <xf numFmtId="3" fontId="0" fillId="2" borderId="0" xfId="0" applyNumberFormat="1" applyFill="1"/>
    <xf numFmtId="0" fontId="0" fillId="2" borderId="0" xfId="0" applyFill="1"/>
    <xf numFmtId="1" fontId="0" fillId="2" borderId="0" xfId="0" applyNumberFormat="1" applyFill="1"/>
    <xf numFmtId="15" fontId="0" fillId="2" borderId="0" xfId="0" applyNumberFormat="1" applyFill="1"/>
    <xf numFmtId="0" fontId="12" fillId="2" borderId="0" xfId="0" applyFont="1" applyFill="1" applyAlignment="1">
      <alignment horizontal="right"/>
    </xf>
    <xf numFmtId="3" fontId="12" fillId="2" borderId="0" xfId="0" applyNumberFormat="1" applyFont="1" applyFill="1" applyAlignment="1">
      <alignment horizontal="left"/>
    </xf>
    <xf numFmtId="0" fontId="13" fillId="2" borderId="0" xfId="0" applyFont="1" applyFill="1"/>
    <xf numFmtId="3" fontId="13" fillId="2" borderId="0" xfId="0" applyNumberFormat="1" applyFont="1" applyFill="1" applyAlignment="1">
      <alignment horizontal="left"/>
    </xf>
    <xf numFmtId="0" fontId="2" fillId="2" borderId="0" xfId="0" applyFont="1" applyFill="1" applyAlignment="1">
      <alignment horizontal="right" wrapText="1"/>
    </xf>
    <xf numFmtId="3" fontId="13" fillId="2" borderId="20" xfId="0" applyNumberFormat="1" applyFont="1" applyFill="1" applyBorder="1"/>
    <xf numFmtId="173" fontId="13" fillId="2" borderId="21" xfId="0" applyNumberFormat="1" applyFont="1" applyFill="1" applyBorder="1"/>
    <xf numFmtId="174" fontId="13" fillId="2" borderId="21" xfId="0" applyNumberFormat="1" applyFont="1" applyFill="1" applyBorder="1"/>
    <xf numFmtId="173" fontId="13" fillId="2" borderId="22" xfId="0" applyNumberFormat="1" applyFont="1" applyFill="1" applyBorder="1"/>
    <xf numFmtId="3" fontId="13" fillId="2" borderId="23" xfId="0" applyNumberFormat="1" applyFont="1" applyFill="1" applyBorder="1"/>
    <xf numFmtId="173" fontId="13" fillId="2" borderId="24" xfId="0" applyNumberFormat="1" applyFont="1" applyFill="1" applyBorder="1"/>
    <xf numFmtId="174" fontId="13" fillId="2" borderId="24" xfId="0" applyNumberFormat="1" applyFont="1" applyFill="1" applyBorder="1"/>
    <xf numFmtId="173" fontId="13" fillId="2" borderId="25" xfId="0" applyNumberFormat="1" applyFont="1" applyFill="1" applyBorder="1"/>
    <xf numFmtId="3" fontId="13" fillId="2" borderId="26" xfId="0" applyNumberFormat="1" applyFont="1" applyFill="1" applyBorder="1"/>
    <xf numFmtId="173" fontId="13" fillId="2" borderId="27" xfId="0" applyNumberFormat="1" applyFont="1" applyFill="1" applyBorder="1"/>
    <xf numFmtId="174" fontId="13" fillId="2" borderId="27" xfId="0" applyNumberFormat="1" applyFont="1" applyFill="1" applyBorder="1"/>
    <xf numFmtId="173" fontId="13" fillId="2" borderId="28" xfId="0" applyNumberFormat="1" applyFont="1" applyFill="1" applyBorder="1"/>
    <xf numFmtId="3" fontId="12" fillId="2" borderId="29" xfId="0" applyNumberFormat="1" applyFont="1" applyFill="1" applyBorder="1" applyAlignment="1">
      <alignment horizontal="right"/>
    </xf>
    <xf numFmtId="0" fontId="5" fillId="3" borderId="30" xfId="0" applyFont="1" applyFill="1" applyBorder="1" applyAlignment="1">
      <alignment horizontal="right"/>
    </xf>
    <xf numFmtId="167" fontId="4" fillId="6" borderId="31" xfId="0" applyNumberFormat="1" applyFont="1" applyFill="1" applyBorder="1" applyAlignment="1" applyProtection="1">
      <alignment horizontal="center"/>
      <protection locked="0"/>
    </xf>
    <xf numFmtId="173" fontId="0" fillId="2" borderId="0" xfId="0" applyNumberFormat="1" applyFill="1"/>
    <xf numFmtId="0" fontId="12" fillId="2" borderId="32" xfId="0" applyFont="1" applyFill="1" applyBorder="1" applyAlignment="1">
      <alignment horizontal="right"/>
    </xf>
    <xf numFmtId="173" fontId="12" fillId="2" borderId="33" xfId="0" applyNumberFormat="1" applyFont="1" applyFill="1" applyBorder="1" applyAlignment="1">
      <alignment horizontal="right"/>
    </xf>
    <xf numFmtId="174" fontId="0" fillId="2" borderId="0" xfId="0" applyNumberFormat="1" applyFill="1"/>
    <xf numFmtId="174" fontId="12" fillId="2" borderId="33" xfId="0" applyNumberFormat="1" applyFont="1" applyFill="1" applyBorder="1" applyAlignment="1">
      <alignment horizontal="right"/>
    </xf>
    <xf numFmtId="167" fontId="15" fillId="3" borderId="34" xfId="0" applyNumberFormat="1" applyFont="1" applyFill="1" applyBorder="1" applyAlignment="1" applyProtection="1">
      <alignment horizontal="center"/>
      <protection locked="0"/>
    </xf>
    <xf numFmtId="0" fontId="2" fillId="7" borderId="35" xfId="0" applyFont="1" applyFill="1" applyBorder="1"/>
    <xf numFmtId="0" fontId="0" fillId="7" borderId="35" xfId="0" applyFill="1" applyBorder="1"/>
    <xf numFmtId="17" fontId="2" fillId="7" borderId="35" xfId="0" applyNumberFormat="1" applyFont="1" applyFill="1" applyBorder="1"/>
    <xf numFmtId="0" fontId="0" fillId="7" borderId="35" xfId="0" applyNumberFormat="1" applyFill="1" applyBorder="1"/>
    <xf numFmtId="0" fontId="0" fillId="0" borderId="0" xfId="0" applyNumberFormat="1"/>
    <xf numFmtId="0" fontId="2" fillId="7" borderId="35" xfId="0" applyNumberFormat="1" applyFont="1" applyFill="1" applyBorder="1"/>
    <xf numFmtId="17" fontId="4" fillId="2" borderId="36" xfId="0" applyNumberFormat="1" applyFont="1" applyFill="1" applyBorder="1" applyProtection="1">
      <protection locked="0"/>
    </xf>
    <xf numFmtId="15" fontId="4" fillId="2" borderId="36" xfId="0" applyNumberFormat="1" applyFont="1" applyFill="1" applyBorder="1" applyProtection="1">
      <protection locked="0"/>
    </xf>
    <xf numFmtId="14" fontId="0" fillId="0" borderId="0" xfId="0" applyNumberFormat="1"/>
    <xf numFmtId="0" fontId="4" fillId="0" borderId="0" xfId="0" applyFont="1" applyAlignment="1" applyProtection="1">
      <alignment horizontal="right"/>
      <protection locked="0"/>
    </xf>
    <xf numFmtId="0" fontId="4" fillId="0" borderId="37" xfId="0" applyNumberFormat="1" applyFont="1" applyBorder="1" applyAlignment="1" applyProtection="1">
      <alignment horizontal="right" vertical="top" wrapText="1"/>
      <protection locked="0"/>
    </xf>
    <xf numFmtId="0" fontId="4" fillId="0" borderId="37" xfId="0" applyNumberFormat="1" applyFont="1" applyBorder="1" applyAlignment="1" applyProtection="1">
      <alignment horizontal="right" vertical="top"/>
      <protection locked="0"/>
    </xf>
    <xf numFmtId="0" fontId="4" fillId="0" borderId="37" xfId="0" applyFont="1" applyBorder="1" applyAlignment="1" applyProtection="1">
      <alignment horizontal="right" vertical="top"/>
      <protection locked="0"/>
    </xf>
    <xf numFmtId="15" fontId="17" fillId="0" borderId="0" xfId="0" applyNumberFormat="1" applyFont="1" applyAlignment="1">
      <alignment horizontal="right"/>
    </xf>
    <xf numFmtId="0" fontId="17" fillId="0" borderId="35" xfId="0" applyNumberFormat="1" applyFont="1" applyBorder="1" applyAlignment="1">
      <alignment horizontal="right" vertical="top" wrapText="1"/>
    </xf>
    <xf numFmtId="15" fontId="17" fillId="0" borderId="35" xfId="0" applyNumberFormat="1" applyFont="1" applyBorder="1" applyAlignment="1">
      <alignment horizontal="right" vertical="top" wrapText="1"/>
    </xf>
    <xf numFmtId="15" fontId="17" fillId="0" borderId="35" xfId="0" applyNumberFormat="1" applyFont="1" applyBorder="1" applyAlignment="1">
      <alignment horizontal="right" vertical="top"/>
    </xf>
    <xf numFmtId="0" fontId="0" fillId="0" borderId="0" xfId="0" applyNumberFormat="1" applyAlignment="1">
      <alignment horizontal="right" wrapText="1"/>
    </xf>
    <xf numFmtId="0" fontId="0" fillId="0" borderId="0" xfId="0" applyAlignment="1">
      <alignment horizontal="right" wrapText="1"/>
    </xf>
    <xf numFmtId="0" fontId="0" fillId="0" borderId="35" xfId="0" applyNumberFormat="1" applyBorder="1" applyAlignment="1">
      <alignment horizontal="right" vertical="top" wrapText="1"/>
    </xf>
    <xf numFmtId="0" fontId="0" fillId="0" borderId="35" xfId="0" applyBorder="1" applyAlignment="1">
      <alignment horizontal="right" vertical="top" wrapText="1"/>
    </xf>
    <xf numFmtId="0" fontId="0" fillId="0" borderId="0" xfId="0" applyAlignment="1">
      <alignment horizontal="right"/>
    </xf>
    <xf numFmtId="0" fontId="0" fillId="0" borderId="37" xfId="0" applyNumberFormat="1" applyBorder="1" applyAlignment="1">
      <alignment horizontal="right" wrapText="1"/>
    </xf>
    <xf numFmtId="0" fontId="0" fillId="0" borderId="37" xfId="0" applyNumberFormat="1" applyBorder="1" applyAlignment="1">
      <alignment horizontal="right"/>
    </xf>
    <xf numFmtId="0" fontId="0" fillId="0" borderId="37" xfId="0" applyBorder="1" applyAlignment="1">
      <alignment horizontal="right"/>
    </xf>
    <xf numFmtId="0" fontId="0" fillId="0" borderId="37" xfId="0" applyBorder="1" applyAlignment="1">
      <alignment horizontal="right" wrapText="1"/>
    </xf>
    <xf numFmtId="0" fontId="0" fillId="0" borderId="0" xfId="0" applyNumberFormat="1" applyAlignment="1">
      <alignment horizontal="right"/>
    </xf>
    <xf numFmtId="0" fontId="18" fillId="2" borderId="0" xfId="0" applyNumberFormat="1" applyFont="1" applyFill="1" applyAlignment="1" applyProtection="1">
      <alignment horizontal="right" wrapText="1"/>
    </xf>
    <xf numFmtId="17" fontId="2" fillId="0" borderId="0" xfId="0" applyNumberFormat="1" applyFont="1" applyAlignment="1">
      <alignment horizontal="right" wrapText="1"/>
    </xf>
    <xf numFmtId="178" fontId="0" fillId="0" borderId="0" xfId="0" applyNumberFormat="1" applyAlignment="1">
      <alignment horizontal="right" wrapText="1"/>
    </xf>
    <xf numFmtId="174" fontId="0" fillId="0" borderId="0" xfId="0" applyNumberFormat="1" applyAlignment="1">
      <alignment horizontal="right" wrapText="1"/>
    </xf>
    <xf numFmtId="178" fontId="0" fillId="0" borderId="0" xfId="0" applyNumberFormat="1"/>
    <xf numFmtId="174" fontId="0" fillId="0" borderId="0" xfId="0" applyNumberFormat="1"/>
    <xf numFmtId="17" fontId="2" fillId="0" borderId="0" xfId="0" applyNumberFormat="1" applyFont="1"/>
    <xf numFmtId="0" fontId="0" fillId="8" borderId="0" xfId="0" applyFill="1"/>
    <xf numFmtId="17" fontId="2" fillId="8" borderId="0" xfId="0" applyNumberFormat="1" applyFont="1" applyFill="1"/>
    <xf numFmtId="0" fontId="0" fillId="8" borderId="0" xfId="0" applyNumberFormat="1" applyFill="1"/>
    <xf numFmtId="0" fontId="0" fillId="8" borderId="0" xfId="0" applyNumberFormat="1" applyFill="1" applyAlignment="1">
      <alignment horizontal="left" indent="1"/>
    </xf>
    <xf numFmtId="17" fontId="15" fillId="4" borderId="36" xfId="0" applyNumberFormat="1" applyFont="1" applyFill="1" applyBorder="1" applyAlignment="1" applyProtection="1">
      <alignment horizontal="right" vertical="center" wrapText="1"/>
      <protection locked="0"/>
    </xf>
    <xf numFmtId="17" fontId="15" fillId="4" borderId="36" xfId="0" applyNumberFormat="1" applyFont="1" applyFill="1" applyBorder="1" applyAlignment="1">
      <alignment horizontal="right" vertical="center" wrapText="1"/>
    </xf>
    <xf numFmtId="17" fontId="2" fillId="4" borderId="36" xfId="0" applyNumberFormat="1" applyFont="1" applyFill="1" applyBorder="1" applyAlignment="1">
      <alignment horizontal="right" vertical="center" wrapText="1"/>
    </xf>
    <xf numFmtId="14" fontId="4" fillId="2" borderId="36" xfId="0" applyNumberFormat="1" applyFont="1" applyFill="1" applyBorder="1"/>
    <xf numFmtId="0" fontId="4" fillId="2" borderId="36" xfId="0" applyFont="1" applyFill="1" applyBorder="1"/>
    <xf numFmtId="0" fontId="4" fillId="2" borderId="36" xfId="0" applyFont="1" applyFill="1" applyBorder="1" applyAlignment="1">
      <alignment horizontal="right"/>
    </xf>
    <xf numFmtId="0" fontId="2" fillId="4" borderId="0" xfId="0" applyFont="1" applyFill="1" applyAlignment="1">
      <alignment horizontal="right"/>
    </xf>
    <xf numFmtId="173" fontId="19" fillId="2" borderId="0" xfId="0" applyNumberFormat="1" applyFont="1" applyFill="1" applyAlignment="1">
      <alignment horizontal="right"/>
    </xf>
    <xf numFmtId="172" fontId="20" fillId="2" borderId="38" xfId="0" applyNumberFormat="1" applyFont="1" applyFill="1" applyBorder="1" applyAlignment="1">
      <alignment horizontal="center"/>
    </xf>
    <xf numFmtId="172" fontId="20" fillId="2" borderId="39" xfId="0" applyNumberFormat="1" applyFont="1" applyFill="1" applyBorder="1" applyAlignment="1">
      <alignment horizontal="center"/>
    </xf>
    <xf numFmtId="172" fontId="20" fillId="2" borderId="40" xfId="0" applyNumberFormat="1" applyFont="1" applyFill="1" applyBorder="1" applyAlignment="1">
      <alignment horizontal="center"/>
    </xf>
    <xf numFmtId="0" fontId="5" fillId="3" borderId="41" xfId="0" applyFont="1" applyFill="1" applyBorder="1" applyAlignment="1">
      <alignment horizontal="right"/>
    </xf>
    <xf numFmtId="167" fontId="4" fillId="6" borderId="42" xfId="0" applyNumberFormat="1" applyFont="1" applyFill="1" applyBorder="1" applyAlignment="1" applyProtection="1">
      <alignment horizontal="center"/>
      <protection locked="0"/>
    </xf>
    <xf numFmtId="0" fontId="5" fillId="3" borderId="43" xfId="0" applyFont="1" applyFill="1" applyBorder="1" applyAlignment="1">
      <alignment horizontal="right"/>
    </xf>
    <xf numFmtId="0" fontId="5" fillId="3" borderId="44" xfId="0" applyFont="1" applyFill="1" applyBorder="1" applyAlignment="1">
      <alignment horizontal="right"/>
    </xf>
    <xf numFmtId="1" fontId="4" fillId="2" borderId="45" xfId="0" applyNumberFormat="1" applyFont="1" applyFill="1" applyBorder="1" applyAlignment="1" applyProtection="1">
      <alignment horizontal="center"/>
      <protection locked="0"/>
    </xf>
    <xf numFmtId="167" fontId="21" fillId="9" borderId="0" xfId="0" applyNumberFormat="1" applyFont="1" applyFill="1" applyBorder="1" applyAlignment="1" applyProtection="1">
      <alignment horizontal="center"/>
      <protection locked="0"/>
    </xf>
    <xf numFmtId="0" fontId="21" fillId="9" borderId="46" xfId="0" applyFont="1" applyFill="1" applyBorder="1" applyAlignment="1">
      <alignment horizontal="center"/>
    </xf>
    <xf numFmtId="0" fontId="7" fillId="6" borderId="47" xfId="0" applyNumberFormat="1" applyFont="1" applyFill="1" applyBorder="1" applyAlignment="1" applyProtection="1">
      <alignment horizontal="center" vertical="center"/>
      <protection locked="0"/>
    </xf>
    <xf numFmtId="0" fontId="4" fillId="6" borderId="48" xfId="0" applyNumberFormat="1" applyFont="1" applyFill="1" applyBorder="1" applyAlignment="1" applyProtection="1">
      <alignment horizontal="center" vertical="center"/>
      <protection locked="0"/>
    </xf>
    <xf numFmtId="172" fontId="20" fillId="2" borderId="36" xfId="0" applyNumberFormat="1" applyFont="1" applyFill="1" applyBorder="1" applyAlignment="1">
      <alignment horizontal="center"/>
    </xf>
    <xf numFmtId="243" fontId="4" fillId="6" borderId="14" xfId="0" applyNumberFormat="1" applyFont="1" applyFill="1" applyBorder="1" applyAlignment="1" applyProtection="1">
      <alignment horizontal="center"/>
      <protection locked="0"/>
    </xf>
    <xf numFmtId="243" fontId="4" fillId="6" borderId="13" xfId="0" applyNumberFormat="1" applyFont="1" applyFill="1" applyBorder="1" applyAlignment="1" applyProtection="1">
      <alignment horizontal="center"/>
      <protection locked="0"/>
    </xf>
    <xf numFmtId="243" fontId="4" fillId="2" borderId="0" xfId="0" applyNumberFormat="1" applyFont="1" applyFill="1" applyBorder="1" applyAlignment="1" applyProtection="1">
      <alignment horizontal="center"/>
      <protection locked="0"/>
    </xf>
    <xf numFmtId="243" fontId="4" fillId="2" borderId="1" xfId="0" applyNumberFormat="1" applyFont="1" applyFill="1" applyBorder="1" applyAlignment="1" applyProtection="1">
      <alignment horizontal="center"/>
      <protection locked="0"/>
    </xf>
    <xf numFmtId="243" fontId="4" fillId="2" borderId="49" xfId="0" applyNumberFormat="1" applyFont="1" applyFill="1" applyBorder="1" applyAlignment="1" applyProtection="1">
      <alignment horizontal="center"/>
      <protection locked="0"/>
    </xf>
    <xf numFmtId="243" fontId="4" fillId="2" borderId="12" xfId="0" applyNumberFormat="1" applyFont="1" applyFill="1" applyBorder="1" applyAlignment="1" applyProtection="1">
      <alignment horizontal="center"/>
      <protection locked="0"/>
    </xf>
    <xf numFmtId="243" fontId="4" fillId="6" borderId="50" xfId="0" applyNumberFormat="1" applyFont="1" applyFill="1" applyBorder="1" applyAlignment="1" applyProtection="1">
      <alignment horizontal="center"/>
      <protection locked="0"/>
    </xf>
    <xf numFmtId="243" fontId="4" fillId="6" borderId="17" xfId="0" applyNumberFormat="1" applyFont="1" applyFill="1" applyBorder="1" applyAlignment="1" applyProtection="1">
      <alignment horizontal="center"/>
      <protection locked="0"/>
    </xf>
    <xf numFmtId="243" fontId="4" fillId="6" borderId="51" xfId="0" applyNumberFormat="1" applyFont="1" applyFill="1" applyBorder="1" applyAlignment="1" applyProtection="1">
      <alignment horizontal="center"/>
      <protection locked="0"/>
    </xf>
    <xf numFmtId="243" fontId="4" fillId="6" borderId="52" xfId="0" applyNumberFormat="1" applyFont="1" applyFill="1" applyBorder="1" applyAlignment="1" applyProtection="1">
      <alignment horizontal="center"/>
      <protection locked="0"/>
    </xf>
    <xf numFmtId="243" fontId="4" fillId="2" borderId="53" xfId="0" applyNumberFormat="1" applyFont="1" applyFill="1" applyBorder="1" applyAlignment="1" applyProtection="1">
      <alignment horizontal="center"/>
      <protection locked="0"/>
    </xf>
    <xf numFmtId="10" fontId="0" fillId="2" borderId="0" xfId="0" applyNumberFormat="1" applyFill="1"/>
    <xf numFmtId="243" fontId="13" fillId="2" borderId="54" xfId="0" applyNumberFormat="1" applyFont="1" applyFill="1" applyBorder="1"/>
    <xf numFmtId="243" fontId="13" fillId="2" borderId="55" xfId="0" applyNumberFormat="1" applyFont="1" applyFill="1" applyBorder="1"/>
    <xf numFmtId="243" fontId="13" fillId="2" borderId="56" xfId="0" applyNumberFormat="1" applyFont="1" applyFill="1" applyBorder="1"/>
    <xf numFmtId="243" fontId="0" fillId="2" borderId="0" xfId="0" applyNumberFormat="1" applyFill="1"/>
    <xf numFmtId="173" fontId="13" fillId="2" borderId="0" xfId="0" applyNumberFormat="1" applyFont="1" applyFill="1"/>
    <xf numFmtId="174" fontId="13" fillId="2" borderId="0" xfId="0" applyNumberFormat="1" applyFont="1" applyFill="1"/>
    <xf numFmtId="1" fontId="13" fillId="2" borderId="0" xfId="0" applyNumberFormat="1" applyFont="1" applyFill="1"/>
    <xf numFmtId="1" fontId="12" fillId="2" borderId="0" xfId="0" applyNumberFormat="1" applyFont="1" applyFill="1" applyAlignment="1">
      <alignment horizontal="right" wrapText="1"/>
    </xf>
    <xf numFmtId="0" fontId="12" fillId="2" borderId="0" xfId="0" applyFont="1" applyFill="1" applyAlignment="1">
      <alignment horizontal="right" wrapText="1"/>
    </xf>
    <xf numFmtId="173" fontId="12" fillId="2" borderId="0" xfId="0" applyNumberFormat="1" applyFont="1" applyFill="1" applyAlignment="1">
      <alignment horizontal="right" wrapText="1"/>
    </xf>
    <xf numFmtId="174" fontId="12" fillId="2" borderId="0" xfId="0" applyNumberFormat="1" applyFont="1" applyFill="1" applyAlignment="1">
      <alignment horizontal="right" wrapText="1"/>
    </xf>
    <xf numFmtId="0" fontId="0" fillId="2" borderId="49" xfId="0" applyFill="1" applyBorder="1"/>
    <xf numFmtId="0" fontId="2" fillId="2" borderId="49" xfId="0" applyFont="1" applyFill="1" applyBorder="1" applyAlignment="1">
      <alignment horizontal="right" wrapText="1"/>
    </xf>
    <xf numFmtId="173" fontId="17" fillId="2" borderId="0" xfId="0" applyNumberFormat="1" applyFont="1" applyFill="1"/>
    <xf numFmtId="0" fontId="0" fillId="2" borderId="0" xfId="0" applyFill="1" applyBorder="1"/>
    <xf numFmtId="173" fontId="0" fillId="2" borderId="0" xfId="0" applyNumberFormat="1" applyFill="1" applyBorder="1"/>
    <xf numFmtId="3" fontId="2" fillId="10" borderId="37" xfId="0" applyNumberFormat="1" applyFont="1" applyFill="1" applyBorder="1" applyAlignment="1">
      <alignment horizontal="right" wrapText="1"/>
    </xf>
    <xf numFmtId="173" fontId="2" fillId="10" borderId="37" xfId="0" applyNumberFormat="1" applyFont="1" applyFill="1" applyBorder="1" applyAlignment="1">
      <alignment horizontal="right" wrapText="1"/>
    </xf>
    <xf numFmtId="173" fontId="2" fillId="10" borderId="57" xfId="0" applyNumberFormat="1" applyFont="1" applyFill="1" applyBorder="1" applyAlignment="1">
      <alignment horizontal="right" wrapText="1"/>
    </xf>
    <xf numFmtId="0" fontId="2" fillId="10" borderId="58" xfId="0" applyFont="1" applyFill="1" applyBorder="1" applyAlignment="1">
      <alignment horizontal="right" wrapText="1"/>
    </xf>
    <xf numFmtId="0" fontId="2" fillId="10" borderId="37" xfId="0" applyFont="1" applyFill="1" applyBorder="1" applyAlignment="1">
      <alignment horizontal="right" wrapText="1"/>
    </xf>
    <xf numFmtId="0" fontId="2" fillId="10" borderId="57" xfId="0" applyFont="1" applyFill="1" applyBorder="1" applyAlignment="1">
      <alignment horizontal="right" wrapText="1"/>
    </xf>
    <xf numFmtId="174" fontId="2" fillId="10" borderId="57" xfId="0" applyNumberFormat="1" applyFont="1" applyFill="1" applyBorder="1" applyAlignment="1">
      <alignment horizontal="right" wrapText="1"/>
    </xf>
    <xf numFmtId="15" fontId="0" fillId="2" borderId="0" xfId="0" applyNumberFormat="1" applyFill="1" applyBorder="1"/>
    <xf numFmtId="3" fontId="0" fillId="2" borderId="0" xfId="0" applyNumberFormat="1" applyFill="1" applyBorder="1"/>
    <xf numFmtId="1" fontId="0" fillId="2" borderId="0" xfId="0" applyNumberFormat="1" applyFill="1" applyBorder="1"/>
    <xf numFmtId="173" fontId="15" fillId="10" borderId="36" xfId="0" applyNumberFormat="1" applyFont="1" applyFill="1" applyBorder="1" applyAlignment="1">
      <alignment horizontal="right" wrapText="1"/>
    </xf>
    <xf numFmtId="174" fontId="2" fillId="10" borderId="37" xfId="0" applyNumberFormat="1" applyFont="1" applyFill="1" applyBorder="1" applyAlignment="1">
      <alignment horizontal="right" wrapText="1"/>
    </xf>
    <xf numFmtId="15" fontId="2" fillId="10" borderId="36" xfId="0" applyNumberFormat="1" applyFont="1" applyFill="1" applyBorder="1" applyAlignment="1">
      <alignment horizontal="right" wrapText="1"/>
    </xf>
    <xf numFmtId="3" fontId="2" fillId="10" borderId="58" xfId="0" applyNumberFormat="1" applyFont="1" applyFill="1" applyBorder="1" applyAlignment="1">
      <alignment horizontal="right" wrapText="1"/>
    </xf>
    <xf numFmtId="173" fontId="2" fillId="11" borderId="58" xfId="0" applyNumberFormat="1" applyFont="1" applyFill="1" applyBorder="1" applyAlignment="1">
      <alignment horizontal="right"/>
    </xf>
    <xf numFmtId="0" fontId="2" fillId="11" borderId="37" xfId="0" applyFont="1" applyFill="1" applyBorder="1" applyAlignment="1">
      <alignment horizontal="right"/>
    </xf>
    <xf numFmtId="3" fontId="3" fillId="2" borderId="36" xfId="0" applyNumberFormat="1" applyFont="1" applyFill="1" applyBorder="1" applyAlignment="1">
      <alignment horizontal="center"/>
    </xf>
    <xf numFmtId="3" fontId="0" fillId="4" borderId="59" xfId="0" applyNumberFormat="1" applyFill="1" applyBorder="1"/>
    <xf numFmtId="3" fontId="0" fillId="4" borderId="60" xfId="0" applyNumberFormat="1" applyFill="1" applyBorder="1"/>
    <xf numFmtId="173" fontId="0" fillId="4" borderId="60" xfId="0" applyNumberFormat="1" applyFill="1" applyBorder="1"/>
    <xf numFmtId="173" fontId="0" fillId="4" borderId="61" xfId="0" applyNumberFormat="1" applyFill="1" applyBorder="1"/>
    <xf numFmtId="3" fontId="0" fillId="4" borderId="62" xfId="0" applyNumberFormat="1" applyFill="1" applyBorder="1"/>
    <xf numFmtId="3" fontId="0" fillId="4" borderId="0" xfId="0" applyNumberFormat="1" applyFill="1" applyBorder="1"/>
    <xf numFmtId="173" fontId="0" fillId="4" borderId="0" xfId="0" applyNumberFormat="1" applyFill="1" applyBorder="1"/>
    <xf numFmtId="173" fontId="0" fillId="4" borderId="49" xfId="0" applyNumberFormat="1" applyFill="1" applyBorder="1"/>
    <xf numFmtId="3" fontId="0" fillId="4" borderId="63" xfId="0" applyNumberFormat="1" applyFill="1" applyBorder="1"/>
    <xf numFmtId="3" fontId="0" fillId="4" borderId="35" xfId="0" applyNumberFormat="1" applyFill="1" applyBorder="1"/>
    <xf numFmtId="173" fontId="0" fillId="4" borderId="35" xfId="0" applyNumberFormat="1" applyFill="1" applyBorder="1"/>
    <xf numFmtId="173" fontId="0" fillId="4" borderId="64" xfId="0" applyNumberFormat="1" applyFill="1" applyBorder="1"/>
    <xf numFmtId="173" fontId="26" fillId="4" borderId="58" xfId="0" applyNumberFormat="1" applyFont="1" applyFill="1" applyBorder="1" applyAlignment="1">
      <alignment horizontal="left"/>
    </xf>
    <xf numFmtId="173" fontId="26" fillId="4" borderId="57" xfId="0" applyNumberFormat="1" applyFont="1" applyFill="1" applyBorder="1" applyAlignment="1">
      <alignment horizontal="right"/>
    </xf>
    <xf numFmtId="0" fontId="2" fillId="9" borderId="36" xfId="0" applyFont="1" applyFill="1" applyBorder="1" applyAlignment="1">
      <alignment horizontal="right"/>
    </xf>
    <xf numFmtId="37" fontId="0" fillId="2" borderId="0" xfId="0" applyNumberFormat="1" applyFill="1"/>
    <xf numFmtId="37" fontId="0" fillId="2" borderId="0" xfId="0" applyNumberFormat="1" applyFill="1" applyBorder="1"/>
    <xf numFmtId="37" fontId="2" fillId="10" borderId="58" xfId="0" applyNumberFormat="1" applyFont="1" applyFill="1" applyBorder="1" applyAlignment="1">
      <alignment horizontal="right" wrapText="1"/>
    </xf>
    <xf numFmtId="37" fontId="2" fillId="10" borderId="57" xfId="0" applyNumberFormat="1" applyFont="1" applyFill="1" applyBorder="1" applyAlignment="1">
      <alignment horizontal="right" wrapText="1"/>
    </xf>
    <xf numFmtId="0" fontId="18" fillId="2" borderId="0" xfId="0" applyFont="1" applyFill="1"/>
    <xf numFmtId="1" fontId="15" fillId="2" borderId="0" xfId="0" applyNumberFormat="1" applyFont="1" applyFill="1" applyAlignment="1">
      <alignment horizontal="right" wrapText="1"/>
    </xf>
    <xf numFmtId="3" fontId="17" fillId="2" borderId="0" xfId="0" applyNumberFormat="1" applyFont="1" applyFill="1"/>
    <xf numFmtId="15" fontId="17" fillId="4" borderId="36" xfId="0" applyNumberFormat="1" applyFont="1" applyFill="1" applyBorder="1" applyAlignment="1">
      <alignment horizontal="center"/>
    </xf>
    <xf numFmtId="15" fontId="17" fillId="4" borderId="40" xfId="0" applyNumberFormat="1" applyFont="1" applyFill="1" applyBorder="1" applyAlignment="1">
      <alignment horizontal="center"/>
    </xf>
    <xf numFmtId="15" fontId="17" fillId="4" borderId="39" xfId="0" applyNumberFormat="1" applyFont="1" applyFill="1" applyBorder="1" applyAlignment="1">
      <alignment horizontal="center"/>
    </xf>
    <xf numFmtId="0" fontId="0" fillId="2" borderId="62" xfId="0" applyFill="1" applyBorder="1"/>
    <xf numFmtId="0" fontId="2" fillId="2" borderId="62" xfId="0" applyFont="1" applyFill="1" applyBorder="1" applyAlignment="1">
      <alignment horizontal="right" wrapText="1"/>
    </xf>
    <xf numFmtId="0" fontId="2" fillId="4" borderId="40" xfId="0" applyFont="1" applyFill="1" applyBorder="1"/>
    <xf numFmtId="0" fontId="2" fillId="4" borderId="38" xfId="0" applyFont="1" applyFill="1" applyBorder="1"/>
    <xf numFmtId="179" fontId="0" fillId="4" borderId="0" xfId="0" applyNumberFormat="1" applyFill="1"/>
    <xf numFmtId="0" fontId="2" fillId="4" borderId="39" xfId="0" applyFont="1" applyFill="1" applyBorder="1"/>
    <xf numFmtId="15" fontId="2" fillId="4" borderId="40" xfId="0" applyNumberFormat="1" applyFont="1" applyFill="1" applyBorder="1"/>
    <xf numFmtId="15" fontId="2" fillId="4" borderId="38" xfId="0" applyNumberFormat="1" applyFont="1" applyFill="1" applyBorder="1"/>
    <xf numFmtId="15" fontId="2" fillId="4" borderId="65" xfId="0" applyNumberFormat="1" applyFont="1" applyFill="1" applyBorder="1"/>
    <xf numFmtId="15" fontId="2" fillId="4" borderId="39" xfId="0" applyNumberFormat="1" applyFont="1" applyFill="1" applyBorder="1"/>
    <xf numFmtId="10" fontId="4" fillId="2" borderId="66" xfId="0" applyNumberFormat="1" applyFont="1" applyFill="1" applyBorder="1"/>
    <xf numFmtId="10" fontId="4" fillId="2" borderId="67" xfId="0" applyNumberFormat="1" applyFont="1" applyFill="1" applyBorder="1"/>
    <xf numFmtId="10" fontId="4" fillId="2" borderId="68" xfId="0" applyNumberFormat="1" applyFont="1" applyFill="1" applyBorder="1"/>
    <xf numFmtId="10" fontId="4" fillId="2" borderId="69" xfId="0" applyNumberFormat="1" applyFont="1" applyFill="1" applyBorder="1"/>
    <xf numFmtId="10" fontId="4" fillId="2" borderId="70" xfId="0" applyNumberFormat="1" applyFont="1" applyFill="1" applyBorder="1"/>
    <xf numFmtId="10" fontId="4" fillId="2" borderId="71" xfId="0" applyNumberFormat="1" applyFont="1" applyFill="1" applyBorder="1"/>
    <xf numFmtId="178" fontId="4" fillId="2" borderId="67" xfId="0" applyNumberFormat="1" applyFont="1" applyFill="1" applyBorder="1"/>
    <xf numFmtId="178" fontId="4" fillId="2" borderId="69" xfId="0" applyNumberFormat="1" applyFont="1" applyFill="1" applyBorder="1"/>
    <xf numFmtId="178" fontId="4" fillId="2" borderId="72" xfId="0" applyNumberFormat="1" applyFont="1" applyFill="1" applyBorder="1"/>
    <xf numFmtId="178" fontId="4" fillId="2" borderId="71" xfId="0" applyNumberFormat="1" applyFont="1" applyFill="1" applyBorder="1"/>
    <xf numFmtId="0" fontId="28" fillId="4" borderId="0" xfId="0" applyFont="1" applyFill="1" applyAlignment="1">
      <alignment horizontal="center"/>
    </xf>
    <xf numFmtId="17" fontId="4" fillId="2" borderId="73" xfId="0" applyNumberFormat="1" applyFont="1" applyFill="1" applyBorder="1"/>
    <xf numFmtId="17" fontId="4" fillId="2" borderId="74" xfId="0" applyNumberFormat="1" applyFont="1" applyFill="1" applyBorder="1"/>
    <xf numFmtId="17" fontId="4" fillId="2" borderId="75" xfId="0" applyNumberFormat="1" applyFont="1" applyFill="1" applyBorder="1"/>
    <xf numFmtId="17" fontId="4" fillId="2" borderId="76" xfId="0" applyNumberFormat="1" applyFont="1" applyFill="1" applyBorder="1"/>
    <xf numFmtId="17" fontId="4" fillId="2" borderId="77" xfId="0" applyNumberFormat="1" applyFont="1" applyFill="1" applyBorder="1"/>
    <xf numFmtId="17" fontId="4" fillId="2" borderId="78" xfId="0" applyNumberFormat="1" applyFont="1" applyFill="1" applyBorder="1"/>
    <xf numFmtId="0" fontId="0" fillId="4" borderId="0" xfId="0" applyFill="1" applyAlignment="1">
      <alignment horizontal="right"/>
    </xf>
    <xf numFmtId="1" fontId="12" fillId="2" borderId="0" xfId="0" applyNumberFormat="1" applyFont="1" applyFill="1" applyAlignment="1">
      <alignment horizontal="right"/>
    </xf>
    <xf numFmtId="15" fontId="2" fillId="2" borderId="0" xfId="0" applyNumberFormat="1" applyFont="1" applyFill="1" applyAlignment="1">
      <alignment horizontal="right" shrinkToFit="1"/>
    </xf>
    <xf numFmtId="0" fontId="2" fillId="11" borderId="57" xfId="0" applyFont="1" applyFill="1" applyBorder="1" applyAlignment="1">
      <alignment horizontal="right"/>
    </xf>
    <xf numFmtId="178" fontId="13" fillId="2" borderId="0" xfId="0" applyNumberFormat="1" applyFont="1" applyFill="1"/>
    <xf numFmtId="174" fontId="12" fillId="2" borderId="62" xfId="0" applyNumberFormat="1" applyFont="1" applyFill="1" applyBorder="1" applyAlignment="1">
      <alignment horizontal="right" wrapText="1"/>
    </xf>
    <xf numFmtId="174" fontId="12" fillId="2" borderId="0" xfId="0" applyNumberFormat="1" applyFont="1" applyFill="1" applyBorder="1" applyAlignment="1">
      <alignment horizontal="right" wrapText="1"/>
    </xf>
    <xf numFmtId="173" fontId="13" fillId="2" borderId="0" xfId="0" applyNumberFormat="1" applyFont="1" applyFill="1" applyBorder="1"/>
    <xf numFmtId="174" fontId="0" fillId="2" borderId="62" xfId="0" applyNumberFormat="1" applyFill="1" applyBorder="1"/>
    <xf numFmtId="174" fontId="13" fillId="2" borderId="62" xfId="0" applyNumberFormat="1" applyFont="1" applyFill="1" applyBorder="1"/>
    <xf numFmtId="15" fontId="13" fillId="2" borderId="0" xfId="0" applyNumberFormat="1" applyFont="1" applyFill="1" applyBorder="1"/>
    <xf numFmtId="15" fontId="13" fillId="2" borderId="79" xfId="0" applyNumberFormat="1" applyFont="1" applyFill="1" applyBorder="1"/>
    <xf numFmtId="0" fontId="12" fillId="2" borderId="0" xfId="0" applyFont="1" applyFill="1" applyBorder="1" applyAlignment="1">
      <alignment horizontal="right"/>
    </xf>
    <xf numFmtId="9" fontId="0" fillId="2" borderId="0" xfId="0" applyNumberFormat="1" applyFill="1"/>
    <xf numFmtId="0" fontId="30" fillId="9" borderId="36" xfId="0" applyFont="1" applyFill="1" applyBorder="1" applyAlignment="1">
      <alignment horizontal="right"/>
    </xf>
    <xf numFmtId="0" fontId="30" fillId="2" borderId="0" xfId="0" applyFont="1" applyFill="1" applyAlignment="1"/>
    <xf numFmtId="0" fontId="0" fillId="4" borderId="59" xfId="0" applyFill="1" applyBorder="1"/>
    <xf numFmtId="0" fontId="0" fillId="4" borderId="60" xfId="0" applyFill="1" applyBorder="1"/>
    <xf numFmtId="0" fontId="0" fillId="4" borderId="61" xfId="0" applyFill="1" applyBorder="1"/>
    <xf numFmtId="0" fontId="0" fillId="4" borderId="62" xfId="0" applyFill="1" applyBorder="1"/>
    <xf numFmtId="0" fontId="0" fillId="4" borderId="0" xfId="0" applyFill="1" applyBorder="1"/>
    <xf numFmtId="0" fontId="0" fillId="4" borderId="49" xfId="0" applyFill="1" applyBorder="1"/>
    <xf numFmtId="0" fontId="0" fillId="4" borderId="63" xfId="0" applyFill="1" applyBorder="1"/>
    <xf numFmtId="0" fontId="0" fillId="4" borderId="35" xfId="0" applyFill="1" applyBorder="1"/>
    <xf numFmtId="0" fontId="0" fillId="4" borderId="64" xfId="0" applyFill="1" applyBorder="1"/>
    <xf numFmtId="0" fontId="2" fillId="4" borderId="0" xfId="0" applyFont="1" applyFill="1" applyAlignment="1">
      <alignment horizontal="center"/>
    </xf>
    <xf numFmtId="15" fontId="0" fillId="4" borderId="36" xfId="0" applyNumberFormat="1" applyFill="1" applyBorder="1"/>
    <xf numFmtId="0" fontId="0" fillId="2" borderId="80" xfId="0" applyFill="1" applyBorder="1"/>
    <xf numFmtId="0" fontId="0" fillId="2" borderId="81" xfId="0" applyFill="1" applyBorder="1"/>
    <xf numFmtId="0" fontId="0" fillId="4" borderId="0" xfId="0" applyFill="1" applyBorder="1" applyAlignment="1">
      <alignment horizontal="center"/>
    </xf>
    <xf numFmtId="0" fontId="13" fillId="4" borderId="36" xfId="0" applyFont="1" applyFill="1" applyBorder="1" applyAlignment="1">
      <alignment horizontal="right"/>
    </xf>
    <xf numFmtId="0" fontId="12" fillId="2" borderId="0" xfId="0" applyFont="1" applyFill="1" applyBorder="1"/>
    <xf numFmtId="178" fontId="12" fillId="2" borderId="0" xfId="0" applyNumberFormat="1" applyFont="1" applyFill="1" applyAlignment="1">
      <alignment horizontal="right" wrapText="1"/>
    </xf>
    <xf numFmtId="0" fontId="2" fillId="4" borderId="58" xfId="0" applyFont="1" applyFill="1" applyBorder="1"/>
    <xf numFmtId="0" fontId="2" fillId="4" borderId="37" xfId="0" applyFont="1" applyFill="1" applyBorder="1"/>
    <xf numFmtId="0" fontId="0" fillId="4" borderId="82" xfId="0" applyFill="1" applyBorder="1" applyAlignment="1">
      <alignment horizontal="center"/>
    </xf>
    <xf numFmtId="0" fontId="0" fillId="4" borderId="83" xfId="0" applyFill="1" applyBorder="1" applyAlignment="1">
      <alignment horizontal="center"/>
    </xf>
    <xf numFmtId="0" fontId="0" fillId="4" borderId="84" xfId="0" applyFill="1" applyBorder="1" applyAlignment="1">
      <alignment horizontal="center"/>
    </xf>
    <xf numFmtId="0" fontId="0" fillId="4" borderId="85" xfId="0" applyFill="1" applyBorder="1" applyAlignment="1">
      <alignment horizontal="center"/>
    </xf>
    <xf numFmtId="0" fontId="0" fillId="4" borderId="86" xfId="0" applyFill="1" applyBorder="1" applyAlignment="1">
      <alignment horizontal="center"/>
    </xf>
    <xf numFmtId="0" fontId="0" fillId="4" borderId="82" xfId="0" applyFill="1" applyBorder="1"/>
    <xf numFmtId="0" fontId="0" fillId="4" borderId="83" xfId="0" applyFill="1" applyBorder="1"/>
    <xf numFmtId="0" fontId="0" fillId="4" borderId="84" xfId="0" applyFill="1" applyBorder="1"/>
    <xf numFmtId="0" fontId="0" fillId="4" borderId="85" xfId="0" applyFill="1" applyBorder="1"/>
    <xf numFmtId="0" fontId="0" fillId="4" borderId="86" xfId="0" applyFill="1" applyBorder="1"/>
    <xf numFmtId="0" fontId="0" fillId="2" borderId="87" xfId="0" applyFill="1" applyBorder="1"/>
    <xf numFmtId="14" fontId="4" fillId="2" borderId="36" xfId="0" applyNumberFormat="1" applyFont="1" applyFill="1" applyBorder="1" applyAlignment="1" applyProtection="1">
      <alignment horizontal="center"/>
      <protection locked="0"/>
    </xf>
    <xf numFmtId="0" fontId="0" fillId="4" borderId="82" xfId="0" applyFill="1" applyBorder="1" applyAlignment="1">
      <alignment horizontal="left"/>
    </xf>
    <xf numFmtId="37" fontId="29" fillId="2" borderId="0" xfId="0" applyNumberFormat="1" applyFont="1" applyFill="1" applyAlignment="1">
      <alignment horizontal="right"/>
    </xf>
    <xf numFmtId="4" fontId="0" fillId="4" borderId="0" xfId="0" applyNumberFormat="1" applyFill="1"/>
    <xf numFmtId="0" fontId="0" fillId="4" borderId="0" xfId="0" applyNumberFormat="1" applyFill="1"/>
    <xf numFmtId="0" fontId="2" fillId="4" borderId="0" xfId="0" applyFont="1" applyFill="1"/>
    <xf numFmtId="0" fontId="30" fillId="4" borderId="0" xfId="0" quotePrefix="1" applyFont="1" applyFill="1" applyBorder="1" applyAlignment="1">
      <alignment horizontal="left"/>
    </xf>
    <xf numFmtId="0" fontId="30" fillId="4" borderId="0" xfId="0" applyFont="1" applyFill="1" applyBorder="1"/>
    <xf numFmtId="0" fontId="30" fillId="4" borderId="0" xfId="1" quotePrefix="1" applyFont="1" applyFill="1" applyBorder="1" applyAlignment="1">
      <alignment horizontal="left"/>
    </xf>
    <xf numFmtId="0" fontId="30" fillId="4" borderId="0" xfId="1" applyFont="1" applyFill="1" applyBorder="1" applyAlignment="1">
      <alignment horizontal="left"/>
    </xf>
    <xf numFmtId="0" fontId="30" fillId="4" borderId="0" xfId="1" applyFont="1" applyFill="1" applyBorder="1"/>
    <xf numFmtId="0" fontId="30" fillId="4" borderId="0" xfId="1" applyNumberFormat="1" applyFont="1" applyFill="1" applyBorder="1"/>
    <xf numFmtId="176" fontId="0" fillId="4" borderId="0" xfId="0" applyNumberFormat="1" applyFill="1"/>
    <xf numFmtId="0" fontId="30" fillId="4" borderId="0" xfId="0" applyFont="1" applyFill="1" applyBorder="1" applyAlignment="1">
      <alignment horizontal="left"/>
    </xf>
    <xf numFmtId="0" fontId="32" fillId="4" borderId="0" xfId="0" applyFont="1" applyFill="1"/>
    <xf numFmtId="15" fontId="4" fillId="2" borderId="36" xfId="0" applyNumberFormat="1" applyFont="1" applyFill="1" applyBorder="1"/>
    <xf numFmtId="0" fontId="33" fillId="9" borderId="0" xfId="0" applyFont="1" applyFill="1" applyBorder="1"/>
    <xf numFmtId="0" fontId="34" fillId="9" borderId="0" xfId="0" applyFont="1" applyFill="1" applyBorder="1"/>
    <xf numFmtId="0" fontId="33" fillId="9" borderId="0" xfId="0" applyFont="1" applyFill="1" applyBorder="1" applyAlignment="1">
      <alignment horizontal="left"/>
    </xf>
    <xf numFmtId="0" fontId="0" fillId="12" borderId="0" xfId="0" applyFill="1" applyBorder="1"/>
    <xf numFmtId="0" fontId="33" fillId="2" borderId="0" xfId="0" applyFont="1" applyFill="1" applyBorder="1"/>
    <xf numFmtId="0" fontId="34" fillId="2" borderId="0" xfId="0" applyFont="1" applyFill="1" applyBorder="1"/>
    <xf numFmtId="0" fontId="35" fillId="2" borderId="0" xfId="0" applyFont="1" applyFill="1" applyBorder="1"/>
    <xf numFmtId="0" fontId="36" fillId="12" borderId="0" xfId="0" applyFont="1" applyFill="1"/>
    <xf numFmtId="0" fontId="30" fillId="0" borderId="0" xfId="0" applyFont="1" applyFill="1"/>
    <xf numFmtId="0" fontId="36" fillId="0" borderId="0" xfId="0" applyFont="1" applyFill="1"/>
    <xf numFmtId="0" fontId="33" fillId="2" borderId="0" xfId="0" applyFont="1" applyFill="1" applyBorder="1" applyAlignment="1">
      <alignment horizontal="left"/>
    </xf>
    <xf numFmtId="0" fontId="34" fillId="2" borderId="0" xfId="0" applyFont="1" applyFill="1" applyBorder="1" applyAlignment="1">
      <alignment horizontal="left"/>
    </xf>
    <xf numFmtId="0" fontId="35" fillId="2" borderId="0" xfId="0" applyFont="1" applyFill="1" applyBorder="1" applyAlignment="1">
      <alignment horizontal="left"/>
    </xf>
    <xf numFmtId="0" fontId="30" fillId="0" borderId="0" xfId="0" quotePrefix="1" applyFont="1" applyFill="1" applyAlignment="1">
      <alignment horizontal="left"/>
    </xf>
    <xf numFmtId="0" fontId="0" fillId="0" borderId="0" xfId="0" applyFill="1"/>
    <xf numFmtId="0" fontId="30" fillId="0" borderId="0" xfId="0" applyFont="1" applyFill="1" applyAlignment="1">
      <alignment horizontal="left"/>
    </xf>
    <xf numFmtId="0" fontId="33" fillId="0" borderId="0" xfId="0" applyFont="1" applyFill="1" applyBorder="1" applyAlignment="1">
      <alignment horizontal="left"/>
    </xf>
    <xf numFmtId="0" fontId="0" fillId="12" borderId="0" xfId="0" applyFill="1"/>
    <xf numFmtId="0" fontId="4" fillId="0" borderId="0" xfId="0" applyFont="1"/>
    <xf numFmtId="0" fontId="0" fillId="9" borderId="0" xfId="0" applyFill="1"/>
    <xf numFmtId="244" fontId="0" fillId="2" borderId="0" xfId="0" applyNumberFormat="1" applyFill="1"/>
    <xf numFmtId="244" fontId="0" fillId="2" borderId="0" xfId="0" applyNumberFormat="1" applyFill="1" applyBorder="1"/>
    <xf numFmtId="244" fontId="15" fillId="10" borderId="36" xfId="0" applyNumberFormat="1" applyFont="1" applyFill="1" applyBorder="1" applyAlignment="1">
      <alignment horizontal="right" wrapText="1"/>
    </xf>
    <xf numFmtId="244" fontId="15" fillId="10" borderId="57" xfId="0" applyNumberFormat="1" applyFont="1" applyFill="1" applyBorder="1" applyAlignment="1">
      <alignment horizontal="right" wrapText="1"/>
    </xf>
    <xf numFmtId="244" fontId="17" fillId="2" borderId="0" xfId="0" applyNumberFormat="1" applyFont="1" applyFill="1"/>
    <xf numFmtId="37" fontId="13" fillId="2" borderId="0" xfId="0" applyNumberFormat="1" applyFont="1" applyFill="1" applyAlignment="1">
      <alignment horizontal="right"/>
    </xf>
    <xf numFmtId="49" fontId="4" fillId="2" borderId="68" xfId="0" applyNumberFormat="1" applyFont="1" applyFill="1" applyBorder="1"/>
    <xf numFmtId="49" fontId="4" fillId="2" borderId="70" xfId="0" applyNumberFormat="1" applyFont="1" applyFill="1" applyBorder="1"/>
    <xf numFmtId="49" fontId="4" fillId="2" borderId="88" xfId="0" applyNumberFormat="1" applyFont="1" applyFill="1" applyBorder="1"/>
    <xf numFmtId="49" fontId="4" fillId="2" borderId="38" xfId="0" applyNumberFormat="1" applyFont="1" applyFill="1" applyBorder="1"/>
    <xf numFmtId="49" fontId="4" fillId="2" borderId="39" xfId="0" applyNumberFormat="1" applyFont="1" applyFill="1" applyBorder="1"/>
    <xf numFmtId="49" fontId="4" fillId="2" borderId="89" xfId="0" applyNumberFormat="1" applyFont="1" applyFill="1" applyBorder="1" applyAlignment="1">
      <alignment horizontal="center"/>
    </xf>
    <xf numFmtId="49" fontId="4" fillId="2" borderId="69" xfId="0" applyNumberFormat="1" applyFont="1" applyFill="1" applyBorder="1" applyAlignment="1">
      <alignment horizontal="center"/>
    </xf>
    <xf numFmtId="49" fontId="4" fillId="2" borderId="90" xfId="0" applyNumberFormat="1" applyFont="1" applyFill="1" applyBorder="1" applyAlignment="1">
      <alignment horizontal="right"/>
    </xf>
    <xf numFmtId="49" fontId="4" fillId="2" borderId="68" xfId="0" applyNumberFormat="1" applyFont="1" applyFill="1" applyBorder="1" applyAlignment="1">
      <alignment horizontal="right"/>
    </xf>
    <xf numFmtId="165" fontId="0" fillId="8" borderId="0" xfId="0" applyNumberFormat="1" applyFill="1" applyBorder="1"/>
    <xf numFmtId="244" fontId="13" fillId="2" borderId="0" xfId="0" applyNumberFormat="1" applyFont="1" applyFill="1"/>
    <xf numFmtId="165" fontId="0" fillId="8" borderId="61" xfId="0" applyNumberFormat="1" applyFill="1" applyBorder="1" applyAlignment="1">
      <alignment horizontal="right"/>
    </xf>
    <xf numFmtId="165" fontId="0" fillId="8" borderId="49" xfId="0" applyNumberFormat="1" applyFill="1" applyBorder="1" applyAlignment="1">
      <alignment horizontal="right"/>
    </xf>
    <xf numFmtId="165" fontId="0" fillId="8" borderId="91" xfId="0" applyNumberFormat="1" applyFill="1" applyBorder="1"/>
    <xf numFmtId="165" fontId="0" fillId="8" borderId="15" xfId="0" applyNumberFormat="1" applyFill="1" applyBorder="1"/>
    <xf numFmtId="165" fontId="0" fillId="8" borderId="92" xfId="0" applyNumberFormat="1" applyFill="1" applyBorder="1" applyAlignment="1">
      <alignment horizontal="right"/>
    </xf>
    <xf numFmtId="165" fontId="0" fillId="8" borderId="63" xfId="0" applyNumberFormat="1" applyFill="1" applyBorder="1"/>
    <xf numFmtId="165" fontId="0" fillId="8" borderId="35" xfId="0" applyNumberFormat="1" applyFill="1" applyBorder="1"/>
    <xf numFmtId="165" fontId="0" fillId="8" borderId="64" xfId="0" applyNumberFormat="1" applyFill="1" applyBorder="1" applyAlignment="1">
      <alignment horizontal="right"/>
    </xf>
    <xf numFmtId="174" fontId="12" fillId="2" borderId="0" xfId="0" applyNumberFormat="1" applyFont="1" applyFill="1"/>
    <xf numFmtId="174" fontId="12" fillId="2" borderId="0" xfId="0" applyNumberFormat="1" applyFont="1" applyFill="1" applyAlignment="1">
      <alignment horizontal="right"/>
    </xf>
    <xf numFmtId="244" fontId="12" fillId="2" borderId="0" xfId="0" applyNumberFormat="1" applyFont="1" applyFill="1"/>
    <xf numFmtId="173" fontId="12" fillId="2" borderId="93" xfId="0" applyNumberFormat="1" applyFont="1" applyFill="1" applyBorder="1" applyAlignment="1">
      <alignment horizontal="right"/>
    </xf>
    <xf numFmtId="0" fontId="0" fillId="4" borderId="37" xfId="0" applyFill="1" applyBorder="1"/>
    <xf numFmtId="0" fontId="0" fillId="4" borderId="57" xfId="0" applyFill="1" applyBorder="1"/>
    <xf numFmtId="0" fontId="0" fillId="0" borderId="0" xfId="0" applyNumberFormat="1" applyFill="1" applyBorder="1" applyAlignment="1">
      <alignment horizontal="right" wrapText="1"/>
    </xf>
    <xf numFmtId="0" fontId="0" fillId="0" borderId="0" xfId="0" applyFill="1" applyBorder="1" applyAlignment="1">
      <alignment horizontal="right" wrapText="1"/>
    </xf>
    <xf numFmtId="0" fontId="0" fillId="0" borderId="0" xfId="0" applyNumberFormat="1" applyFill="1" applyBorder="1" applyAlignment="1">
      <alignment horizontal="right" vertical="top" wrapText="1"/>
    </xf>
    <xf numFmtId="5" fontId="0" fillId="2" borderId="0" xfId="0" applyNumberFormat="1" applyFill="1"/>
    <xf numFmtId="176" fontId="0" fillId="0" borderId="0" xfId="0" applyNumberFormat="1" applyAlignment="1">
      <alignment horizontal="right" wrapText="1"/>
    </xf>
    <xf numFmtId="183" fontId="13" fillId="2" borderId="0" xfId="0" applyNumberFormat="1" applyFont="1" applyFill="1"/>
    <xf numFmtId="1" fontId="18" fillId="2" borderId="0" xfId="0" applyNumberFormat="1" applyFont="1" applyFill="1" applyAlignment="1">
      <alignment horizontal="right" wrapText="1"/>
    </xf>
    <xf numFmtId="178" fontId="37" fillId="2" borderId="0" xfId="0" applyNumberFormat="1" applyFont="1" applyFill="1"/>
    <xf numFmtId="10" fontId="37" fillId="2" borderId="0" xfId="0" applyNumberFormat="1" applyFont="1" applyFill="1"/>
    <xf numFmtId="174" fontId="37" fillId="2" borderId="0" xfId="0" applyNumberFormat="1" applyFont="1" applyFill="1"/>
    <xf numFmtId="37" fontId="30" fillId="2" borderId="0" xfId="0" applyNumberFormat="1" applyFont="1" applyFill="1"/>
    <xf numFmtId="244" fontId="13" fillId="12" borderId="0" xfId="0" applyNumberFormat="1" applyFont="1" applyFill="1"/>
    <xf numFmtId="165" fontId="0" fillId="2" borderId="0" xfId="0" applyNumberFormat="1" applyFill="1"/>
    <xf numFmtId="0" fontId="37" fillId="0" borderId="0" xfId="0" applyFont="1"/>
    <xf numFmtId="0" fontId="18" fillId="2" borderId="94" xfId="0" applyFont="1" applyFill="1" applyBorder="1" applyAlignment="1">
      <alignment horizontal="left" vertical="center" wrapText="1"/>
    </xf>
    <xf numFmtId="0" fontId="18" fillId="2" borderId="95" xfId="0" applyFont="1" applyFill="1" applyBorder="1" applyAlignment="1">
      <alignment horizontal="left" vertical="center" wrapText="1"/>
    </xf>
    <xf numFmtId="0" fontId="18" fillId="2" borderId="96" xfId="0" applyFont="1" applyFill="1" applyBorder="1" applyAlignment="1">
      <alignment horizontal="left" vertical="center" wrapText="1"/>
    </xf>
    <xf numFmtId="0" fontId="18" fillId="2" borderId="97" xfId="0" applyFont="1" applyFill="1" applyBorder="1" applyAlignment="1">
      <alignment horizontal="left" vertical="center" wrapText="1"/>
    </xf>
    <xf numFmtId="0" fontId="18" fillId="2" borderId="0" xfId="0" applyFont="1" applyFill="1" applyBorder="1" applyAlignment="1">
      <alignment horizontal="left" vertical="center" wrapText="1"/>
    </xf>
    <xf numFmtId="0" fontId="18" fillId="2" borderId="98" xfId="0" applyFont="1" applyFill="1" applyBorder="1" applyAlignment="1">
      <alignment horizontal="left" vertical="center" wrapText="1"/>
    </xf>
    <xf numFmtId="0" fontId="2" fillId="10" borderId="99" xfId="0" applyFont="1" applyFill="1" applyBorder="1" applyAlignment="1">
      <alignment horizontal="left"/>
    </xf>
    <xf numFmtId="0" fontId="2" fillId="10" borderId="100" xfId="0" applyFont="1" applyFill="1" applyBorder="1" applyAlignment="1">
      <alignment horizontal="left"/>
    </xf>
    <xf numFmtId="0" fontId="2" fillId="10" borderId="101" xfId="0" applyFont="1" applyFill="1" applyBorder="1" applyAlignment="1">
      <alignment horizontal="left"/>
    </xf>
    <xf numFmtId="0" fontId="31" fillId="7" borderId="102" xfId="0" applyFont="1" applyFill="1" applyBorder="1" applyAlignment="1">
      <alignment horizontal="center" vertical="center"/>
    </xf>
    <xf numFmtId="0" fontId="31" fillId="7" borderId="103" xfId="0" applyFont="1" applyFill="1" applyBorder="1" applyAlignment="1">
      <alignment horizontal="center" vertical="center"/>
    </xf>
    <xf numFmtId="0" fontId="31" fillId="7" borderId="104" xfId="0" applyFont="1" applyFill="1" applyBorder="1" applyAlignment="1">
      <alignment horizontal="center" vertical="center"/>
    </xf>
    <xf numFmtId="0" fontId="31" fillId="7" borderId="87" xfId="0" applyFont="1" applyFill="1" applyBorder="1" applyAlignment="1">
      <alignment horizontal="center" vertical="center"/>
    </xf>
    <xf numFmtId="0" fontId="31" fillId="7" borderId="80" xfId="0" applyFont="1" applyFill="1" applyBorder="1" applyAlignment="1">
      <alignment horizontal="center" vertical="center"/>
    </xf>
    <xf numFmtId="0" fontId="31" fillId="7" borderId="81" xfId="0" applyFont="1" applyFill="1" applyBorder="1" applyAlignment="1">
      <alignment horizontal="center" vertical="center"/>
    </xf>
    <xf numFmtId="0" fontId="8" fillId="4" borderId="0" xfId="0" applyFont="1" applyFill="1" applyBorder="1" applyAlignment="1">
      <alignment horizontal="center"/>
    </xf>
    <xf numFmtId="0" fontId="2" fillId="10" borderId="105" xfId="0" applyFont="1" applyFill="1" applyBorder="1" applyAlignment="1">
      <alignment horizontal="center" vertical="center"/>
    </xf>
    <xf numFmtId="0" fontId="2" fillId="10" borderId="106" xfId="0" applyFont="1" applyFill="1" applyBorder="1" applyAlignment="1">
      <alignment horizontal="center" vertical="center"/>
    </xf>
    <xf numFmtId="0" fontId="2" fillId="10" borderId="107" xfId="0" applyFont="1" applyFill="1" applyBorder="1" applyAlignment="1">
      <alignment horizontal="center" vertical="center"/>
    </xf>
    <xf numFmtId="0" fontId="2" fillId="10" borderId="108" xfId="0" applyFont="1" applyFill="1" applyBorder="1" applyAlignment="1">
      <alignment horizontal="center" vertical="center"/>
    </xf>
    <xf numFmtId="0" fontId="2" fillId="10" borderId="109" xfId="0" applyFont="1" applyFill="1" applyBorder="1" applyAlignment="1">
      <alignment horizontal="center" vertical="center"/>
    </xf>
    <xf numFmtId="0" fontId="2" fillId="10" borderId="110" xfId="0" applyFont="1" applyFill="1" applyBorder="1" applyAlignment="1">
      <alignment horizontal="center" vertical="center"/>
    </xf>
    <xf numFmtId="0" fontId="2" fillId="10" borderId="111" xfId="0" applyFont="1" applyFill="1" applyBorder="1" applyAlignment="1">
      <alignment horizontal="left"/>
    </xf>
    <xf numFmtId="0" fontId="2" fillId="10" borderId="112" xfId="0" applyFont="1" applyFill="1" applyBorder="1" applyAlignment="1">
      <alignment horizontal="left"/>
    </xf>
    <xf numFmtId="0" fontId="2" fillId="10" borderId="113" xfId="0" applyFont="1" applyFill="1" applyBorder="1" applyAlignment="1">
      <alignment horizontal="left"/>
    </xf>
    <xf numFmtId="0" fontId="9" fillId="5" borderId="114" xfId="0" applyFont="1" applyFill="1" applyBorder="1" applyAlignment="1">
      <alignment horizontal="center" vertical="center"/>
    </xf>
    <xf numFmtId="0" fontId="9" fillId="5" borderId="115" xfId="0" applyFont="1" applyFill="1" applyBorder="1" applyAlignment="1">
      <alignment horizontal="center" vertical="center"/>
    </xf>
    <xf numFmtId="0" fontId="9" fillId="5" borderId="116" xfId="0" applyFont="1" applyFill="1" applyBorder="1" applyAlignment="1">
      <alignment horizontal="center" vertical="center"/>
    </xf>
    <xf numFmtId="0" fontId="6" fillId="13" borderId="117" xfId="0" applyFont="1" applyFill="1" applyBorder="1" applyAlignment="1">
      <alignment horizontal="center" vertical="center"/>
    </xf>
    <xf numFmtId="0" fontId="6" fillId="13" borderId="118" xfId="0" applyFont="1" applyFill="1" applyBorder="1" applyAlignment="1">
      <alignment horizontal="center" vertical="center"/>
    </xf>
    <xf numFmtId="0" fontId="6" fillId="13" borderId="119" xfId="0" applyFont="1" applyFill="1" applyBorder="1" applyAlignment="1">
      <alignment horizontal="center" vertical="center"/>
    </xf>
    <xf numFmtId="0" fontId="6" fillId="13" borderId="120" xfId="0" applyFont="1" applyFill="1" applyBorder="1" applyAlignment="1">
      <alignment horizontal="center" vertical="center"/>
    </xf>
    <xf numFmtId="0" fontId="8" fillId="7" borderId="121" xfId="0" applyFont="1" applyFill="1" applyBorder="1" applyAlignment="1">
      <alignment horizontal="left"/>
    </xf>
    <xf numFmtId="0" fontId="8" fillId="7" borderId="122" xfId="0" applyFont="1" applyFill="1" applyBorder="1" applyAlignment="1">
      <alignment horizontal="left"/>
    </xf>
    <xf numFmtId="0" fontId="5" fillId="3" borderId="4" xfId="0" applyFont="1" applyFill="1" applyBorder="1" applyAlignment="1">
      <alignment horizontal="right" vertical="center"/>
    </xf>
    <xf numFmtId="0" fontId="5" fillId="3" borderId="123" xfId="0" applyFont="1" applyFill="1" applyBorder="1" applyAlignment="1">
      <alignment horizontal="right" vertical="center"/>
    </xf>
    <xf numFmtId="167" fontId="4" fillId="2" borderId="124" xfId="0" applyNumberFormat="1" applyFont="1" applyFill="1" applyBorder="1" applyAlignment="1" applyProtection="1">
      <alignment horizontal="left" vertical="center" wrapText="1"/>
      <protection locked="0"/>
    </xf>
    <xf numFmtId="167" fontId="4" fillId="2" borderId="125" xfId="0" applyNumberFormat="1" applyFont="1" applyFill="1" applyBorder="1" applyAlignment="1" applyProtection="1">
      <alignment horizontal="left" vertical="center" wrapText="1"/>
      <protection locked="0"/>
    </xf>
    <xf numFmtId="167" fontId="4" fillId="2" borderId="126" xfId="0" applyNumberFormat="1" applyFont="1" applyFill="1" applyBorder="1" applyAlignment="1" applyProtection="1">
      <alignment horizontal="left" vertical="center" wrapText="1"/>
      <protection locked="0"/>
    </xf>
    <xf numFmtId="167" fontId="4" fillId="2" borderId="127" xfId="0" applyNumberFormat="1" applyFont="1" applyFill="1" applyBorder="1" applyAlignment="1" applyProtection="1">
      <alignment horizontal="left" vertical="center" wrapText="1"/>
      <protection locked="0"/>
    </xf>
    <xf numFmtId="167" fontId="4" fillId="2" borderId="128" xfId="0" applyNumberFormat="1" applyFont="1" applyFill="1" applyBorder="1" applyAlignment="1" applyProtection="1">
      <alignment horizontal="left" vertical="center" wrapText="1"/>
      <protection locked="0"/>
    </xf>
    <xf numFmtId="167" fontId="4" fillId="2" borderId="129" xfId="0" applyNumberFormat="1" applyFont="1" applyFill="1" applyBorder="1" applyAlignment="1" applyProtection="1">
      <alignment horizontal="left" vertical="center" wrapText="1"/>
      <protection locked="0"/>
    </xf>
    <xf numFmtId="173" fontId="2" fillId="11" borderId="62" xfId="0" applyNumberFormat="1" applyFont="1" applyFill="1" applyBorder="1" applyAlignment="1">
      <alignment horizontal="center"/>
    </xf>
    <xf numFmtId="173" fontId="2" fillId="11" borderId="49" xfId="0" applyNumberFormat="1" applyFont="1" applyFill="1" applyBorder="1" applyAlignment="1">
      <alignment horizontal="center"/>
    </xf>
    <xf numFmtId="173" fontId="2" fillId="11" borderId="63" xfId="0" applyNumberFormat="1" applyFont="1" applyFill="1" applyBorder="1" applyAlignment="1">
      <alignment horizontal="center"/>
    </xf>
    <xf numFmtId="173" fontId="2" fillId="11" borderId="64" xfId="0" applyNumberFormat="1" applyFont="1" applyFill="1" applyBorder="1" applyAlignment="1">
      <alignment horizontal="center"/>
    </xf>
    <xf numFmtId="173" fontId="0" fillId="2" borderId="35" xfId="0" applyNumberFormat="1" applyFill="1" applyBorder="1" applyAlignment="1">
      <alignment horizontal="center"/>
    </xf>
    <xf numFmtId="173" fontId="0" fillId="2" borderId="64" xfId="0" applyNumberFormat="1" applyFill="1" applyBorder="1" applyAlignment="1">
      <alignment horizontal="center"/>
    </xf>
    <xf numFmtId="173" fontId="2" fillId="11" borderId="59" xfId="0" applyNumberFormat="1" applyFont="1" applyFill="1" applyBorder="1" applyAlignment="1">
      <alignment horizontal="center"/>
    </xf>
    <xf numFmtId="173" fontId="2" fillId="11" borderId="61" xfId="0" applyNumberFormat="1" applyFont="1" applyFill="1" applyBorder="1" applyAlignment="1">
      <alignment horizontal="center"/>
    </xf>
    <xf numFmtId="173" fontId="2" fillId="11" borderId="91" xfId="0" applyNumberFormat="1" applyFont="1" applyFill="1" applyBorder="1" applyAlignment="1">
      <alignment horizontal="center"/>
    </xf>
    <xf numFmtId="173" fontId="2" fillId="11" borderId="92" xfId="0" applyNumberFormat="1" applyFont="1" applyFill="1" applyBorder="1" applyAlignment="1">
      <alignment horizontal="center"/>
    </xf>
    <xf numFmtId="0" fontId="24" fillId="9" borderId="58" xfId="0" applyFont="1" applyFill="1" applyBorder="1" applyAlignment="1">
      <alignment horizontal="left"/>
    </xf>
    <xf numFmtId="0" fontId="24" fillId="9" borderId="37" xfId="0" applyFont="1" applyFill="1" applyBorder="1" applyAlignment="1">
      <alignment horizontal="left"/>
    </xf>
    <xf numFmtId="0" fontId="24" fillId="9" borderId="57" xfId="0" applyFont="1" applyFill="1" applyBorder="1" applyAlignment="1">
      <alignment horizontal="left"/>
    </xf>
    <xf numFmtId="173" fontId="12" fillId="7" borderId="58" xfId="0" applyNumberFormat="1" applyFont="1" applyFill="1" applyBorder="1" applyAlignment="1">
      <alignment horizontal="center"/>
    </xf>
    <xf numFmtId="173" fontId="12" fillId="7" borderId="57" xfId="0" applyNumberFormat="1" applyFont="1" applyFill="1" applyBorder="1" applyAlignment="1">
      <alignment horizontal="center"/>
    </xf>
    <xf numFmtId="3" fontId="2" fillId="10" borderId="58" xfId="0" applyNumberFormat="1" applyFont="1" applyFill="1" applyBorder="1" applyAlignment="1">
      <alignment horizontal="left"/>
    </xf>
    <xf numFmtId="3" fontId="2" fillId="10" borderId="37" xfId="0" applyNumberFormat="1" applyFont="1" applyFill="1" applyBorder="1" applyAlignment="1">
      <alignment horizontal="left"/>
    </xf>
    <xf numFmtId="3" fontId="2" fillId="10" borderId="57" xfId="0" applyNumberFormat="1" applyFont="1" applyFill="1" applyBorder="1" applyAlignment="1">
      <alignment horizontal="left"/>
    </xf>
    <xf numFmtId="49" fontId="25" fillId="7" borderId="58" xfId="0" applyNumberFormat="1" applyFont="1" applyFill="1" applyBorder="1" applyAlignment="1">
      <alignment horizontal="center"/>
    </xf>
    <xf numFmtId="49" fontId="25" fillId="7" borderId="57" xfId="0" applyNumberFormat="1" applyFont="1" applyFill="1" applyBorder="1" applyAlignment="1">
      <alignment horizontal="center"/>
    </xf>
    <xf numFmtId="173" fontId="23" fillId="14" borderId="130" xfId="0" applyNumberFormat="1" applyFont="1" applyFill="1" applyBorder="1" applyAlignment="1">
      <alignment horizontal="center" vertical="center"/>
    </xf>
    <xf numFmtId="173" fontId="23" fillId="14" borderId="131" xfId="0" applyNumberFormat="1" applyFont="1" applyFill="1" applyBorder="1" applyAlignment="1">
      <alignment horizontal="center" vertical="center"/>
    </xf>
    <xf numFmtId="173" fontId="23" fillId="14" borderId="132" xfId="0" applyNumberFormat="1" applyFont="1" applyFill="1" applyBorder="1" applyAlignment="1">
      <alignment horizontal="center" vertical="center"/>
    </xf>
    <xf numFmtId="15" fontId="30" fillId="4" borderId="133" xfId="0" applyNumberFormat="1" applyFont="1" applyFill="1" applyBorder="1" applyAlignment="1">
      <alignment horizontal="center" wrapText="1"/>
    </xf>
    <xf numFmtId="15" fontId="30" fillId="4" borderId="134" xfId="0" applyNumberFormat="1" applyFont="1" applyFill="1" applyBorder="1" applyAlignment="1">
      <alignment horizontal="center" wrapText="1"/>
    </xf>
    <xf numFmtId="15" fontId="30" fillId="4" borderId="135" xfId="0" applyNumberFormat="1" applyFont="1" applyFill="1" applyBorder="1" applyAlignment="1">
      <alignment horizontal="center" wrapText="1"/>
    </xf>
    <xf numFmtId="15" fontId="30" fillId="4" borderId="136" xfId="0" applyNumberFormat="1" applyFont="1" applyFill="1" applyBorder="1" applyAlignment="1">
      <alignment horizontal="center" wrapText="1"/>
    </xf>
    <xf numFmtId="15" fontId="30" fillId="4" borderId="61" xfId="0" applyNumberFormat="1" applyFont="1" applyFill="1" applyBorder="1" applyAlignment="1">
      <alignment horizontal="center" wrapText="1"/>
    </xf>
    <xf numFmtId="15" fontId="30" fillId="4" borderId="64" xfId="0" applyNumberFormat="1" applyFont="1" applyFill="1" applyBorder="1" applyAlignment="1">
      <alignment horizontal="center" wrapText="1"/>
    </xf>
    <xf numFmtId="0" fontId="4" fillId="2" borderId="58" xfId="0" applyFont="1" applyFill="1" applyBorder="1" applyAlignment="1">
      <alignment horizontal="left"/>
    </xf>
    <xf numFmtId="0" fontId="4" fillId="2" borderId="37" xfId="0" applyFont="1" applyFill="1" applyBorder="1" applyAlignment="1">
      <alignment horizontal="left"/>
    </xf>
    <xf numFmtId="0" fontId="4" fillId="2" borderId="57" xfId="0" applyFont="1" applyFill="1" applyBorder="1" applyAlignment="1">
      <alignment horizontal="left"/>
    </xf>
    <xf numFmtId="0" fontId="8" fillId="6" borderId="58" xfId="0" applyFont="1" applyFill="1" applyBorder="1" applyAlignment="1">
      <alignment horizontal="center"/>
    </xf>
    <xf numFmtId="0" fontId="8" fillId="6" borderId="37" xfId="0" applyFont="1" applyFill="1" applyBorder="1" applyAlignment="1">
      <alignment horizontal="center"/>
    </xf>
    <xf numFmtId="0" fontId="8" fillId="6" borderId="57" xfId="0" applyFont="1" applyFill="1" applyBorder="1" applyAlignment="1">
      <alignment horizontal="center"/>
    </xf>
    <xf numFmtId="0" fontId="8" fillId="6" borderId="58" xfId="0" applyFont="1" applyFill="1" applyBorder="1" applyAlignment="1">
      <alignment horizontal="left"/>
    </xf>
    <xf numFmtId="0" fontId="8" fillId="6" borderId="37" xfId="0" applyFont="1" applyFill="1" applyBorder="1" applyAlignment="1">
      <alignment horizontal="left"/>
    </xf>
    <xf numFmtId="0" fontId="8" fillId="6" borderId="57" xfId="0" applyFont="1" applyFill="1" applyBorder="1" applyAlignment="1">
      <alignment horizontal="left"/>
    </xf>
    <xf numFmtId="0" fontId="2" fillId="7" borderId="58" xfId="0" applyFont="1" applyFill="1" applyBorder="1" applyAlignment="1">
      <alignment horizontal="center"/>
    </xf>
    <xf numFmtId="0" fontId="2" fillId="7" borderId="57" xfId="0" applyFont="1" applyFill="1" applyBorder="1" applyAlignment="1">
      <alignment horizontal="center"/>
    </xf>
  </cellXfs>
  <cellStyles count="2">
    <cellStyle name="Normal" xfId="0" builtinId="0"/>
    <cellStyle name="Normal_Codes2" xfId="1"/>
  </cellStyles>
  <dxfs count="1">
    <dxf>
      <font>
        <b/>
        <i val="0"/>
        <condense val="0"/>
        <extend val="0"/>
        <color indexed="10"/>
      </font>
      <fill>
        <patternFill>
          <bgColor indexed="1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EAEAEA"/>
      <rgbColor rgb="00FFDBDB"/>
      <rgbColor rgb="00FF8080"/>
      <rgbColor rgb="000066CC"/>
      <rgbColor rgb="00CCCCFF"/>
      <rgbColor rgb="00000080"/>
      <rgbColor rgb="00DDFFDD"/>
      <rgbColor rgb="00FFFF00"/>
      <rgbColor rgb="00CCEC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Drop" dropStyle="combo" dx="22" fmlaLink="$E$29" fmlaRange="Codes!$O$6:$O$30" noThreeD="1" sel="2" val="0"/>
</file>

<file path=xl/ctrlProps/ctrlProp11.xml><?xml version="1.0" encoding="utf-8"?>
<formControlPr xmlns="http://schemas.microsoft.com/office/spreadsheetml/2009/9/main" objectType="Drop" dropStyle="combo" dx="22" fmlaLink="$G$29" fmlaRange="Codes!$O$6:$O$30" noThreeD="1" sel="10" val="14"/>
</file>

<file path=xl/ctrlProps/ctrlProp12.xml><?xml version="1.0" encoding="utf-8"?>
<formControlPr xmlns="http://schemas.microsoft.com/office/spreadsheetml/2009/9/main" objectType="Drop" dropStyle="combo" dx="22" fmlaLink="$G$29" fmlaRange="Codes!$O$6:$O$30" noThreeD="1" sel="10" val="5"/>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vmlDrawing4.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314325</xdr:colOff>
          <xdr:row>11</xdr:row>
          <xdr:rowOff>0</xdr:rowOff>
        </xdr:from>
        <xdr:to>
          <xdr:col>5</xdr:col>
          <xdr:colOff>723900</xdr:colOff>
          <xdr:row>15</xdr:row>
          <xdr:rowOff>104775</xdr:rowOff>
        </xdr:to>
        <xdr:sp macro="" textlink="">
          <xdr:nvSpPr>
            <xdr:cNvPr id="24578" name="Button 2" hidden="1">
              <a:extLst>
                <a:ext uri="{63B3BB69-23CF-44E3-9099-C40C66FF867C}">
                  <a14:compatExt spid="_x0000_s24578"/>
                </a:ext>
                <a:ext uri="{FF2B5EF4-FFF2-40B4-BE49-F238E27FC236}">
                  <a16:creationId xmlns:a16="http://schemas.microsoft.com/office/drawing/2014/main" id="{C7903585-8E4A-A0EF-2B60-769525206C3D}"/>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1200" b="0" i="0" u="none" strike="noStrike" baseline="0">
                  <a:solidFill>
                    <a:srgbClr val="000000"/>
                  </a:solidFill>
                  <a:latin typeface="Arial"/>
                  <a:cs typeface="Arial"/>
                </a:rPr>
                <a:t>Calc Today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314325</xdr:colOff>
          <xdr:row>11</xdr:row>
          <xdr:rowOff>0</xdr:rowOff>
        </xdr:from>
        <xdr:to>
          <xdr:col>9</xdr:col>
          <xdr:colOff>723900</xdr:colOff>
          <xdr:row>15</xdr:row>
          <xdr:rowOff>104775</xdr:rowOff>
        </xdr:to>
        <xdr:sp macro="" textlink="">
          <xdr:nvSpPr>
            <xdr:cNvPr id="24579" name="Button 3" hidden="1">
              <a:extLst>
                <a:ext uri="{63B3BB69-23CF-44E3-9099-C40C66FF867C}">
                  <a14:compatExt spid="_x0000_s24579"/>
                </a:ext>
                <a:ext uri="{FF2B5EF4-FFF2-40B4-BE49-F238E27FC236}">
                  <a16:creationId xmlns:a16="http://schemas.microsoft.com/office/drawing/2014/main" id="{E1F12D23-C2F0-6148-CD52-E1DF782C023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1200" b="0" i="0" u="none" strike="noStrike" baseline="0">
                  <a:solidFill>
                    <a:srgbClr val="000000"/>
                  </a:solidFill>
                  <a:latin typeface="Arial"/>
                  <a:cs typeface="Arial"/>
                </a:rPr>
                <a:t>Roll Pages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314325</xdr:colOff>
          <xdr:row>16</xdr:row>
          <xdr:rowOff>76200</xdr:rowOff>
        </xdr:from>
        <xdr:to>
          <xdr:col>9</xdr:col>
          <xdr:colOff>723900</xdr:colOff>
          <xdr:row>21</xdr:row>
          <xdr:rowOff>19050</xdr:rowOff>
        </xdr:to>
        <xdr:sp macro="" textlink="">
          <xdr:nvSpPr>
            <xdr:cNvPr id="24580" name="Button 4" hidden="1">
              <a:extLst>
                <a:ext uri="{63B3BB69-23CF-44E3-9099-C40C66FF867C}">
                  <a14:compatExt spid="_x0000_s24580"/>
                </a:ext>
                <a:ext uri="{FF2B5EF4-FFF2-40B4-BE49-F238E27FC236}">
                  <a16:creationId xmlns:a16="http://schemas.microsoft.com/office/drawing/2014/main" id="{7DD7A3F1-E24E-71B5-1EA2-9D2FA8DDDE86}"/>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1200" b="0" i="0" u="none" strike="noStrike" baseline="0">
                  <a:solidFill>
                    <a:srgbClr val="000000"/>
                  </a:solidFill>
                  <a:latin typeface="Arial"/>
                  <a:cs typeface="Arial"/>
                </a:rPr>
                <a:t>Fetch Curves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314325</xdr:colOff>
          <xdr:row>22</xdr:row>
          <xdr:rowOff>0</xdr:rowOff>
        </xdr:from>
        <xdr:to>
          <xdr:col>9</xdr:col>
          <xdr:colOff>723900</xdr:colOff>
          <xdr:row>26</xdr:row>
          <xdr:rowOff>104775</xdr:rowOff>
        </xdr:to>
        <xdr:sp macro="" textlink="">
          <xdr:nvSpPr>
            <xdr:cNvPr id="24581" name="Button 5" hidden="1">
              <a:extLst>
                <a:ext uri="{63B3BB69-23CF-44E3-9099-C40C66FF867C}">
                  <a14:compatExt spid="_x0000_s24581"/>
                </a:ext>
                <a:ext uri="{FF2B5EF4-FFF2-40B4-BE49-F238E27FC236}">
                  <a16:creationId xmlns:a16="http://schemas.microsoft.com/office/drawing/2014/main" id="{25306AC0-C583-BA04-AA96-06B49C1D092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1200" b="0" i="0" u="none" strike="noStrike" baseline="0">
                  <a:solidFill>
                    <a:srgbClr val="000000"/>
                  </a:solidFill>
                  <a:latin typeface="Arial"/>
                  <a:cs typeface="Arial"/>
                </a:rPr>
                <a:t>Import Correlation File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314325</xdr:colOff>
          <xdr:row>21</xdr:row>
          <xdr:rowOff>152400</xdr:rowOff>
        </xdr:from>
        <xdr:to>
          <xdr:col>5</xdr:col>
          <xdr:colOff>723900</xdr:colOff>
          <xdr:row>26</xdr:row>
          <xdr:rowOff>104775</xdr:rowOff>
        </xdr:to>
        <xdr:sp macro="" textlink="">
          <xdr:nvSpPr>
            <xdr:cNvPr id="24582" name="Button 6" hidden="1">
              <a:extLst>
                <a:ext uri="{63B3BB69-23CF-44E3-9099-C40C66FF867C}">
                  <a14:compatExt spid="_x0000_s24582"/>
                </a:ext>
                <a:ext uri="{FF2B5EF4-FFF2-40B4-BE49-F238E27FC236}">
                  <a16:creationId xmlns:a16="http://schemas.microsoft.com/office/drawing/2014/main" id="{0657FA25-2264-3695-084E-5097215B5005}"/>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1200" b="0" i="0" u="none" strike="noStrike" baseline="0">
                  <a:solidFill>
                    <a:srgbClr val="000000"/>
                  </a:solidFill>
                  <a:latin typeface="Arial"/>
                  <a:cs typeface="Arial"/>
                </a:rPr>
                <a:t>Print Reports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952500</xdr:colOff>
          <xdr:row>3</xdr:row>
          <xdr:rowOff>104775</xdr:rowOff>
        </xdr:from>
        <xdr:to>
          <xdr:col>5</xdr:col>
          <xdr:colOff>409575</xdr:colOff>
          <xdr:row>6</xdr:row>
          <xdr:rowOff>0</xdr:rowOff>
        </xdr:to>
        <xdr:sp macro="" textlink="">
          <xdr:nvSpPr>
            <xdr:cNvPr id="88065" name="Button 1" hidden="1">
              <a:extLst>
                <a:ext uri="{63B3BB69-23CF-44E3-9099-C40C66FF867C}">
                  <a14:compatExt spid="_x0000_s88065"/>
                </a:ext>
                <a:ext uri="{FF2B5EF4-FFF2-40B4-BE49-F238E27FC236}">
                  <a16:creationId xmlns:a16="http://schemas.microsoft.com/office/drawing/2014/main" id="{4FCE59B9-03B7-6A65-67C9-A52D1E2FB09B}"/>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1200" b="0" i="0" u="none" strike="noStrike" baseline="0">
                  <a:solidFill>
                    <a:srgbClr val="000000"/>
                  </a:solidFill>
                  <a:latin typeface="Arial"/>
                  <a:cs typeface="Arial"/>
                </a:rPr>
                <a:t>Edit Transport Leg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123825</xdr:colOff>
          <xdr:row>3</xdr:row>
          <xdr:rowOff>104775</xdr:rowOff>
        </xdr:from>
        <xdr:to>
          <xdr:col>3</xdr:col>
          <xdr:colOff>914400</xdr:colOff>
          <xdr:row>6</xdr:row>
          <xdr:rowOff>0</xdr:rowOff>
        </xdr:to>
        <xdr:sp macro="" textlink="">
          <xdr:nvSpPr>
            <xdr:cNvPr id="88066" name="Button 2" hidden="1">
              <a:extLst>
                <a:ext uri="{63B3BB69-23CF-44E3-9099-C40C66FF867C}">
                  <a14:compatExt spid="_x0000_s88066"/>
                </a:ext>
                <a:ext uri="{FF2B5EF4-FFF2-40B4-BE49-F238E27FC236}">
                  <a16:creationId xmlns:a16="http://schemas.microsoft.com/office/drawing/2014/main" id="{9D89D4BF-A356-F6A4-C96F-22A1D584DE01}"/>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1200" b="0" i="0" u="none" strike="noStrike" baseline="0">
                  <a:solidFill>
                    <a:srgbClr val="000000"/>
                  </a:solidFill>
                  <a:latin typeface="Arial"/>
                  <a:cs typeface="Arial"/>
                </a:rPr>
                <a:t>Add Transport Leg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1704975</xdr:colOff>
          <xdr:row>3</xdr:row>
          <xdr:rowOff>104775</xdr:rowOff>
        </xdr:from>
        <xdr:to>
          <xdr:col>6</xdr:col>
          <xdr:colOff>1162050</xdr:colOff>
          <xdr:row>6</xdr:row>
          <xdr:rowOff>0</xdr:rowOff>
        </xdr:to>
        <xdr:sp macro="" textlink="">
          <xdr:nvSpPr>
            <xdr:cNvPr id="88067" name="Button 3" hidden="1">
              <a:extLst>
                <a:ext uri="{63B3BB69-23CF-44E3-9099-C40C66FF867C}">
                  <a14:compatExt spid="_x0000_s88067"/>
                </a:ext>
                <a:ext uri="{FF2B5EF4-FFF2-40B4-BE49-F238E27FC236}">
                  <a16:creationId xmlns:a16="http://schemas.microsoft.com/office/drawing/2014/main" id="{0EBDAB5F-296F-AD32-970F-6C28D6C39C89}"/>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1200" b="0" i="0" u="none" strike="noStrike" baseline="0">
                  <a:solidFill>
                    <a:srgbClr val="000000"/>
                  </a:solidFill>
                  <a:latin typeface="Arial"/>
                  <a:cs typeface="Arial"/>
                </a:rPr>
                <a:t>Copy Transport Leg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409575</xdr:colOff>
          <xdr:row>3</xdr:row>
          <xdr:rowOff>104775</xdr:rowOff>
        </xdr:from>
        <xdr:to>
          <xdr:col>7</xdr:col>
          <xdr:colOff>1914525</xdr:colOff>
          <xdr:row>6</xdr:row>
          <xdr:rowOff>0</xdr:rowOff>
        </xdr:to>
        <xdr:sp macro="" textlink="">
          <xdr:nvSpPr>
            <xdr:cNvPr id="88068" name="Button 4" hidden="1">
              <a:extLst>
                <a:ext uri="{63B3BB69-23CF-44E3-9099-C40C66FF867C}">
                  <a14:compatExt spid="_x0000_s88068"/>
                </a:ext>
                <a:ext uri="{FF2B5EF4-FFF2-40B4-BE49-F238E27FC236}">
                  <a16:creationId xmlns:a16="http://schemas.microsoft.com/office/drawing/2014/main" id="{5EBACA11-777E-F50D-2E19-0C77340B31BC}"/>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1200" b="0" i="0" u="none" strike="noStrike" baseline="0">
                  <a:solidFill>
                    <a:srgbClr val="000000"/>
                  </a:solidFill>
                  <a:latin typeface="Arial"/>
                  <a:cs typeface="Arial"/>
                </a:rPr>
                <a:t>Delete Transport Leg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22</xdr:row>
          <xdr:rowOff>9525</xdr:rowOff>
        </xdr:from>
        <xdr:to>
          <xdr:col>5</xdr:col>
          <xdr:colOff>0</xdr:colOff>
          <xdr:row>22</xdr:row>
          <xdr:rowOff>209550</xdr:rowOff>
        </xdr:to>
        <xdr:sp macro="" textlink="">
          <xdr:nvSpPr>
            <xdr:cNvPr id="88069" name="Drop Down 5" hidden="1">
              <a:extLst>
                <a:ext uri="{63B3BB69-23CF-44E3-9099-C40C66FF867C}">
                  <a14:compatExt spid="_x0000_s88069"/>
                </a:ext>
                <a:ext uri="{FF2B5EF4-FFF2-40B4-BE49-F238E27FC236}">
                  <a16:creationId xmlns:a16="http://schemas.microsoft.com/office/drawing/2014/main" id="{90E9FA1B-52D5-EB1D-9069-D2E613ED9F3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21</xdr:row>
          <xdr:rowOff>152400</xdr:rowOff>
        </xdr:from>
        <xdr:to>
          <xdr:col>7</xdr:col>
          <xdr:colOff>28575</xdr:colOff>
          <xdr:row>23</xdr:row>
          <xdr:rowOff>0</xdr:rowOff>
        </xdr:to>
        <xdr:sp macro="" textlink="">
          <xdr:nvSpPr>
            <xdr:cNvPr id="88072" name="Drop Down 8" hidden="1">
              <a:extLst>
                <a:ext uri="{63B3BB69-23CF-44E3-9099-C40C66FF867C}">
                  <a14:compatExt spid="_x0000_s88072"/>
                </a:ext>
                <a:ext uri="{FF2B5EF4-FFF2-40B4-BE49-F238E27FC236}">
                  <a16:creationId xmlns:a16="http://schemas.microsoft.com/office/drawing/2014/main" id="{EB338713-61E1-8E50-BF0B-C19FDA76B7D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21</xdr:row>
          <xdr:rowOff>152400</xdr:rowOff>
        </xdr:from>
        <xdr:to>
          <xdr:col>7</xdr:col>
          <xdr:colOff>28575</xdr:colOff>
          <xdr:row>23</xdr:row>
          <xdr:rowOff>0</xdr:rowOff>
        </xdr:to>
        <xdr:sp macro="" textlink="">
          <xdr:nvSpPr>
            <xdr:cNvPr id="88074" name="Drop Down 10" hidden="1">
              <a:extLst>
                <a:ext uri="{63B3BB69-23CF-44E3-9099-C40C66FF867C}">
                  <a14:compatExt spid="_x0000_s88074"/>
                </a:ext>
                <a:ext uri="{FF2B5EF4-FFF2-40B4-BE49-F238E27FC236}">
                  <a16:creationId xmlns:a16="http://schemas.microsoft.com/office/drawing/2014/main" id="{22FA1C58-4CC2-270D-A3CD-38CCCC62C7D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3</xdr:row>
          <xdr:rowOff>38100</xdr:rowOff>
        </xdr:from>
        <xdr:to>
          <xdr:col>5</xdr:col>
          <xdr:colOff>0</xdr:colOff>
          <xdr:row>5</xdr:row>
          <xdr:rowOff>57150</xdr:rowOff>
        </xdr:to>
        <xdr:sp macro="" textlink="">
          <xdr:nvSpPr>
            <xdr:cNvPr id="71684" name="Button 4" hidden="1">
              <a:extLst>
                <a:ext uri="{63B3BB69-23CF-44E3-9099-C40C66FF867C}">
                  <a14:compatExt spid="_x0000_s71684"/>
                </a:ext>
                <a:ext uri="{FF2B5EF4-FFF2-40B4-BE49-F238E27FC236}">
                  <a16:creationId xmlns:a16="http://schemas.microsoft.com/office/drawing/2014/main" id="{517A3EF6-698D-EB8B-7C60-3F824798FC4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Roll To Prior Day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5</xdr:row>
          <xdr:rowOff>133350</xdr:rowOff>
        </xdr:from>
        <xdr:to>
          <xdr:col>5</xdr:col>
          <xdr:colOff>0</xdr:colOff>
          <xdr:row>7</xdr:row>
          <xdr:rowOff>142875</xdr:rowOff>
        </xdr:to>
        <xdr:sp macro="" textlink="">
          <xdr:nvSpPr>
            <xdr:cNvPr id="71685" name="Button 5" hidden="1">
              <a:extLst>
                <a:ext uri="{63B3BB69-23CF-44E3-9099-C40C66FF867C}">
                  <a14:compatExt spid="_x0000_s71685"/>
                </a:ext>
                <a:ext uri="{FF2B5EF4-FFF2-40B4-BE49-F238E27FC236}">
                  <a16:creationId xmlns:a16="http://schemas.microsoft.com/office/drawing/2014/main" id="{5DE0A1F4-C864-7A7F-9C72-028E2F23F91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Setup Dates</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228600</xdr:colOff>
          <xdr:row>14</xdr:row>
          <xdr:rowOff>9525</xdr:rowOff>
        </xdr:from>
        <xdr:to>
          <xdr:col>2</xdr:col>
          <xdr:colOff>1057275</xdr:colOff>
          <xdr:row>16</xdr:row>
          <xdr:rowOff>9525</xdr:rowOff>
        </xdr:to>
        <xdr:sp macro="" textlink="">
          <xdr:nvSpPr>
            <xdr:cNvPr id="5121" name="CommandButton1" hidden="1">
              <a:extLst>
                <a:ext uri="{63B3BB69-23CF-44E3-9099-C40C66FF867C}">
                  <a14:compatExt spid="_x0000_s5121"/>
                </a:ext>
                <a:ext uri="{FF2B5EF4-FFF2-40B4-BE49-F238E27FC236}">
                  <a16:creationId xmlns:a16="http://schemas.microsoft.com/office/drawing/2014/main" id="{7DB40BCD-A35E-3B22-3F68-FEFF8C7F146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0</xdr:colOff>
      <xdr:row>2</xdr:row>
      <xdr:rowOff>0</xdr:rowOff>
    </xdr:from>
    <xdr:to>
      <xdr:col>5</xdr:col>
      <xdr:colOff>0</xdr:colOff>
      <xdr:row>8</xdr:row>
      <xdr:rowOff>0</xdr:rowOff>
    </xdr:to>
    <xdr:sp macro="" textlink="">
      <xdr:nvSpPr>
        <xdr:cNvPr id="5122" name="Rectangle 2">
          <a:extLst>
            <a:ext uri="{FF2B5EF4-FFF2-40B4-BE49-F238E27FC236}">
              <a16:creationId xmlns:a16="http://schemas.microsoft.com/office/drawing/2014/main" id="{EC239B09-8591-B563-6EDC-9A7E4899D890}"/>
            </a:ext>
          </a:extLst>
        </xdr:cNvPr>
        <xdr:cNvSpPr>
          <a:spLocks noChangeArrowheads="1"/>
        </xdr:cNvSpPr>
      </xdr:nvSpPr>
      <xdr:spPr bwMode="auto">
        <a:xfrm>
          <a:off x="247650" y="323850"/>
          <a:ext cx="2590800" cy="9715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xdr:col>
          <xdr:colOff>228600</xdr:colOff>
          <xdr:row>9</xdr:row>
          <xdr:rowOff>142875</xdr:rowOff>
        </xdr:from>
        <xdr:to>
          <xdr:col>2</xdr:col>
          <xdr:colOff>1057275</xdr:colOff>
          <xdr:row>11</xdr:row>
          <xdr:rowOff>142875</xdr:rowOff>
        </xdr:to>
        <xdr:sp macro="" textlink="">
          <xdr:nvSpPr>
            <xdr:cNvPr id="5123" name="CommandButton2" hidden="1">
              <a:extLst>
                <a:ext uri="{63B3BB69-23CF-44E3-9099-C40C66FF867C}">
                  <a14:compatExt spid="_x0000_s5123"/>
                </a:ext>
                <a:ext uri="{FF2B5EF4-FFF2-40B4-BE49-F238E27FC236}">
                  <a16:creationId xmlns:a16="http://schemas.microsoft.com/office/drawing/2014/main" id="{BE0EBD2C-D049-0AC8-013F-23C53959DFA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0</xdr:colOff>
      <xdr:row>2</xdr:row>
      <xdr:rowOff>0</xdr:rowOff>
    </xdr:from>
    <xdr:to>
      <xdr:col>9</xdr:col>
      <xdr:colOff>0</xdr:colOff>
      <xdr:row>8</xdr:row>
      <xdr:rowOff>0</xdr:rowOff>
    </xdr:to>
    <xdr:sp macro="" textlink="">
      <xdr:nvSpPr>
        <xdr:cNvPr id="5124" name="Rectangle 4">
          <a:extLst>
            <a:ext uri="{FF2B5EF4-FFF2-40B4-BE49-F238E27FC236}">
              <a16:creationId xmlns:a16="http://schemas.microsoft.com/office/drawing/2014/main" id="{3CDDC001-5EE5-C7BB-C75C-50F9F0E0DDB3}"/>
            </a:ext>
          </a:extLst>
        </xdr:cNvPr>
        <xdr:cNvSpPr>
          <a:spLocks noChangeArrowheads="1"/>
        </xdr:cNvSpPr>
      </xdr:nvSpPr>
      <xdr:spPr bwMode="auto">
        <a:xfrm>
          <a:off x="3752850" y="323850"/>
          <a:ext cx="2743200" cy="9715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xdr:row>
          <xdr:rowOff>28575</xdr:rowOff>
        </xdr:from>
        <xdr:to>
          <xdr:col>3</xdr:col>
          <xdr:colOff>0</xdr:colOff>
          <xdr:row>3</xdr:row>
          <xdr:rowOff>28575</xdr:rowOff>
        </xdr:to>
        <xdr:sp macro="" textlink="">
          <xdr:nvSpPr>
            <xdr:cNvPr id="36865" name="CommandButton1" hidden="1">
              <a:extLst>
                <a:ext uri="{63B3BB69-23CF-44E3-9099-C40C66FF867C}">
                  <a14:compatExt spid="_x0000_s36865"/>
                </a:ext>
                <a:ext uri="{FF2B5EF4-FFF2-40B4-BE49-F238E27FC236}">
                  <a16:creationId xmlns:a16="http://schemas.microsoft.com/office/drawing/2014/main" id="{9C7A9BFA-8160-DC34-E143-0ADD9841DDF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Transport\Central%20Transport\0700\model\Financial%20Transport\Intra-Month%20Financi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Transport\West%20Transport\Jays\Transport%20Be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ily Operation"/>
      <sheetName val="Contract DB (Central)"/>
      <sheetName val="Contract DB (West)"/>
      <sheetName val="Contract DB (East)"/>
      <sheetName val="P&amp;L Template"/>
      <sheetName val="P&amp;L Report"/>
      <sheetName val="Central Position Rpt"/>
      <sheetName val="West Position Rpt"/>
      <sheetName val="East Position Rpt"/>
      <sheetName val="IntraMonth1"/>
      <sheetName val="IntraMonth2"/>
      <sheetName val="IntraMonth3"/>
      <sheetName val="IntraMonth4"/>
      <sheetName val="IntraMonth5"/>
      <sheetName val="IntraMonth6"/>
      <sheetName val="IntraMonth7"/>
      <sheetName val="IntraMonth8"/>
      <sheetName val="IntraMonth9"/>
      <sheetName val="IntraMonth10"/>
      <sheetName val="IntraMonth11"/>
      <sheetName val="IntraMonth12"/>
      <sheetName val="IntraMonth13"/>
      <sheetName val="IntraMonth14"/>
      <sheetName val="IntraMonth15"/>
      <sheetName val="IntraMonth16"/>
      <sheetName val="IntraMonth17"/>
      <sheetName val="IntraMonth18"/>
      <sheetName val="IntraMonth19"/>
      <sheetName val="IntraMonth20"/>
      <sheetName val="IntraMonth21"/>
      <sheetName val="IntraMonth22"/>
      <sheetName val="IntraMonth23"/>
      <sheetName val="IntraMonth24"/>
      <sheetName val="IntraMonth25"/>
      <sheetName val="IntraMonth26"/>
      <sheetName val="IntraMonth27"/>
      <sheetName val="IntraMonth28"/>
      <sheetName val="IntraMonth29"/>
      <sheetName val="IntraMonth30"/>
      <sheetName val="IntraMonth31"/>
      <sheetName val="IntraMonth32"/>
      <sheetName val="IntraMonth33"/>
      <sheetName val="IntraMonth34"/>
      <sheetName val="IntraMonth35"/>
      <sheetName val="IntraMonth36"/>
      <sheetName val="IntraMonth37"/>
      <sheetName val="IntraMonth38"/>
      <sheetName val="IntraMonth39"/>
      <sheetName val="IntraMonth40"/>
      <sheetName val="IntraMonth41"/>
      <sheetName val="IntraMonth42"/>
      <sheetName val="Configuration"/>
      <sheetName val="Correlations"/>
      <sheetName val="Help"/>
      <sheetName val="Curves"/>
      <sheetName val="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ily Operation"/>
      <sheetName val="Contract DB (Central)"/>
      <sheetName val="Contract DB (East)"/>
      <sheetName val="P&amp;L Report"/>
      <sheetName val="P&amp;L Template"/>
      <sheetName val="Central Position Rpt"/>
      <sheetName val="West Position Rpt"/>
      <sheetName val="Central-CES Postition Rpt"/>
      <sheetName val="LongTerm1"/>
      <sheetName val="LongTerm2"/>
      <sheetName val="LongTerm3"/>
      <sheetName val="LongTerm4"/>
      <sheetName val="LongTerm5"/>
      <sheetName val="LongTerm6"/>
      <sheetName val="LongTerm7"/>
      <sheetName val="LongTerm8"/>
      <sheetName val="LongTerm9"/>
      <sheetName val="LongTerm10"/>
      <sheetName val="LongTerm11"/>
      <sheetName val="LongTerm12"/>
      <sheetName val="LongTerm13"/>
      <sheetName val="LongTerm14"/>
      <sheetName val="LongTerm15"/>
      <sheetName val="LongTerm16"/>
      <sheetName val="LongTerm17"/>
      <sheetName val="LongTerm18"/>
      <sheetName val="LongTerm19"/>
      <sheetName val="LongTerm20"/>
      <sheetName val="LongTerm21"/>
      <sheetName val="LongTerm22"/>
      <sheetName val="LongTerm23"/>
      <sheetName val="LongTerm24"/>
      <sheetName val="LongTerm27"/>
      <sheetName val="IntraMonthTemplate (2)"/>
      <sheetName val="IntraMonthTemplate"/>
      <sheetName val="Configuration"/>
      <sheetName val="Correlations"/>
      <sheetName val="Curves"/>
      <sheetName val="Help"/>
      <sheetName val="Codes"/>
    </sheetNames>
    <definedNames>
      <definedName name="Button10_Click"/>
      <definedName name="Button11_click"/>
      <definedName name="Button18_Click"/>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refreshError="1"/>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0.xml"/><Relationship Id="rId3" Type="http://schemas.openxmlformats.org/officeDocument/2006/relationships/vmlDrawing" Target="../drawings/vmlDrawing2.vml"/><Relationship Id="rId7"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8.xml"/><Relationship Id="rId5" Type="http://schemas.openxmlformats.org/officeDocument/2006/relationships/ctrlProp" Target="../ctrlProps/ctrlProp7.xml"/><Relationship Id="rId10" Type="http://schemas.openxmlformats.org/officeDocument/2006/relationships/ctrlProp" Target="../ctrlProps/ctrlProp12.xml"/><Relationship Id="rId4" Type="http://schemas.openxmlformats.org/officeDocument/2006/relationships/ctrlProp" Target="../ctrlProps/ctrlProp6.xml"/><Relationship Id="rId9"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2.emf"/><Relationship Id="rId2" Type="http://schemas.openxmlformats.org/officeDocument/2006/relationships/drawing" Target="../drawings/drawing4.xml"/><Relationship Id="rId1" Type="http://schemas.openxmlformats.org/officeDocument/2006/relationships/printerSettings" Target="../printerSettings/printerSettings6.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3.emf"/><Relationship Id="rId4" Type="http://schemas.openxmlformats.org/officeDocument/2006/relationships/control" Target="../activeX/activeX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autoPageBreaks="0"/>
  </sheetPr>
  <dimension ref="D2:J35"/>
  <sheetViews>
    <sheetView showGridLines="0" tabSelected="1" zoomScale="80" workbookViewId="0">
      <selection activeCell="F7" sqref="F7"/>
    </sheetView>
  </sheetViews>
  <sheetFormatPr defaultRowHeight="12.75" x14ac:dyDescent="0.2"/>
  <cols>
    <col min="1" max="2" width="3.7109375" style="23" customWidth="1"/>
    <col min="3" max="11" width="15.7109375" style="23" customWidth="1"/>
    <col min="12" max="13" width="3.7109375" style="23" customWidth="1"/>
    <col min="14" max="16384" width="9.140625" style="23"/>
  </cols>
  <sheetData>
    <row r="2" spans="4:10" ht="13.5" thickBot="1" x14ac:dyDescent="0.25"/>
    <row r="3" spans="4:10" x14ac:dyDescent="0.2">
      <c r="D3" s="350" t="s">
        <v>210</v>
      </c>
      <c r="E3" s="351"/>
      <c r="F3" s="351"/>
      <c r="G3" s="351"/>
      <c r="H3" s="351"/>
      <c r="I3" s="351"/>
      <c r="J3" s="352"/>
    </row>
    <row r="4" spans="4:10" ht="13.5" thickBot="1" x14ac:dyDescent="0.25">
      <c r="D4" s="353"/>
      <c r="E4" s="354"/>
      <c r="F4" s="354"/>
      <c r="G4" s="354"/>
      <c r="H4" s="354"/>
      <c r="I4" s="354"/>
      <c r="J4" s="355"/>
    </row>
    <row r="5" spans="4:10" ht="15.75" x14ac:dyDescent="0.25">
      <c r="D5" s="356" t="s">
        <v>223</v>
      </c>
      <c r="E5" s="356"/>
      <c r="F5" s="356"/>
      <c r="G5" s="356"/>
      <c r="H5" s="356"/>
      <c r="I5" s="356"/>
      <c r="J5" s="356"/>
    </row>
    <row r="6" spans="4:10" x14ac:dyDescent="0.2">
      <c r="D6" s="239" t="s">
        <v>25</v>
      </c>
    </row>
    <row r="7" spans="4:10" x14ac:dyDescent="0.2">
      <c r="D7" s="260">
        <v>36753</v>
      </c>
    </row>
    <row r="8" spans="4:10" ht="13.5" thickBot="1" x14ac:dyDescent="0.25"/>
    <row r="9" spans="4:10" x14ac:dyDescent="0.2">
      <c r="D9" s="357" t="s">
        <v>211</v>
      </c>
      <c r="E9" s="358"/>
      <c r="F9" s="359"/>
      <c r="H9" s="357" t="s">
        <v>212</v>
      </c>
      <c r="I9" s="358"/>
      <c r="J9" s="359"/>
    </row>
    <row r="10" spans="4:10" x14ac:dyDescent="0.2">
      <c r="D10" s="360"/>
      <c r="E10" s="361"/>
      <c r="F10" s="362"/>
      <c r="H10" s="360"/>
      <c r="I10" s="361"/>
      <c r="J10" s="362"/>
    </row>
    <row r="11" spans="4:10" x14ac:dyDescent="0.2">
      <c r="D11" s="249"/>
      <c r="E11" s="243"/>
      <c r="F11" s="250"/>
      <c r="H11" s="249"/>
      <c r="I11" s="243"/>
      <c r="J11" s="250"/>
    </row>
    <row r="12" spans="4:10" x14ac:dyDescent="0.2">
      <c r="D12" s="249"/>
      <c r="E12" s="243"/>
      <c r="F12" s="250"/>
      <c r="H12" s="249"/>
      <c r="I12" s="243"/>
      <c r="J12" s="250"/>
    </row>
    <row r="13" spans="4:10" x14ac:dyDescent="0.2">
      <c r="D13" s="249"/>
      <c r="E13" s="243"/>
      <c r="F13" s="250"/>
      <c r="H13" s="249"/>
      <c r="I13" s="243"/>
      <c r="J13" s="250"/>
    </row>
    <row r="14" spans="4:10" x14ac:dyDescent="0.2">
      <c r="D14" s="249"/>
      <c r="E14" s="243"/>
      <c r="F14" s="250"/>
      <c r="H14" s="261"/>
      <c r="I14" s="243"/>
      <c r="J14" s="250"/>
    </row>
    <row r="15" spans="4:10" x14ac:dyDescent="0.2">
      <c r="D15" s="249"/>
      <c r="E15" s="243"/>
      <c r="F15" s="250"/>
      <c r="H15" s="249"/>
      <c r="I15" s="243"/>
      <c r="J15" s="250"/>
    </row>
    <row r="16" spans="4:10" x14ac:dyDescent="0.2">
      <c r="D16" s="249"/>
      <c r="E16" s="243"/>
      <c r="F16" s="250"/>
      <c r="H16" s="249"/>
      <c r="I16" s="243"/>
      <c r="J16" s="250"/>
    </row>
    <row r="17" spans="4:10" x14ac:dyDescent="0.2">
      <c r="D17" s="249"/>
      <c r="E17" s="243"/>
      <c r="F17" s="250"/>
      <c r="H17" s="249"/>
      <c r="I17" s="243"/>
      <c r="J17" s="250"/>
    </row>
    <row r="18" spans="4:10" ht="13.5" thickBot="1" x14ac:dyDescent="0.25">
      <c r="D18" s="251"/>
      <c r="E18" s="252"/>
      <c r="F18" s="253"/>
      <c r="H18" s="249"/>
      <c r="I18" s="243"/>
      <c r="J18" s="250"/>
    </row>
    <row r="19" spans="4:10" ht="13.5" thickBot="1" x14ac:dyDescent="0.25">
      <c r="H19" s="249"/>
      <c r="I19" s="243"/>
      <c r="J19" s="250"/>
    </row>
    <row r="20" spans="4:10" x14ac:dyDescent="0.2">
      <c r="D20" s="357" t="s">
        <v>224</v>
      </c>
      <c r="E20" s="358"/>
      <c r="F20" s="359"/>
      <c r="H20" s="249"/>
      <c r="I20" s="243"/>
      <c r="J20" s="250"/>
    </row>
    <row r="21" spans="4:10" x14ac:dyDescent="0.2">
      <c r="D21" s="360"/>
      <c r="E21" s="361"/>
      <c r="F21" s="362"/>
      <c r="H21" s="249"/>
      <c r="I21" s="243"/>
      <c r="J21" s="250"/>
    </row>
    <row r="22" spans="4:10" x14ac:dyDescent="0.2">
      <c r="D22" s="249"/>
      <c r="E22" s="243"/>
      <c r="F22" s="250"/>
      <c r="H22" s="249"/>
      <c r="I22" s="243"/>
      <c r="J22" s="250"/>
    </row>
    <row r="23" spans="4:10" x14ac:dyDescent="0.2">
      <c r="D23" s="249"/>
      <c r="E23" s="243"/>
      <c r="F23" s="250"/>
      <c r="H23" s="249"/>
      <c r="I23" s="243"/>
      <c r="J23" s="250"/>
    </row>
    <row r="24" spans="4:10" x14ac:dyDescent="0.2">
      <c r="D24" s="249"/>
      <c r="E24" s="243"/>
      <c r="F24" s="250"/>
      <c r="H24" s="249"/>
      <c r="I24" s="243"/>
      <c r="J24" s="250"/>
    </row>
    <row r="25" spans="4:10" x14ac:dyDescent="0.2">
      <c r="D25" s="249"/>
      <c r="E25" s="243"/>
      <c r="F25" s="250"/>
      <c r="H25" s="249"/>
      <c r="I25" s="243"/>
      <c r="J25" s="250"/>
    </row>
    <row r="26" spans="4:10" x14ac:dyDescent="0.2">
      <c r="D26" s="249"/>
      <c r="E26" s="243"/>
      <c r="F26" s="250"/>
      <c r="H26" s="249"/>
      <c r="I26" s="243"/>
      <c r="J26" s="250"/>
    </row>
    <row r="27" spans="4:10" x14ac:dyDescent="0.2">
      <c r="D27" s="249"/>
      <c r="E27" s="243"/>
      <c r="F27" s="250"/>
      <c r="H27" s="249"/>
      <c r="I27" s="243"/>
      <c r="J27" s="250"/>
    </row>
    <row r="28" spans="4:10" x14ac:dyDescent="0.2">
      <c r="D28" s="249"/>
      <c r="E28" s="243"/>
      <c r="F28" s="250"/>
      <c r="H28" s="249"/>
      <c r="I28" s="243"/>
      <c r="J28" s="250"/>
    </row>
    <row r="29" spans="4:10" ht="13.5" thickBot="1" x14ac:dyDescent="0.25">
      <c r="D29" s="251"/>
      <c r="E29" s="252"/>
      <c r="F29" s="253"/>
      <c r="H29" s="251"/>
      <c r="I29" s="252"/>
      <c r="J29" s="253"/>
    </row>
    <row r="31" spans="4:10" ht="13.5" thickBot="1" x14ac:dyDescent="0.25"/>
    <row r="32" spans="4:10" x14ac:dyDescent="0.2">
      <c r="D32" s="347" t="s">
        <v>213</v>
      </c>
      <c r="E32" s="348"/>
      <c r="F32" s="348"/>
      <c r="G32" s="348"/>
      <c r="H32" s="348"/>
      <c r="I32" s="348"/>
      <c r="J32" s="349"/>
    </row>
    <row r="33" spans="4:10" x14ac:dyDescent="0.2">
      <c r="D33" s="341" t="s">
        <v>225</v>
      </c>
      <c r="E33" s="342"/>
      <c r="F33" s="342"/>
      <c r="G33" s="342"/>
      <c r="H33" s="342"/>
      <c r="I33" s="342"/>
      <c r="J33" s="343"/>
    </row>
    <row r="34" spans="4:10" x14ac:dyDescent="0.2">
      <c r="D34" s="344"/>
      <c r="E34" s="345"/>
      <c r="F34" s="345"/>
      <c r="G34" s="345"/>
      <c r="H34" s="345"/>
      <c r="I34" s="345"/>
      <c r="J34" s="346"/>
    </row>
    <row r="35" spans="4:10" ht="13.5" thickBot="1" x14ac:dyDescent="0.25">
      <c r="D35" s="259"/>
      <c r="E35" s="241"/>
      <c r="F35" s="241"/>
      <c r="G35" s="241"/>
      <c r="H35" s="241"/>
      <c r="I35" s="241"/>
      <c r="J35" s="242"/>
    </row>
  </sheetData>
  <mergeCells count="7">
    <mergeCell ref="D33:J34"/>
    <mergeCell ref="D32:J32"/>
    <mergeCell ref="D3:J4"/>
    <mergeCell ref="D5:J5"/>
    <mergeCell ref="D9:F10"/>
    <mergeCell ref="H9:J10"/>
    <mergeCell ref="D20:F21"/>
  </mergeCells>
  <pageMargins left="0.75" right="0.75" top="1" bottom="1" header="0.5" footer="0.5"/>
  <pageSetup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4578" r:id="rId4" name="Button 2">
              <controlPr defaultSize="0" print="0" autoFill="0" autoPict="0">
                <anchor moveWithCells="1" sizeWithCells="1">
                  <from>
                    <xdr:col>3</xdr:col>
                    <xdr:colOff>314325</xdr:colOff>
                    <xdr:row>11</xdr:row>
                    <xdr:rowOff>0</xdr:rowOff>
                  </from>
                  <to>
                    <xdr:col>5</xdr:col>
                    <xdr:colOff>723900</xdr:colOff>
                    <xdr:row>15</xdr:row>
                    <xdr:rowOff>104775</xdr:rowOff>
                  </to>
                </anchor>
              </controlPr>
            </control>
          </mc:Choice>
        </mc:AlternateContent>
        <mc:AlternateContent xmlns:mc="http://schemas.openxmlformats.org/markup-compatibility/2006">
          <mc:Choice Requires="x14">
            <control shapeId="24579" r:id="rId5" name="Button 3">
              <controlPr defaultSize="0" print="0" autoFill="0" autoPict="0" macro="[0]!Button3_Click">
                <anchor moveWithCells="1" sizeWithCells="1">
                  <from>
                    <xdr:col>7</xdr:col>
                    <xdr:colOff>314325</xdr:colOff>
                    <xdr:row>11</xdr:row>
                    <xdr:rowOff>0</xdr:rowOff>
                  </from>
                  <to>
                    <xdr:col>9</xdr:col>
                    <xdr:colOff>723900</xdr:colOff>
                    <xdr:row>15</xdr:row>
                    <xdr:rowOff>104775</xdr:rowOff>
                  </to>
                </anchor>
              </controlPr>
            </control>
          </mc:Choice>
        </mc:AlternateContent>
        <mc:AlternateContent xmlns:mc="http://schemas.openxmlformats.org/markup-compatibility/2006">
          <mc:Choice Requires="x14">
            <control shapeId="24580" r:id="rId6" name="Button 4">
              <controlPr defaultSize="0" print="0" autoFill="0" autoPict="0" macro="[0]!Button4_Click">
                <anchor moveWithCells="1" sizeWithCells="1">
                  <from>
                    <xdr:col>7</xdr:col>
                    <xdr:colOff>314325</xdr:colOff>
                    <xdr:row>16</xdr:row>
                    <xdr:rowOff>76200</xdr:rowOff>
                  </from>
                  <to>
                    <xdr:col>9</xdr:col>
                    <xdr:colOff>723900</xdr:colOff>
                    <xdr:row>21</xdr:row>
                    <xdr:rowOff>19050</xdr:rowOff>
                  </to>
                </anchor>
              </controlPr>
            </control>
          </mc:Choice>
        </mc:AlternateContent>
        <mc:AlternateContent xmlns:mc="http://schemas.openxmlformats.org/markup-compatibility/2006">
          <mc:Choice Requires="x14">
            <control shapeId="24581" r:id="rId7" name="Button 5">
              <controlPr defaultSize="0" print="0" autoFill="0" autoPict="0" macro="[0]!Button5_Click">
                <anchor moveWithCells="1" sizeWithCells="1">
                  <from>
                    <xdr:col>7</xdr:col>
                    <xdr:colOff>314325</xdr:colOff>
                    <xdr:row>22</xdr:row>
                    <xdr:rowOff>0</xdr:rowOff>
                  </from>
                  <to>
                    <xdr:col>9</xdr:col>
                    <xdr:colOff>723900</xdr:colOff>
                    <xdr:row>26</xdr:row>
                    <xdr:rowOff>104775</xdr:rowOff>
                  </to>
                </anchor>
              </controlPr>
            </control>
          </mc:Choice>
        </mc:AlternateContent>
        <mc:AlternateContent xmlns:mc="http://schemas.openxmlformats.org/markup-compatibility/2006">
          <mc:Choice Requires="x14">
            <control shapeId="24582" r:id="rId8" name="Button 6">
              <controlPr defaultSize="0" print="0" autoFill="0" autoPict="0">
                <anchor moveWithCells="1" sizeWithCells="1">
                  <from>
                    <xdr:col>3</xdr:col>
                    <xdr:colOff>314325</xdr:colOff>
                    <xdr:row>21</xdr:row>
                    <xdr:rowOff>152400</xdr:rowOff>
                  </from>
                  <to>
                    <xdr:col>5</xdr:col>
                    <xdr:colOff>723900</xdr:colOff>
                    <xdr:row>26</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1">
    <pageSetUpPr autoPageBreaks="0" fitToPage="1"/>
  </sheetPr>
  <dimension ref="A1:H30"/>
  <sheetViews>
    <sheetView showGridLines="0" zoomScale="80" workbookViewId="0">
      <pane ySplit="9" topLeftCell="A10" activePane="bottomLeft" state="frozen"/>
      <selection pane="bottomLeft" activeCell="A10" sqref="A10"/>
    </sheetView>
  </sheetViews>
  <sheetFormatPr defaultRowHeight="12.75" x14ac:dyDescent="0.2"/>
  <cols>
    <col min="1" max="2" width="3.7109375" style="23" customWidth="1"/>
    <col min="3" max="3" width="10.7109375" style="23" customWidth="1"/>
    <col min="4" max="4" width="18.7109375" style="23" customWidth="1"/>
    <col min="5" max="8" width="30.7109375" style="23" customWidth="1"/>
    <col min="9" max="10" width="13.7109375" style="23" customWidth="1"/>
    <col min="11" max="16384" width="9.140625" style="23"/>
  </cols>
  <sheetData>
    <row r="1" spans="1:8" x14ac:dyDescent="0.2">
      <c r="A1" s="176" t="s">
        <v>177</v>
      </c>
    </row>
    <row r="2" spans="1:8" ht="13.5" thickBot="1" x14ac:dyDescent="0.25">
      <c r="A2" s="176" t="str">
        <f>ADDRESS(ROW($C$9),COLUMN($C$9))</f>
        <v>$C$9</v>
      </c>
    </row>
    <row r="3" spans="1:8" x14ac:dyDescent="0.2">
      <c r="C3" s="363" t="s">
        <v>222</v>
      </c>
      <c r="D3" s="364"/>
      <c r="E3" s="364"/>
      <c r="F3" s="364"/>
      <c r="G3" s="364"/>
      <c r="H3" s="365"/>
    </row>
    <row r="4" spans="1:8" x14ac:dyDescent="0.2">
      <c r="C4" s="254"/>
      <c r="D4" s="234"/>
      <c r="E4" s="234"/>
      <c r="F4" s="234"/>
      <c r="G4" s="234"/>
      <c r="H4" s="255"/>
    </row>
    <row r="5" spans="1:8" x14ac:dyDescent="0.2">
      <c r="C5" s="254"/>
      <c r="D5" s="234"/>
      <c r="E5" s="234"/>
      <c r="F5" s="234"/>
      <c r="G5" s="234"/>
      <c r="H5" s="255"/>
    </row>
    <row r="6" spans="1:8" x14ac:dyDescent="0.2">
      <c r="C6" s="254"/>
      <c r="D6" s="234"/>
      <c r="E6" s="234"/>
      <c r="F6" s="234"/>
      <c r="G6" s="234"/>
      <c r="H6" s="255"/>
    </row>
    <row r="7" spans="1:8" ht="13.5" thickBot="1" x14ac:dyDescent="0.25">
      <c r="C7" s="256"/>
      <c r="D7" s="257"/>
      <c r="E7" s="257"/>
      <c r="F7" s="257"/>
      <c r="G7" s="257"/>
      <c r="H7" s="258"/>
    </row>
    <row r="8" spans="1:8" ht="13.5" thickBot="1" x14ac:dyDescent="0.25"/>
    <row r="9" spans="1:8" ht="27" thickTop="1" thickBot="1" x14ac:dyDescent="0.25">
      <c r="C9" s="24" t="s">
        <v>35</v>
      </c>
      <c r="D9" s="366" t="s">
        <v>14</v>
      </c>
      <c r="E9" s="367"/>
      <c r="F9" s="367"/>
      <c r="G9" s="367"/>
      <c r="H9" s="368"/>
    </row>
    <row r="10" spans="1:8" ht="15.75" thickBot="1" x14ac:dyDescent="0.25">
      <c r="C10" s="207"/>
    </row>
    <row r="11" spans="1:8" ht="16.5" customHeight="1" thickTop="1" thickBot="1" x14ac:dyDescent="0.3">
      <c r="C11" s="369">
        <v>1</v>
      </c>
      <c r="D11" s="373" t="s">
        <v>0</v>
      </c>
      <c r="E11" s="373"/>
      <c r="F11" s="373"/>
      <c r="G11" s="373"/>
      <c r="H11" s="374"/>
    </row>
    <row r="12" spans="1:8" ht="15.75" customHeight="1" x14ac:dyDescent="0.25">
      <c r="C12" s="370"/>
      <c r="D12" s="10" t="s">
        <v>534</v>
      </c>
      <c r="E12" s="12" t="s">
        <v>3</v>
      </c>
      <c r="F12" s="12" t="s">
        <v>4</v>
      </c>
      <c r="G12" s="12" t="s">
        <v>1</v>
      </c>
      <c r="H12" s="15" t="s">
        <v>2</v>
      </c>
    </row>
    <row r="13" spans="1:8" ht="13.5" customHeight="1" thickBot="1" x14ac:dyDescent="0.25">
      <c r="C13" s="370"/>
      <c r="D13" s="11" t="s">
        <v>21</v>
      </c>
      <c r="E13" s="1" t="s">
        <v>125</v>
      </c>
      <c r="F13" s="1" t="s">
        <v>538</v>
      </c>
      <c r="G13" s="2">
        <v>36831</v>
      </c>
      <c r="H13" s="16">
        <v>38656</v>
      </c>
    </row>
    <row r="14" spans="1:8" ht="15.75" customHeight="1" thickBot="1" x14ac:dyDescent="0.25">
      <c r="C14" s="370"/>
      <c r="D14" s="27"/>
      <c r="E14" s="3" t="s">
        <v>6</v>
      </c>
      <c r="F14" s="4" t="s">
        <v>7</v>
      </c>
      <c r="G14" s="4" t="s">
        <v>8</v>
      </c>
      <c r="H14" s="17" t="s">
        <v>9</v>
      </c>
    </row>
    <row r="15" spans="1:8" ht="12.75" customHeight="1" x14ac:dyDescent="0.2">
      <c r="C15" s="370"/>
      <c r="D15" s="9" t="s">
        <v>5</v>
      </c>
      <c r="E15" s="25" t="s">
        <v>535</v>
      </c>
      <c r="F15" s="26" t="s">
        <v>15</v>
      </c>
      <c r="G15" s="26" t="s">
        <v>15</v>
      </c>
      <c r="H15" s="26" t="s">
        <v>15</v>
      </c>
    </row>
    <row r="16" spans="1:8" ht="12.75" customHeight="1" x14ac:dyDescent="0.2">
      <c r="C16" s="370"/>
      <c r="D16" s="6" t="s">
        <v>10</v>
      </c>
      <c r="E16" s="20">
        <v>20000</v>
      </c>
      <c r="F16" s="20">
        <v>0</v>
      </c>
      <c r="G16" s="20">
        <v>0</v>
      </c>
      <c r="H16" s="18">
        <v>0</v>
      </c>
    </row>
    <row r="17" spans="3:8" ht="12.75" customHeight="1" x14ac:dyDescent="0.2">
      <c r="C17" s="370"/>
      <c r="D17" s="6" t="s">
        <v>11</v>
      </c>
      <c r="E17" s="117">
        <v>0</v>
      </c>
      <c r="F17" s="117">
        <v>0</v>
      </c>
      <c r="G17" s="117">
        <v>0</v>
      </c>
      <c r="H17" s="118">
        <v>0</v>
      </c>
    </row>
    <row r="18" spans="3:8" ht="12.75" customHeight="1" x14ac:dyDescent="0.2">
      <c r="C18" s="370"/>
      <c r="D18" s="6" t="s">
        <v>12</v>
      </c>
      <c r="E18" s="21">
        <v>0</v>
      </c>
      <c r="F18" s="21">
        <v>0</v>
      </c>
      <c r="G18" s="21">
        <v>0</v>
      </c>
      <c r="H18" s="19">
        <v>0</v>
      </c>
    </row>
    <row r="19" spans="3:8" ht="12.75" customHeight="1" x14ac:dyDescent="0.2">
      <c r="C19" s="370"/>
      <c r="D19" s="6" t="s">
        <v>13</v>
      </c>
      <c r="E19" s="117">
        <v>0</v>
      </c>
      <c r="F19" s="117">
        <v>0</v>
      </c>
      <c r="G19" s="117">
        <v>0</v>
      </c>
      <c r="H19" s="118">
        <v>0</v>
      </c>
    </row>
    <row r="20" spans="3:8" ht="12.75" customHeight="1" x14ac:dyDescent="0.2">
      <c r="C20" s="371"/>
      <c r="D20" s="5" t="s">
        <v>17</v>
      </c>
      <c r="E20" s="119">
        <v>0</v>
      </c>
      <c r="F20" s="120">
        <v>0</v>
      </c>
      <c r="G20" s="121">
        <v>0</v>
      </c>
      <c r="H20" s="122">
        <v>0</v>
      </c>
    </row>
    <row r="21" spans="3:8" ht="13.5" customHeight="1" x14ac:dyDescent="0.2">
      <c r="C21" s="371"/>
      <c r="D21" s="50" t="s">
        <v>39</v>
      </c>
      <c r="E21" s="123">
        <v>0</v>
      </c>
      <c r="F21" s="124">
        <v>0</v>
      </c>
      <c r="G21" s="125">
        <v>0</v>
      </c>
      <c r="H21" s="126">
        <v>0</v>
      </c>
    </row>
    <row r="22" spans="3:8" ht="13.5" customHeight="1" thickBot="1" x14ac:dyDescent="0.25">
      <c r="C22" s="371"/>
      <c r="D22" s="5" t="s">
        <v>40</v>
      </c>
      <c r="E22" s="119">
        <v>0</v>
      </c>
      <c r="F22" s="120">
        <v>0</v>
      </c>
      <c r="G22" s="120">
        <v>0</v>
      </c>
      <c r="H22" s="127">
        <v>0</v>
      </c>
    </row>
    <row r="23" spans="3:8" ht="17.25" customHeight="1" x14ac:dyDescent="0.2">
      <c r="C23" s="371"/>
      <c r="D23" s="13" t="s">
        <v>182</v>
      </c>
      <c r="E23" s="51" t="str">
        <f>VLOOKUP(E29,BasisCurves,2,FALSE)</f>
        <v>IF-CGT/APPALAC Basis Mid</v>
      </c>
      <c r="F23" s="14" t="s">
        <v>185</v>
      </c>
      <c r="G23" s="22" t="str">
        <f>VLOOKUP($G$29,BasisCurves,2,FALSE)</f>
        <v>IF-CNG/APPALACH Basis Mid</v>
      </c>
      <c r="H23" s="57" t="s">
        <v>44</v>
      </c>
    </row>
    <row r="24" spans="3:8" ht="18" customHeight="1" thickBot="1" x14ac:dyDescent="0.25">
      <c r="C24" s="371"/>
      <c r="D24" s="7" t="s">
        <v>183</v>
      </c>
      <c r="E24" s="22" t="str">
        <f>VLOOKUP($E$23,IndexMid,3,FALSE)</f>
        <v>IF-CGT/APPALAC Index Mid</v>
      </c>
      <c r="F24" s="8" t="s">
        <v>186</v>
      </c>
      <c r="G24" s="22" t="str">
        <f>VLOOKUP($G$23,IndexMid,3,FALSE)</f>
        <v>IF-CNG/APPALACH Index Mid</v>
      </c>
      <c r="H24" s="114" t="s">
        <v>178</v>
      </c>
    </row>
    <row r="25" spans="3:8" ht="13.5" customHeight="1" thickBot="1" x14ac:dyDescent="0.25">
      <c r="C25" s="371"/>
      <c r="D25" s="107" t="s">
        <v>184</v>
      </c>
      <c r="E25" s="108" t="str">
        <f>VLOOKUP(E23,OmicronTable,2,FALSE)</f>
        <v>NG_OMICRON_7</v>
      </c>
      <c r="F25" s="109" t="s">
        <v>187</v>
      </c>
      <c r="G25" s="108" t="str">
        <f>VLOOKUP(G23,OmicronTable,2,FALSE)</f>
        <v>NG_OMICRON_7</v>
      </c>
      <c r="H25" s="57" t="s">
        <v>137</v>
      </c>
    </row>
    <row r="26" spans="3:8" ht="13.5" customHeight="1" thickBot="1" x14ac:dyDescent="0.25">
      <c r="C26" s="371"/>
      <c r="D26" s="110" t="s">
        <v>136</v>
      </c>
      <c r="E26" s="111">
        <v>55</v>
      </c>
      <c r="F26" s="113" t="str">
        <f>GetCorrelName1($E26)</f>
        <v>IF-CGT/APPALAC</v>
      </c>
      <c r="G26" s="112" t="str">
        <f>GetCorrelName2($E26)</f>
        <v>IF-CNG/APPALACH</v>
      </c>
      <c r="H26" s="115" t="s">
        <v>140</v>
      </c>
    </row>
    <row r="27" spans="3:8" ht="13.5" customHeight="1" x14ac:dyDescent="0.2">
      <c r="C27" s="370"/>
      <c r="D27" s="375" t="s">
        <v>16</v>
      </c>
      <c r="E27" s="377"/>
      <c r="F27" s="378"/>
      <c r="G27" s="378"/>
      <c r="H27" s="379"/>
    </row>
    <row r="28" spans="3:8" ht="13.5" customHeight="1" thickBot="1" x14ac:dyDescent="0.25">
      <c r="C28" s="372"/>
      <c r="D28" s="376"/>
      <c r="E28" s="380"/>
      <c r="F28" s="381"/>
      <c r="G28" s="381"/>
      <c r="H28" s="382"/>
    </row>
    <row r="29" spans="3:8" ht="13.5" hidden="1" thickTop="1" x14ac:dyDescent="0.2">
      <c r="E29" s="23">
        <v>2</v>
      </c>
      <c r="F29" s="23">
        <v>9</v>
      </c>
      <c r="G29" s="23">
        <v>10</v>
      </c>
      <c r="H29" s="23">
        <v>9</v>
      </c>
    </row>
    <row r="30" spans="3:8" ht="13.5" thickTop="1" x14ac:dyDescent="0.2"/>
  </sheetData>
  <sheetCalcPr fullCalcOnLoad="1"/>
  <dataConsolidate/>
  <mergeCells count="6">
    <mergeCell ref="C3:H3"/>
    <mergeCell ref="D9:H9"/>
    <mergeCell ref="C11:C28"/>
    <mergeCell ref="D11:H11"/>
    <mergeCell ref="D27:D28"/>
    <mergeCell ref="E27:H28"/>
  </mergeCells>
  <pageMargins left="0.75" right="0.75" top="0.5" bottom="0.5" header="0.5" footer="0.5"/>
  <pageSetup scale="79"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88065" r:id="rId4" name="Button 1">
              <controlPr defaultSize="0" print="0" autoFill="0" autoPict="0" macro="[2]!Button11_click">
                <anchor moveWithCells="1" sizeWithCells="1">
                  <from>
                    <xdr:col>4</xdr:col>
                    <xdr:colOff>952500</xdr:colOff>
                    <xdr:row>3</xdr:row>
                    <xdr:rowOff>104775</xdr:rowOff>
                  </from>
                  <to>
                    <xdr:col>5</xdr:col>
                    <xdr:colOff>409575</xdr:colOff>
                    <xdr:row>6</xdr:row>
                    <xdr:rowOff>0</xdr:rowOff>
                  </to>
                </anchor>
              </controlPr>
            </control>
          </mc:Choice>
        </mc:AlternateContent>
        <mc:AlternateContent xmlns:mc="http://schemas.openxmlformats.org/markup-compatibility/2006">
          <mc:Choice Requires="x14">
            <control shapeId="88066" r:id="rId5" name="Button 2">
              <controlPr defaultSize="0" print="0" autoFill="0" autoPict="0" macro="[2]!Button10_Click">
                <anchor moveWithCells="1" sizeWithCells="1">
                  <from>
                    <xdr:col>2</xdr:col>
                    <xdr:colOff>123825</xdr:colOff>
                    <xdr:row>3</xdr:row>
                    <xdr:rowOff>104775</xdr:rowOff>
                  </from>
                  <to>
                    <xdr:col>3</xdr:col>
                    <xdr:colOff>914400</xdr:colOff>
                    <xdr:row>6</xdr:row>
                    <xdr:rowOff>0</xdr:rowOff>
                  </to>
                </anchor>
              </controlPr>
            </control>
          </mc:Choice>
        </mc:AlternateContent>
        <mc:AlternateContent xmlns:mc="http://schemas.openxmlformats.org/markup-compatibility/2006">
          <mc:Choice Requires="x14">
            <control shapeId="88067" r:id="rId6" name="Button 3">
              <controlPr defaultSize="0" print="0" autoFill="0" autoPict="0" macro="[2]!Button18_Click">
                <anchor moveWithCells="1" sizeWithCells="1">
                  <from>
                    <xdr:col>5</xdr:col>
                    <xdr:colOff>1704975</xdr:colOff>
                    <xdr:row>3</xdr:row>
                    <xdr:rowOff>104775</xdr:rowOff>
                  </from>
                  <to>
                    <xdr:col>6</xdr:col>
                    <xdr:colOff>1162050</xdr:colOff>
                    <xdr:row>6</xdr:row>
                    <xdr:rowOff>0</xdr:rowOff>
                  </to>
                </anchor>
              </controlPr>
            </control>
          </mc:Choice>
        </mc:AlternateContent>
        <mc:AlternateContent xmlns:mc="http://schemas.openxmlformats.org/markup-compatibility/2006">
          <mc:Choice Requires="x14">
            <control shapeId="88068" r:id="rId7" name="Button 4">
              <controlPr defaultSize="0" print="0" autoFill="0" autoPict="0">
                <anchor moveWithCells="1" sizeWithCells="1">
                  <from>
                    <xdr:col>7</xdr:col>
                    <xdr:colOff>409575</xdr:colOff>
                    <xdr:row>3</xdr:row>
                    <xdr:rowOff>104775</xdr:rowOff>
                  </from>
                  <to>
                    <xdr:col>7</xdr:col>
                    <xdr:colOff>1914525</xdr:colOff>
                    <xdr:row>6</xdr:row>
                    <xdr:rowOff>0</xdr:rowOff>
                  </to>
                </anchor>
              </controlPr>
            </control>
          </mc:Choice>
        </mc:AlternateContent>
        <mc:AlternateContent xmlns:mc="http://schemas.openxmlformats.org/markup-compatibility/2006">
          <mc:Choice Requires="x14">
            <control shapeId="88069" r:id="rId8" name="Drop Down 5">
              <controlPr defaultSize="0" autoLine="0" autoPict="0">
                <anchor moveWithCells="1">
                  <from>
                    <xdr:col>4</xdr:col>
                    <xdr:colOff>28575</xdr:colOff>
                    <xdr:row>22</xdr:row>
                    <xdr:rowOff>9525</xdr:rowOff>
                  </from>
                  <to>
                    <xdr:col>5</xdr:col>
                    <xdr:colOff>0</xdr:colOff>
                    <xdr:row>22</xdr:row>
                    <xdr:rowOff>209550</xdr:rowOff>
                  </to>
                </anchor>
              </controlPr>
            </control>
          </mc:Choice>
        </mc:AlternateContent>
        <mc:AlternateContent xmlns:mc="http://schemas.openxmlformats.org/markup-compatibility/2006">
          <mc:Choice Requires="x14">
            <control shapeId="88072" r:id="rId9" name="Drop Down 8">
              <controlPr defaultSize="0" autoLine="0" autoPict="0">
                <anchor moveWithCells="1">
                  <from>
                    <xdr:col>6</xdr:col>
                    <xdr:colOff>38100</xdr:colOff>
                    <xdr:row>21</xdr:row>
                    <xdr:rowOff>152400</xdr:rowOff>
                  </from>
                  <to>
                    <xdr:col>7</xdr:col>
                    <xdr:colOff>28575</xdr:colOff>
                    <xdr:row>23</xdr:row>
                    <xdr:rowOff>0</xdr:rowOff>
                  </to>
                </anchor>
              </controlPr>
            </control>
          </mc:Choice>
        </mc:AlternateContent>
        <mc:AlternateContent xmlns:mc="http://schemas.openxmlformats.org/markup-compatibility/2006">
          <mc:Choice Requires="x14">
            <control shapeId="88074" r:id="rId10" name="Drop Down 10">
              <controlPr defaultSize="0" autoLine="0" autoPict="0">
                <anchor moveWithCells="1">
                  <from>
                    <xdr:col>6</xdr:col>
                    <xdr:colOff>38100</xdr:colOff>
                    <xdr:row>21</xdr:row>
                    <xdr:rowOff>152400</xdr:rowOff>
                  </from>
                  <to>
                    <xdr:col>7</xdr:col>
                    <xdr:colOff>28575</xdr:colOff>
                    <xdr:row>23</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42">
    <pageSetUpPr autoPageBreaks="0"/>
  </sheetPr>
  <dimension ref="A1:CX260"/>
  <sheetViews>
    <sheetView showGridLines="0" zoomScale="80" workbookViewId="0"/>
  </sheetViews>
  <sheetFormatPr defaultRowHeight="12.75" x14ac:dyDescent="0.2"/>
  <cols>
    <col min="1" max="3" width="3.7109375" style="29" customWidth="1"/>
    <col min="4" max="4" width="15.7109375" style="31" customWidth="1"/>
    <col min="5" max="5" width="3.7109375" style="31" customWidth="1"/>
    <col min="6" max="7" width="15.7109375" style="28" customWidth="1"/>
    <col min="8" max="9" width="15.7109375" style="52" customWidth="1"/>
    <col min="10" max="10" width="3.7109375" style="29" customWidth="1"/>
    <col min="11" max="12" width="15.7109375" style="29" customWidth="1"/>
    <col min="13" max="13" width="5.5703125" style="29" customWidth="1"/>
    <col min="14" max="15" width="15.7109375" style="29" customWidth="1"/>
    <col min="16" max="16" width="15.7109375" style="28" customWidth="1"/>
    <col min="17" max="17" width="15.7109375" style="30" customWidth="1"/>
    <col min="18" max="18" width="4.42578125" style="30" customWidth="1"/>
    <col min="19" max="20" width="15.7109375" style="177" customWidth="1"/>
    <col min="21" max="21" width="3.7109375" style="30" customWidth="1"/>
    <col min="22" max="22" width="15.7109375" style="30" customWidth="1"/>
    <col min="23" max="23" width="3.7109375" style="30" customWidth="1"/>
    <col min="24" max="24" width="15.7109375" style="30" customWidth="1"/>
    <col min="25" max="29" width="15.7109375" style="296" customWidth="1"/>
    <col min="30" max="30" width="3.7109375" style="140" customWidth="1"/>
    <col min="31" max="31" width="3.7109375" style="143" customWidth="1"/>
    <col min="32" max="36" width="11.7109375" style="34" customWidth="1"/>
    <col min="37" max="37" width="11.7109375" style="133" customWidth="1"/>
    <col min="38" max="40" width="10.7109375" style="133" customWidth="1"/>
    <col min="41" max="41" width="10.7109375" style="134" customWidth="1"/>
    <col min="42" max="46" width="10.7109375" style="133" customWidth="1"/>
    <col min="47" max="47" width="10.7109375" style="134" customWidth="1"/>
    <col min="48" max="49" width="10.7109375" style="55" customWidth="1"/>
    <col min="50" max="51" width="11" style="55" customWidth="1"/>
    <col min="52" max="52" width="3.7109375" style="55" customWidth="1"/>
    <col min="53" max="53" width="3.7109375" style="222" customWidth="1"/>
    <col min="54" max="71" width="15.7109375" style="55" customWidth="1"/>
    <col min="72" max="72" width="3.7109375" style="29" customWidth="1"/>
    <col min="73" max="73" width="3.7109375" style="187" customWidth="1"/>
    <col min="74" max="74" width="15.7109375" style="143" customWidth="1"/>
    <col min="75" max="88" width="15.7109375" style="29" customWidth="1"/>
    <col min="89" max="16384" width="9.140625" style="29"/>
  </cols>
  <sheetData>
    <row r="1" spans="1:102" ht="16.5" thickBot="1" x14ac:dyDescent="0.3">
      <c r="A1" s="176" t="s">
        <v>189</v>
      </c>
      <c r="D1" s="216" t="s">
        <v>181</v>
      </c>
      <c r="F1" s="401" t="str">
        <f>GetPipeName($AH$12,$AH$13)</f>
        <v>Cranberry</v>
      </c>
      <c r="G1" s="402"/>
      <c r="L1" s="403" t="s">
        <v>150</v>
      </c>
      <c r="M1" s="404"/>
      <c r="N1" s="404"/>
      <c r="O1" s="404"/>
      <c r="P1" s="405"/>
      <c r="Q1" s="29"/>
      <c r="AE1" s="393" t="s">
        <v>151</v>
      </c>
      <c r="AF1" s="394"/>
      <c r="AG1" s="394"/>
      <c r="AH1" s="394"/>
      <c r="AI1" s="394"/>
      <c r="AJ1" s="394"/>
      <c r="AK1" s="395"/>
      <c r="AV1" s="135" t="str">
        <f ca="1">MID(CELL("filename",A1),FIND("]",CELL("filename",A1))+1,LEN(CELL("filename",A1))-FIND("]",CELL("filename",A1)))</f>
        <v>LongTerm1</v>
      </c>
      <c r="BA1" s="393" t="s">
        <v>194</v>
      </c>
      <c r="BB1" s="394"/>
      <c r="BC1" s="394"/>
      <c r="BD1" s="394"/>
      <c r="BE1" s="394"/>
      <c r="BF1" s="394"/>
      <c r="BG1" s="394"/>
      <c r="BH1" s="395"/>
      <c r="BU1" s="393" t="s">
        <v>162</v>
      </c>
      <c r="BV1" s="394"/>
      <c r="BW1" s="394"/>
      <c r="BX1" s="394"/>
      <c r="BY1" s="394"/>
      <c r="BZ1" s="394"/>
      <c r="CA1" s="394"/>
      <c r="CB1" s="395"/>
    </row>
    <row r="2" spans="1:102" ht="16.5" thickBot="1" x14ac:dyDescent="0.3">
      <c r="A2" s="228" t="str">
        <f>ADDRESS(ROW($L$3),COLUMN($L$3))</f>
        <v>$L$3</v>
      </c>
      <c r="D2" s="161">
        <v>1</v>
      </c>
      <c r="F2" s="174" t="str">
        <f>GetRcptPoint($AH$12,$AH$13)</f>
        <v>TCO</v>
      </c>
      <c r="G2" s="175" t="str">
        <f>GetDelPoint($AH$12,$AH$13)</f>
        <v>CNG</v>
      </c>
      <c r="L2" s="52"/>
      <c r="N2" s="31">
        <f>TodayDate</f>
        <v>36753</v>
      </c>
      <c r="O2" s="31"/>
      <c r="P2" s="29"/>
      <c r="Q2" s="29"/>
      <c r="AL2" s="135">
        <v>1</v>
      </c>
      <c r="AM2" s="135">
        <v>2</v>
      </c>
      <c r="AN2" s="135">
        <v>3</v>
      </c>
      <c r="AO2" s="135">
        <v>4</v>
      </c>
      <c r="AP2" s="135">
        <v>5</v>
      </c>
      <c r="AQ2" s="135">
        <v>6</v>
      </c>
      <c r="AR2" s="135">
        <v>7</v>
      </c>
      <c r="AS2" s="135">
        <v>8</v>
      </c>
      <c r="AT2" s="135">
        <v>9</v>
      </c>
      <c r="AV2" s="301" t="str">
        <f>ADDRESS(ROW($F$20),COLUMN($F$20))</f>
        <v>$F$20</v>
      </c>
      <c r="AW2" s="135" t="str">
        <f ca="1">GetEnd($AV$1,AV2)</f>
        <v>$F$259</v>
      </c>
      <c r="AX2" s="301" t="str">
        <f>ADDRESS(ROW($BS$20),COLUMN($BS$20))</f>
        <v>$BS$20</v>
      </c>
      <c r="AY2" s="135" t="str">
        <f ca="1">GetEnd($AV$1,AX2)</f>
        <v>$BS$259</v>
      </c>
      <c r="BV2" s="245" t="s">
        <v>214</v>
      </c>
      <c r="BW2" s="244" t="str">
        <f>ADDRESS(ROW($H$19),COLUMN($H$19))</f>
        <v>$H$19</v>
      </c>
      <c r="BX2" s="244" t="str">
        <f>ADDRESS(ROW($BV$19),COLUMN($BV$19))</f>
        <v>$BV$19</v>
      </c>
      <c r="BY2" s="244" t="str">
        <f>ADDRESS(ROW($I$19),COLUMN($I$19))</f>
        <v>$I$19</v>
      </c>
      <c r="BZ2" s="244" t="str">
        <f>ADDRESS(ROW($BW$19),COLUMN($BW$19))</f>
        <v>$BW$19</v>
      </c>
      <c r="CA2" s="244" t="str">
        <f>ADDRESS(ROW($N$19),COLUMN($N$19))</f>
        <v>$N$19</v>
      </c>
      <c r="CB2" s="244" t="str">
        <f>ADDRESS(ROW($BX$19),COLUMN($BX$19))</f>
        <v>$BX$19</v>
      </c>
      <c r="CC2" s="244" t="str">
        <f>ADDRESS(ROW($O$19),COLUMN($O$19))</f>
        <v>$O$19</v>
      </c>
      <c r="CD2" s="244" t="str">
        <f>ADDRESS(ROW($BY$19),COLUMN($BY$19))</f>
        <v>$BY$19</v>
      </c>
      <c r="CE2" s="244" t="str">
        <f>ADDRESS(ROW($P$19),COLUMN($P$19))</f>
        <v>$P$19</v>
      </c>
      <c r="CF2" s="244" t="str">
        <f>ADDRESS(ROW($BZ$19),COLUMN($BZ$19))</f>
        <v>$BZ$19</v>
      </c>
      <c r="CG2" s="244" t="str">
        <f>ADDRESS(ROW($AT$19),COLUMN($AT$19))</f>
        <v>$AT$19</v>
      </c>
      <c r="CH2" s="244" t="str">
        <f>ADDRESS(ROW($CA$19),COLUMN($CA$19))</f>
        <v>$CA$19</v>
      </c>
      <c r="CI2" s="244" t="str">
        <f>ADDRESS(ROW($AU$19),COLUMN($AU$19))</f>
        <v>$AU$19</v>
      </c>
      <c r="CJ2" s="244" t="str">
        <f>ADDRESS(ROW($CB$19),COLUMN($CB$19))</f>
        <v>$CB$19</v>
      </c>
      <c r="CK2" s="244" t="str">
        <f>ADDRESS(ROW($AM$19),COLUMN($AM$19))</f>
        <v>$AM$19</v>
      </c>
      <c r="CL2" s="244" t="str">
        <f>ADDRESS(ROW($CC$19),COLUMN($CC$19))</f>
        <v>$CC$19</v>
      </c>
      <c r="CM2" s="244" t="str">
        <f>ADDRESS(ROW($AN$19),COLUMN($AN$19))</f>
        <v>$AN$19</v>
      </c>
      <c r="CN2" s="244" t="str">
        <f>ADDRESS(ROW($CD$19),COLUMN($CD$19))</f>
        <v>$CD$19</v>
      </c>
      <c r="CO2" s="244" t="str">
        <f>ADDRESS(ROW($AO$19),COLUMN($AO$19))</f>
        <v>$AO$19</v>
      </c>
      <c r="CP2" s="244" t="str">
        <f>ADDRESS(ROW($CE$19),COLUMN($CE$19))</f>
        <v>$CE$19</v>
      </c>
      <c r="CQ2" s="244" t="str">
        <f>ADDRESS(ROW($AP$19),COLUMN($AP$19))</f>
        <v>$AP$19</v>
      </c>
      <c r="CR2" s="244" t="str">
        <f>ADDRESS(ROW($CF$19),COLUMN($CF$19))</f>
        <v>$CF$19</v>
      </c>
      <c r="CS2" s="244" t="str">
        <f>ADDRESS(ROW($AQ$19),COLUMN($AQ$19))</f>
        <v>$AQ$19</v>
      </c>
      <c r="CT2" s="244" t="str">
        <f>ADDRESS(ROW($CG$19),COLUMN($CG$19))</f>
        <v>$CG$19</v>
      </c>
      <c r="CU2" s="244" t="str">
        <f>ADDRESS(ROW($V$19),COLUMN($V$19))</f>
        <v>$V$19</v>
      </c>
      <c r="CV2" s="244" t="str">
        <f>ADDRESS(ROW($CH$19),COLUMN($CH$19))</f>
        <v>$CH$19</v>
      </c>
      <c r="CW2" s="244" t="str">
        <f>ADDRESS(ROW($AL$19),COLUMN($AL$19))</f>
        <v>$AL$19</v>
      </c>
      <c r="CX2" s="244" t="str">
        <f>ADDRESS(ROW($CI$19),COLUMN($CI$19))</f>
        <v>$CI$19</v>
      </c>
    </row>
    <row r="3" spans="1:102" x14ac:dyDescent="0.2">
      <c r="A3" s="228" t="str">
        <f>ADDRESS(ROW($D$20),COLUMN($D$20))</f>
        <v>$D$20</v>
      </c>
      <c r="L3" s="387"/>
      <c r="M3" s="388"/>
      <c r="N3" s="159" t="s">
        <v>25</v>
      </c>
      <c r="O3" s="160" t="s">
        <v>148</v>
      </c>
      <c r="P3" s="217" t="s">
        <v>149</v>
      </c>
      <c r="Q3" s="262"/>
      <c r="AF3" s="28"/>
      <c r="AG3" s="103" t="s">
        <v>28</v>
      </c>
      <c r="AH3" s="106">
        <f>GetRcptBasisCol($AH$12,$AH$13)</f>
        <v>50</v>
      </c>
      <c r="AI3" s="29"/>
      <c r="AJ3" s="103" t="s">
        <v>70</v>
      </c>
      <c r="AK3" s="106" t="str">
        <f>NymexCurve</f>
        <v>Nymex Mid</v>
      </c>
      <c r="AL3" s="32" t="s">
        <v>33</v>
      </c>
      <c r="AM3" s="49" t="s">
        <v>10</v>
      </c>
      <c r="AN3" s="54" t="s">
        <v>11</v>
      </c>
      <c r="AO3" s="56" t="s">
        <v>12</v>
      </c>
      <c r="AP3" s="54" t="s">
        <v>17</v>
      </c>
      <c r="AQ3" s="54" t="s">
        <v>39</v>
      </c>
      <c r="AR3" s="53" t="s">
        <v>40</v>
      </c>
      <c r="AS3" s="324" t="s">
        <v>13</v>
      </c>
      <c r="AT3" s="33" t="s">
        <v>36</v>
      </c>
      <c r="AV3" s="301" t="str">
        <f>ADDRESS(ROW($AF$20),COLUMN($AF$20))</f>
        <v>$AF$20</v>
      </c>
      <c r="AW3" s="135" t="str">
        <f ca="1">GetEnd($AV$1,AV3)</f>
        <v>$AF$259</v>
      </c>
    </row>
    <row r="4" spans="1:102" x14ac:dyDescent="0.2">
      <c r="A4" s="228" t="str">
        <f>ADDRESS(ROW($S$20),COLUMN($S$20))</f>
        <v>$S$20</v>
      </c>
      <c r="K4" s="339"/>
      <c r="L4" s="389" t="s">
        <v>191</v>
      </c>
      <c r="M4" s="390"/>
      <c r="N4" s="311">
        <f ca="1">SUMPRODUCT(INDIRECT(CONCATENATE(AV4,":",AW4)),INDIRECT(CONCATENATE($AV$2,":",$AW$2)),INDIRECT(CONCATENATE($AV$3,":",$AW$3)))</f>
        <v>1425699.0131957303</v>
      </c>
      <c r="O4" s="311">
        <v>0</v>
      </c>
      <c r="P4" s="313">
        <f t="shared" ref="P4:P17" ca="1" si="0">N4-O4</f>
        <v>1425699.0131957303</v>
      </c>
      <c r="Q4" s="177"/>
      <c r="AF4" s="28"/>
      <c r="AG4" s="103" t="s">
        <v>29</v>
      </c>
      <c r="AH4" s="104">
        <f>GetRcptIndexCol($AH$12,$AH$13)</f>
        <v>51</v>
      </c>
      <c r="AI4" s="29"/>
      <c r="AJ4" s="103" t="s">
        <v>69</v>
      </c>
      <c r="AK4" s="104">
        <f>GetNymexCol(AK3)</f>
        <v>3</v>
      </c>
      <c r="AL4" s="34">
        <v>1</v>
      </c>
      <c r="AM4" s="45">
        <f t="shared" ref="AM4:AM15" si="1">GetVolume($AH$12,$AH$13,AT4)</f>
        <v>20000</v>
      </c>
      <c r="AN4" s="46">
        <f t="shared" ref="AN4:AN15" si="2">GetCommodity($AH$12,$AH$13,AT4)</f>
        <v>0</v>
      </c>
      <c r="AO4" s="47">
        <f t="shared" ref="AO4:AO15" si="3">GetFuelRate($AH$12,$AH$13,AT4)</f>
        <v>0</v>
      </c>
      <c r="AP4" s="46">
        <f t="shared" ref="AP4:AP15" si="4">GetSurcharge($AH$12,$AH$13,$AT4)</f>
        <v>0</v>
      </c>
      <c r="AQ4" s="46">
        <f t="shared" ref="AQ4:AQ15" si="5">GetRcptIndexAdj($AH$12,$AH$13,$AT4)</f>
        <v>0</v>
      </c>
      <c r="AR4" s="129">
        <f t="shared" ref="AR4:AR15" si="6">GetDelIndexAdj($AH$12,$AH$13,$AT4)</f>
        <v>0</v>
      </c>
      <c r="AS4" s="48">
        <f t="shared" ref="AS4:AS15" si="7">GetDemandRate($AH$12,$AH$13,$AT4)</f>
        <v>0</v>
      </c>
      <c r="AT4" s="35">
        <f t="shared" ref="AT4:AT15" si="8">gettier($AH$12,$AH$13,AL4)</f>
        <v>1</v>
      </c>
      <c r="AV4" s="301" t="str">
        <f>ADDRESS(ROW($Q$20),COLUMN($Q$20))</f>
        <v>$Q$20</v>
      </c>
      <c r="AW4" s="135" t="str">
        <f ca="1">GetEnd($AV$1,AV4)</f>
        <v>$Q$259</v>
      </c>
      <c r="BV4" s="226" t="s">
        <v>148</v>
      </c>
    </row>
    <row r="5" spans="1:102" x14ac:dyDescent="0.2">
      <c r="A5" s="228" t="str">
        <f>ADDRESS(ROW($S$18),COLUMN($S$18))</f>
        <v>$S$18</v>
      </c>
      <c r="F5" s="182" t="s">
        <v>158</v>
      </c>
      <c r="G5" s="184">
        <f>TodayDate</f>
        <v>36753</v>
      </c>
      <c r="L5" s="383" t="s">
        <v>13</v>
      </c>
      <c r="M5" s="384"/>
      <c r="N5" s="311">
        <f ca="1">SUMPRODUCT(INDIRECT(CONCATENATE(AV5,":",AW5)),INDIRECT(CONCATENATE($AV$2,":",$AW$2)),INDIRECT(CONCATENATE($AV$3,":",$AW$3)))</f>
        <v>0</v>
      </c>
      <c r="O5" s="311">
        <v>0</v>
      </c>
      <c r="P5" s="314">
        <f t="shared" ca="1" si="0"/>
        <v>0</v>
      </c>
      <c r="Q5" s="177"/>
      <c r="AF5" s="28"/>
      <c r="AG5" s="103" t="s">
        <v>30</v>
      </c>
      <c r="AH5" s="104">
        <f>GetDelBasisCol($AH$12,$AH$13)</f>
        <v>68</v>
      </c>
      <c r="AI5" s="29"/>
      <c r="AJ5" s="103" t="s">
        <v>74</v>
      </c>
      <c r="AK5" s="104" t="str">
        <f>LiborCurve</f>
        <v>Libor AA</v>
      </c>
      <c r="AL5" s="34">
        <v>2</v>
      </c>
      <c r="AM5" s="37">
        <f t="shared" si="1"/>
        <v>20000</v>
      </c>
      <c r="AN5" s="38">
        <f t="shared" si="2"/>
        <v>0</v>
      </c>
      <c r="AO5" s="39">
        <f t="shared" si="3"/>
        <v>0</v>
      </c>
      <c r="AP5" s="38">
        <f t="shared" si="4"/>
        <v>0</v>
      </c>
      <c r="AQ5" s="38">
        <f t="shared" si="5"/>
        <v>0</v>
      </c>
      <c r="AR5" s="130">
        <f t="shared" si="6"/>
        <v>0</v>
      </c>
      <c r="AS5" s="40">
        <f t="shared" si="7"/>
        <v>0</v>
      </c>
      <c r="AT5" s="35">
        <f t="shared" si="8"/>
        <v>1</v>
      </c>
      <c r="AV5" s="301" t="str">
        <f>ADDRESS(ROW($V$20),COLUMN($V$20))</f>
        <v>$V$20</v>
      </c>
      <c r="AW5" s="135" t="str">
        <f ca="1">GetEnd($AV$1,AV5)</f>
        <v>$V$259</v>
      </c>
      <c r="BV5" s="225">
        <f>O2</f>
        <v>0</v>
      </c>
    </row>
    <row r="6" spans="1:102" x14ac:dyDescent="0.2">
      <c r="A6" s="228" t="str">
        <f>ADDRESS(ROW($BW$2),COLUMN($BW$2))</f>
        <v>$BW$2</v>
      </c>
      <c r="F6" s="183"/>
      <c r="G6" s="183"/>
      <c r="L6" s="391" t="s">
        <v>146</v>
      </c>
      <c r="M6" s="392"/>
      <c r="N6" s="315">
        <f ca="1">N4-N5</f>
        <v>1425699.0131957303</v>
      </c>
      <c r="O6" s="316">
        <v>0</v>
      </c>
      <c r="P6" s="317">
        <f t="shared" ca="1" si="0"/>
        <v>1425699.0131957303</v>
      </c>
      <c r="Q6" s="177"/>
      <c r="AF6" s="28"/>
      <c r="AG6" s="103" t="s">
        <v>31</v>
      </c>
      <c r="AH6" s="104">
        <f>GetDelIndexCol($AH$12,$AH$13)</f>
        <v>69</v>
      </c>
      <c r="AI6" s="29"/>
      <c r="AJ6" s="103" t="s">
        <v>76</v>
      </c>
      <c r="AK6" s="104">
        <f>GetLiborCol(AK5)</f>
        <v>4</v>
      </c>
      <c r="AL6" s="34">
        <v>3</v>
      </c>
      <c r="AM6" s="37">
        <f t="shared" si="1"/>
        <v>20000</v>
      </c>
      <c r="AN6" s="38">
        <f t="shared" si="2"/>
        <v>0</v>
      </c>
      <c r="AO6" s="39">
        <f t="shared" si="3"/>
        <v>0</v>
      </c>
      <c r="AP6" s="38">
        <f t="shared" si="4"/>
        <v>0</v>
      </c>
      <c r="AQ6" s="38">
        <f t="shared" si="5"/>
        <v>0</v>
      </c>
      <c r="AR6" s="130">
        <f t="shared" si="6"/>
        <v>0</v>
      </c>
      <c r="AS6" s="40">
        <f t="shared" si="7"/>
        <v>0</v>
      </c>
      <c r="AT6" s="35">
        <f t="shared" si="8"/>
        <v>1</v>
      </c>
      <c r="AX6" s="301"/>
      <c r="AY6" s="135"/>
    </row>
    <row r="7" spans="1:102" x14ac:dyDescent="0.2">
      <c r="A7" s="228" t="str">
        <f>ADDRESS(ROW($AH$12),COLUMN($AH$12))</f>
        <v>$AH$12</v>
      </c>
      <c r="F7" s="182" t="s">
        <v>22</v>
      </c>
      <c r="G7" s="185">
        <f>GetMonthStart($AH$12,$AH$13,G5)</f>
        <v>36831</v>
      </c>
      <c r="L7" s="383" t="s">
        <v>497</v>
      </c>
      <c r="M7" s="384"/>
      <c r="N7" s="311">
        <f ca="1">-SUMPRODUCT(INDIRECT(CONCATENATE(AV7,":",AW7)),INDIRECT(CONCATENATE(AX7,":",AY7)),INDIRECT(CONCATENATE($AV$3,":",$AW$3)))</f>
        <v>0</v>
      </c>
      <c r="O7" s="311">
        <v>0</v>
      </c>
      <c r="P7" s="314">
        <f t="shared" ca="1" si="0"/>
        <v>0</v>
      </c>
      <c r="AF7" s="28"/>
      <c r="AG7" s="103" t="s">
        <v>73</v>
      </c>
      <c r="AH7" s="104">
        <f>GetRcptOmicronCol($AH$12,$AH$13)</f>
        <v>12</v>
      </c>
      <c r="AI7" s="29"/>
      <c r="AJ7" s="103" t="s">
        <v>77</v>
      </c>
      <c r="AK7" s="104" t="str">
        <f>Configuration!$D$8</f>
        <v>Nymex Vol</v>
      </c>
      <c r="AL7" s="34">
        <v>4</v>
      </c>
      <c r="AM7" s="37">
        <f t="shared" si="1"/>
        <v>20000</v>
      </c>
      <c r="AN7" s="38">
        <f t="shared" si="2"/>
        <v>0</v>
      </c>
      <c r="AO7" s="39">
        <f t="shared" si="3"/>
        <v>0</v>
      </c>
      <c r="AP7" s="38">
        <f t="shared" si="4"/>
        <v>0</v>
      </c>
      <c r="AQ7" s="38">
        <f t="shared" si="5"/>
        <v>0</v>
      </c>
      <c r="AR7" s="130">
        <f t="shared" si="6"/>
        <v>0</v>
      </c>
      <c r="AS7" s="40">
        <f t="shared" si="7"/>
        <v>0</v>
      </c>
      <c r="AT7" s="35">
        <f t="shared" si="8"/>
        <v>1</v>
      </c>
      <c r="AU7" s="321" t="s">
        <v>499</v>
      </c>
      <c r="AV7" s="301" t="str">
        <f>ADDRESS(ROW($AL$20),COLUMN($AL$20))</f>
        <v>$AL$20</v>
      </c>
      <c r="AW7" s="135" t="str">
        <f ca="1">GetEnd($AV$1,AV7)</f>
        <v>$AL$259</v>
      </c>
      <c r="AX7" s="301" t="str">
        <f>ADDRESS(ROW($AV$20),COLUMN($AV$20))</f>
        <v>$AV$20</v>
      </c>
      <c r="AY7" s="135" t="str">
        <f ca="1">GetEnd($AV$1,AX7)</f>
        <v>$AV$259</v>
      </c>
    </row>
    <row r="8" spans="1:102" x14ac:dyDescent="0.2">
      <c r="A8" s="229" t="s">
        <v>205</v>
      </c>
      <c r="F8" s="182" t="s">
        <v>23</v>
      </c>
      <c r="G8" s="186">
        <f>GetMonthEnd($AH$12,$AH$13)</f>
        <v>38656</v>
      </c>
      <c r="K8" s="339"/>
      <c r="L8" s="383" t="s">
        <v>498</v>
      </c>
      <c r="M8" s="384"/>
      <c r="N8" s="311">
        <f ca="1">AW18-AV18</f>
        <v>1507500.1204605391</v>
      </c>
      <c r="O8" s="311">
        <v>0</v>
      </c>
      <c r="P8" s="314">
        <f t="shared" ca="1" si="0"/>
        <v>1507500.1204605391</v>
      </c>
      <c r="AF8" s="28"/>
      <c r="AG8" s="103" t="s">
        <v>72</v>
      </c>
      <c r="AH8" s="105">
        <f>GetDelOmicronCol($AH$12,$AH$13)</f>
        <v>12</v>
      </c>
      <c r="AI8" s="29"/>
      <c r="AJ8" s="103" t="s">
        <v>78</v>
      </c>
      <c r="AK8" s="104">
        <f>GetNGOmicronCol(AK7)</f>
        <v>5</v>
      </c>
      <c r="AL8" s="34">
        <v>5</v>
      </c>
      <c r="AM8" s="37">
        <f t="shared" si="1"/>
        <v>20000</v>
      </c>
      <c r="AN8" s="38">
        <f t="shared" si="2"/>
        <v>0</v>
      </c>
      <c r="AO8" s="39">
        <f t="shared" si="3"/>
        <v>0</v>
      </c>
      <c r="AP8" s="38">
        <f t="shared" si="4"/>
        <v>0</v>
      </c>
      <c r="AQ8" s="38">
        <f t="shared" si="5"/>
        <v>0</v>
      </c>
      <c r="AR8" s="130">
        <f t="shared" si="6"/>
        <v>0</v>
      </c>
      <c r="AS8" s="40">
        <f t="shared" si="7"/>
        <v>0</v>
      </c>
      <c r="AT8" s="35">
        <f t="shared" si="8"/>
        <v>1</v>
      </c>
      <c r="AU8" s="322" t="s">
        <v>502</v>
      </c>
      <c r="AV8" s="301" t="str">
        <f>ADDRESS(ROW($AM$20),COLUMN($AM$20))</f>
        <v>$AM$20</v>
      </c>
      <c r="AW8" s="135" t="str">
        <f ca="1">GetEnd($AV$1,AV8)</f>
        <v>$AM$259</v>
      </c>
      <c r="AX8" s="301" t="str">
        <f>ADDRESS(ROW($AO$20),COLUMN($AO$20))</f>
        <v>$AO$20</v>
      </c>
      <c r="AY8" s="135" t="str">
        <f ca="1">GetEnd($AV$1,AX8)</f>
        <v>$AO$259</v>
      </c>
    </row>
    <row r="9" spans="1:102" x14ac:dyDescent="0.2">
      <c r="A9" s="229" t="s">
        <v>205</v>
      </c>
      <c r="L9" s="383" t="s">
        <v>503</v>
      </c>
      <c r="M9" s="384"/>
      <c r="N9" s="311">
        <f ca="1">AY18-AX18</f>
        <v>-94051.218706510845</v>
      </c>
      <c r="O9" s="311">
        <v>0</v>
      </c>
      <c r="P9" s="314">
        <f t="shared" ca="1" si="0"/>
        <v>-94051.218706510845</v>
      </c>
      <c r="AF9" s="28"/>
      <c r="AG9" s="52"/>
      <c r="AH9" s="52"/>
      <c r="AI9" s="29"/>
      <c r="AJ9" s="103" t="s">
        <v>136</v>
      </c>
      <c r="AK9" s="105">
        <f>GetCorrelCol($AH$12,$AH$13)</f>
        <v>55</v>
      </c>
      <c r="AL9" s="34">
        <v>6</v>
      </c>
      <c r="AM9" s="37">
        <f t="shared" si="1"/>
        <v>20000</v>
      </c>
      <c r="AN9" s="38">
        <f t="shared" si="2"/>
        <v>0</v>
      </c>
      <c r="AO9" s="39">
        <f t="shared" si="3"/>
        <v>0</v>
      </c>
      <c r="AP9" s="38">
        <f t="shared" si="4"/>
        <v>0</v>
      </c>
      <c r="AQ9" s="38">
        <f t="shared" si="5"/>
        <v>0</v>
      </c>
      <c r="AR9" s="130">
        <f t="shared" si="6"/>
        <v>0</v>
      </c>
      <c r="AS9" s="40">
        <f t="shared" si="7"/>
        <v>0</v>
      </c>
      <c r="AT9" s="35">
        <f t="shared" si="8"/>
        <v>1</v>
      </c>
      <c r="AU9" s="321" t="s">
        <v>506</v>
      </c>
      <c r="AV9" s="301" t="str">
        <f>ADDRESS(ROW($AN$20),COLUMN($AN$20))</f>
        <v>$AN$20</v>
      </c>
      <c r="AW9" s="135" t="str">
        <f ca="1">GetEnd($AV$1,AV9)</f>
        <v>$AN$259</v>
      </c>
      <c r="AX9" s="301" t="str">
        <f>ADDRESS(ROW($AP$20),COLUMN($AP$20))</f>
        <v>$AP$20</v>
      </c>
      <c r="AY9" s="135" t="str">
        <f ca="1">GetEnd($AV$1,AX9)</f>
        <v>$AP$259</v>
      </c>
    </row>
    <row r="10" spans="1:102" x14ac:dyDescent="0.2">
      <c r="A10" s="229" t="s">
        <v>205</v>
      </c>
      <c r="D10" s="398" t="s">
        <v>152</v>
      </c>
      <c r="E10" s="399"/>
      <c r="F10" s="399"/>
      <c r="G10" s="399"/>
      <c r="H10" s="400"/>
      <c r="L10" s="383" t="s">
        <v>500</v>
      </c>
      <c r="M10" s="384"/>
      <c r="N10" s="311">
        <f ca="1">-SUMPRODUCT(INDIRECT(CONCATENATE(AV10,":",AW10)),INDIRECT(CONCATENATE($AX$2,":",$AY$2)),INDIRECT(CONCATENATE($AV$3,":",$AW$3)))</f>
        <v>0</v>
      </c>
      <c r="O10" s="311">
        <v>0</v>
      </c>
      <c r="P10" s="314">
        <f t="shared" ca="1" si="0"/>
        <v>0</v>
      </c>
      <c r="AF10" s="28"/>
      <c r="AG10" s="103" t="s">
        <v>139</v>
      </c>
      <c r="AH10" s="116" t="b">
        <f>GetGRIFactor($AH$12,$AH$13)</f>
        <v>0</v>
      </c>
      <c r="AI10" s="29"/>
      <c r="AJ10" s="29"/>
      <c r="AK10" s="29"/>
      <c r="AL10" s="34">
        <v>7</v>
      </c>
      <c r="AM10" s="37">
        <f t="shared" si="1"/>
        <v>20000</v>
      </c>
      <c r="AN10" s="38">
        <f t="shared" si="2"/>
        <v>0</v>
      </c>
      <c r="AO10" s="39">
        <f t="shared" si="3"/>
        <v>0</v>
      </c>
      <c r="AP10" s="38">
        <f t="shared" si="4"/>
        <v>0</v>
      </c>
      <c r="AQ10" s="38">
        <f t="shared" si="5"/>
        <v>0</v>
      </c>
      <c r="AR10" s="130">
        <f t="shared" si="6"/>
        <v>0</v>
      </c>
      <c r="AS10" s="40">
        <f t="shared" si="7"/>
        <v>0</v>
      </c>
      <c r="AT10" s="35">
        <f t="shared" si="8"/>
        <v>1</v>
      </c>
      <c r="AU10" s="321" t="s">
        <v>505</v>
      </c>
      <c r="AV10" s="301" t="str">
        <f>ADDRESS(ROW($AS$20),COLUMN($AS$20))</f>
        <v>$AS$20</v>
      </c>
      <c r="AW10" s="135" t="str">
        <f ca="1">GetEnd($AV$1,AV10)</f>
        <v>$AS$259</v>
      </c>
      <c r="AX10" s="177"/>
    </row>
    <row r="11" spans="1:102" x14ac:dyDescent="0.2">
      <c r="A11" s="229" t="s">
        <v>205</v>
      </c>
      <c r="D11" s="162" t="str">
        <f>IF(ISERROR($AH$13),"Check Contract Index to make sure it is valid","")</f>
        <v/>
      </c>
      <c r="E11" s="163"/>
      <c r="F11" s="164"/>
      <c r="G11" s="164"/>
      <c r="H11" s="165"/>
      <c r="L11" s="391" t="s">
        <v>501</v>
      </c>
      <c r="M11" s="392"/>
      <c r="N11" s="315">
        <f ca="1">-SUMPRODUCT(INDIRECT(CONCATENATE(AV11,":",AW11)),INDIRECT(CONCATENATE($AX$2,":",$AY$2)),INDIRECT(CONCATENATE($AV$3,":",$AW$3)))</f>
        <v>0</v>
      </c>
      <c r="O11" s="316">
        <v>0</v>
      </c>
      <c r="P11" s="317">
        <f t="shared" ca="1" si="0"/>
        <v>0</v>
      </c>
      <c r="AL11" s="34">
        <v>8</v>
      </c>
      <c r="AM11" s="37">
        <f t="shared" si="1"/>
        <v>20000</v>
      </c>
      <c r="AN11" s="38">
        <f t="shared" si="2"/>
        <v>0</v>
      </c>
      <c r="AO11" s="39">
        <f t="shared" si="3"/>
        <v>0</v>
      </c>
      <c r="AP11" s="38">
        <f t="shared" si="4"/>
        <v>0</v>
      </c>
      <c r="AQ11" s="38">
        <f t="shared" si="5"/>
        <v>0</v>
      </c>
      <c r="AR11" s="130">
        <f t="shared" si="6"/>
        <v>0</v>
      </c>
      <c r="AS11" s="40">
        <f t="shared" si="7"/>
        <v>0</v>
      </c>
      <c r="AT11" s="35">
        <f t="shared" si="8"/>
        <v>1</v>
      </c>
      <c r="AU11" s="321" t="s">
        <v>507</v>
      </c>
      <c r="AV11" s="301" t="str">
        <f>ADDRESS(ROW($AQ$20),COLUMN($AQ$20))</f>
        <v>$AQ$20</v>
      </c>
      <c r="AW11" s="135" t="str">
        <f ca="1">GetEnd($AV$1,AV11)</f>
        <v>$AQ$259</v>
      </c>
      <c r="AX11" s="177"/>
    </row>
    <row r="12" spans="1:102" x14ac:dyDescent="0.2">
      <c r="A12" s="229" t="s">
        <v>205</v>
      </c>
      <c r="D12" s="166" t="str">
        <f>IF(OR(AH3="#VALUE#",AH4="#VALUE#",AH5="#VALUE#",AH6="#VALUE#",AH7="#VALUE#",AH8="#VALUE#"),"Check to make sure all curves are valid in input table","")</f>
        <v/>
      </c>
      <c r="E12" s="167"/>
      <c r="F12" s="168"/>
      <c r="G12" s="168"/>
      <c r="H12" s="169"/>
      <c r="L12" s="383" t="s">
        <v>241</v>
      </c>
      <c r="M12" s="384"/>
      <c r="N12" s="311">
        <f t="shared" ref="N12:N17" ca="1" si="9">SUM(INDIRECT(CONCATENATE(AV12,":",AW12)))</f>
        <v>-5382609.538216372</v>
      </c>
      <c r="O12" s="311">
        <v>0</v>
      </c>
      <c r="P12" s="314">
        <f t="shared" ca="1" si="0"/>
        <v>-5382609.538216372</v>
      </c>
      <c r="AG12" s="215" t="s">
        <v>179</v>
      </c>
      <c r="AH12" s="116" t="str">
        <f>GetDBPage($D$2)</f>
        <v>Contract DB (East)</v>
      </c>
      <c r="AL12" s="34">
        <v>9</v>
      </c>
      <c r="AM12" s="37">
        <f t="shared" si="1"/>
        <v>20000</v>
      </c>
      <c r="AN12" s="38">
        <f t="shared" si="2"/>
        <v>0</v>
      </c>
      <c r="AO12" s="39">
        <f t="shared" si="3"/>
        <v>0</v>
      </c>
      <c r="AP12" s="38">
        <f t="shared" si="4"/>
        <v>0</v>
      </c>
      <c r="AQ12" s="38">
        <f t="shared" si="5"/>
        <v>0</v>
      </c>
      <c r="AR12" s="130">
        <f t="shared" si="6"/>
        <v>0</v>
      </c>
      <c r="AS12" s="40">
        <f t="shared" si="7"/>
        <v>0</v>
      </c>
      <c r="AT12" s="35">
        <f t="shared" si="8"/>
        <v>1</v>
      </c>
      <c r="AU12" s="321" t="s">
        <v>241</v>
      </c>
      <c r="AV12" s="301" t="str">
        <f>ADDRESS(ROW($X$20),COLUMN($X$20))</f>
        <v>$X$20</v>
      </c>
      <c r="AW12" s="135" t="str">
        <f t="shared" ref="AW12:AW17" ca="1" si="10">GetEnd($AV$1,AV12)</f>
        <v>$X$259</v>
      </c>
      <c r="AX12" s="177"/>
    </row>
    <row r="13" spans="1:102" x14ac:dyDescent="0.2">
      <c r="A13" s="229" t="s">
        <v>205</v>
      </c>
      <c r="D13" s="166"/>
      <c r="E13" s="167"/>
      <c r="F13" s="168"/>
      <c r="G13" s="168"/>
      <c r="H13" s="169"/>
      <c r="L13" s="383" t="s">
        <v>153</v>
      </c>
      <c r="M13" s="384"/>
      <c r="N13" s="311">
        <f t="shared" ca="1" si="9"/>
        <v>236421.62385102201</v>
      </c>
      <c r="O13" s="311">
        <v>0</v>
      </c>
      <c r="P13" s="314">
        <f t="shared" ca="1" si="0"/>
        <v>236421.62385102201</v>
      </c>
      <c r="AG13" s="215" t="s">
        <v>180</v>
      </c>
      <c r="AH13" s="116">
        <f>GetRecNdx($AH$12,$D$2)</f>
        <v>1</v>
      </c>
      <c r="AL13" s="34">
        <v>10</v>
      </c>
      <c r="AM13" s="37">
        <f t="shared" si="1"/>
        <v>20000</v>
      </c>
      <c r="AN13" s="38">
        <f t="shared" si="2"/>
        <v>0</v>
      </c>
      <c r="AO13" s="39">
        <f t="shared" si="3"/>
        <v>0</v>
      </c>
      <c r="AP13" s="38">
        <f t="shared" si="4"/>
        <v>0</v>
      </c>
      <c r="AQ13" s="38">
        <f t="shared" si="5"/>
        <v>0</v>
      </c>
      <c r="AR13" s="130">
        <f t="shared" si="6"/>
        <v>0</v>
      </c>
      <c r="AS13" s="40">
        <f t="shared" si="7"/>
        <v>0</v>
      </c>
      <c r="AT13" s="35">
        <f t="shared" si="8"/>
        <v>1</v>
      </c>
      <c r="AU13" s="321" t="s">
        <v>153</v>
      </c>
      <c r="AV13" s="301" t="str">
        <f>ADDRESS(ROW($Y$20),COLUMN($Y$20))</f>
        <v>$Y$20</v>
      </c>
      <c r="AW13" s="135" t="str">
        <f t="shared" ca="1" si="10"/>
        <v>$Y$259</v>
      </c>
    </row>
    <row r="14" spans="1:102" x14ac:dyDescent="0.2">
      <c r="A14" s="229" t="s">
        <v>205</v>
      </c>
      <c r="D14" s="166"/>
      <c r="E14" s="167"/>
      <c r="F14" s="168"/>
      <c r="G14" s="168"/>
      <c r="H14" s="169"/>
      <c r="K14" s="181"/>
      <c r="L14" s="383" t="s">
        <v>154</v>
      </c>
      <c r="M14" s="384"/>
      <c r="N14" s="311">
        <f t="shared" ca="1" si="9"/>
        <v>252193.00693605913</v>
      </c>
      <c r="O14" s="311">
        <v>0</v>
      </c>
      <c r="P14" s="314">
        <f t="shared" ca="1" si="0"/>
        <v>252193.00693605913</v>
      </c>
      <c r="S14" s="337">
        <f>F20/(1-AR20)*AH20*AU20</f>
        <v>589941.89151016471</v>
      </c>
      <c r="T14" s="177">
        <f>F20*AH20*AU20</f>
        <v>589941.89151016471</v>
      </c>
      <c r="AL14" s="34">
        <v>11</v>
      </c>
      <c r="AM14" s="37">
        <f t="shared" si="1"/>
        <v>20000</v>
      </c>
      <c r="AN14" s="38">
        <f t="shared" si="2"/>
        <v>0</v>
      </c>
      <c r="AO14" s="39">
        <f t="shared" si="3"/>
        <v>0</v>
      </c>
      <c r="AP14" s="38">
        <f t="shared" si="4"/>
        <v>0</v>
      </c>
      <c r="AQ14" s="38">
        <f t="shared" si="5"/>
        <v>0</v>
      </c>
      <c r="AR14" s="130">
        <f t="shared" si="6"/>
        <v>0</v>
      </c>
      <c r="AS14" s="40">
        <f t="shared" si="7"/>
        <v>0</v>
      </c>
      <c r="AT14" s="35">
        <f t="shared" si="8"/>
        <v>1</v>
      </c>
      <c r="AU14" s="321" t="s">
        <v>154</v>
      </c>
      <c r="AV14" s="301" t="str">
        <f>ADDRESS(ROW($Z$20),COLUMN($Z$20))</f>
        <v>$Z$20</v>
      </c>
      <c r="AW14" s="135" t="str">
        <f t="shared" ca="1" si="10"/>
        <v>$Z$259</v>
      </c>
    </row>
    <row r="15" spans="1:102" ht="13.5" thickBot="1" x14ac:dyDescent="0.25">
      <c r="A15" s="229" t="s">
        <v>205</v>
      </c>
      <c r="D15" s="166"/>
      <c r="E15" s="167"/>
      <c r="F15" s="168"/>
      <c r="G15" s="168"/>
      <c r="H15" s="169"/>
      <c r="L15" s="383" t="s">
        <v>155</v>
      </c>
      <c r="M15" s="384"/>
      <c r="N15" s="311">
        <f t="shared" ca="1" si="9"/>
        <v>37419653.176525511</v>
      </c>
      <c r="O15" s="311">
        <v>0</v>
      </c>
      <c r="P15" s="314">
        <f t="shared" ca="1" si="0"/>
        <v>37419653.176525511</v>
      </c>
      <c r="AL15" s="34">
        <v>12</v>
      </c>
      <c r="AM15" s="41">
        <f t="shared" si="1"/>
        <v>20000</v>
      </c>
      <c r="AN15" s="42">
        <f t="shared" si="2"/>
        <v>0</v>
      </c>
      <c r="AO15" s="43">
        <f t="shared" si="3"/>
        <v>0</v>
      </c>
      <c r="AP15" s="42">
        <f t="shared" si="4"/>
        <v>0</v>
      </c>
      <c r="AQ15" s="42">
        <f t="shared" si="5"/>
        <v>0</v>
      </c>
      <c r="AR15" s="131">
        <f t="shared" si="6"/>
        <v>0</v>
      </c>
      <c r="AS15" s="44">
        <f t="shared" si="7"/>
        <v>0</v>
      </c>
      <c r="AT15" s="35">
        <f t="shared" si="8"/>
        <v>1</v>
      </c>
      <c r="AU15" s="323" t="s">
        <v>155</v>
      </c>
      <c r="AV15" s="301" t="str">
        <f>ADDRESS(ROW($AA$20),COLUMN($AA$20))</f>
        <v>$AA$20</v>
      </c>
      <c r="AW15" s="135" t="str">
        <f t="shared" ca="1" si="10"/>
        <v>$AA$259</v>
      </c>
    </row>
    <row r="16" spans="1:102" x14ac:dyDescent="0.2">
      <c r="D16" s="170"/>
      <c r="E16" s="171"/>
      <c r="F16" s="172"/>
      <c r="G16" s="172"/>
      <c r="H16" s="173"/>
      <c r="L16" s="383" t="s">
        <v>156</v>
      </c>
      <c r="M16" s="384"/>
      <c r="N16" s="311">
        <f t="shared" ca="1" si="9"/>
        <v>532487.03914438176</v>
      </c>
      <c r="O16" s="311">
        <v>0</v>
      </c>
      <c r="P16" s="314">
        <f t="shared" ca="1" si="0"/>
        <v>532487.03914438176</v>
      </c>
      <c r="AU16" s="321" t="s">
        <v>156</v>
      </c>
      <c r="AV16" s="301" t="str">
        <f>ADDRESS(ROW($AB$20),COLUMN($AB$20))</f>
        <v>$AB$20</v>
      </c>
      <c r="AW16" s="135" t="str">
        <f t="shared" ca="1" si="10"/>
        <v>$AB$259</v>
      </c>
      <c r="AX16" s="312"/>
      <c r="AY16" s="312"/>
      <c r="CM16" s="227"/>
    </row>
    <row r="17" spans="4:91" x14ac:dyDescent="0.2">
      <c r="D17" s="167"/>
      <c r="E17" s="167"/>
      <c r="F17" s="168"/>
      <c r="G17" s="168"/>
      <c r="H17" s="168"/>
      <c r="K17" s="339"/>
      <c r="L17" s="385" t="s">
        <v>193</v>
      </c>
      <c r="M17" s="386"/>
      <c r="N17" s="318">
        <f t="shared" ca="1" si="9"/>
        <v>219958124.67652836</v>
      </c>
      <c r="O17" s="319">
        <v>0</v>
      </c>
      <c r="P17" s="320">
        <f t="shared" ca="1" si="0"/>
        <v>219958124.67652836</v>
      </c>
      <c r="AU17" s="321" t="s">
        <v>193</v>
      </c>
      <c r="AV17" s="301" t="str">
        <f>ADDRESS(ROW($AC$20),COLUMN($AC$20))</f>
        <v>$AC$20</v>
      </c>
      <c r="AW17" s="135" t="str">
        <f t="shared" ca="1" si="10"/>
        <v>$AC$259</v>
      </c>
      <c r="CM17" s="227"/>
    </row>
    <row r="18" spans="4:91" x14ac:dyDescent="0.2">
      <c r="D18" s="224"/>
      <c r="E18" s="152"/>
      <c r="F18" s="153"/>
      <c r="G18" s="153"/>
      <c r="H18" s="144"/>
      <c r="I18" s="144"/>
      <c r="J18" s="143"/>
      <c r="K18" s="143"/>
      <c r="L18" s="143"/>
      <c r="M18" s="143"/>
      <c r="N18" s="143"/>
      <c r="O18" s="143"/>
      <c r="P18" s="153"/>
      <c r="Q18" s="154"/>
      <c r="R18" s="154"/>
      <c r="S18" s="178" t="str">
        <f>GetRcptBasis($AH$12,$AH$13)</f>
        <v>IF-CGT/APPALAC Basis Mid</v>
      </c>
      <c r="T18" s="178" t="str">
        <f>GetDelBasis($AH$12,$AH$13)</f>
        <v>IF-CNG/APPALACH Basis Mid</v>
      </c>
      <c r="U18" s="154"/>
      <c r="V18" s="154"/>
      <c r="W18" s="154"/>
      <c r="X18" s="154"/>
      <c r="Y18" s="297"/>
      <c r="Z18" s="297"/>
      <c r="AA18" s="297"/>
      <c r="AB18" s="297"/>
      <c r="AC18" s="297"/>
      <c r="AI18" s="135"/>
      <c r="AM18" s="396" t="str">
        <f>GetRcptPoint($AH$12,$AH$13)</f>
        <v>TCO</v>
      </c>
      <c r="AN18" s="397"/>
      <c r="AO18" s="396" t="str">
        <f>GetDelPoint($AH$12,$AH$13)</f>
        <v>CNG</v>
      </c>
      <c r="AP18" s="397"/>
      <c r="AQ18" s="134"/>
      <c r="AS18" s="134"/>
      <c r="AU18" s="133" t="s">
        <v>504</v>
      </c>
      <c r="AV18" s="338">
        <f ca="1">SUMPRODUCT(INDIRECT(CONCATENATE(AV8,":",AW8)),INDIRECT(CONCATENATE($AX$2,":",$AY$2)),INDIRECT(CONCATENATE($AV$3,":",$AW$3)))</f>
        <v>6993866.8834159253</v>
      </c>
      <c r="AW18" s="338">
        <f ca="1">SUMPRODUCT(INDIRECT(CONCATENATE(AX8,":",AY8)),INDIRECT(CONCATENATE($AX$2,":",$AY$2)),INDIRECT(CONCATENATE($AV$3,":",$AW$3)))</f>
        <v>8501367.0038764644</v>
      </c>
      <c r="AX18" s="312">
        <f ca="1">SUMPRODUCT(INDIRECT(CONCATENATE(AV9,":",AW9)),INDIRECT(CONCATENATE($AX$2,":",$AY$2)),INDIRECT(CONCATENATE($AV$3,":",$AW$3)))</f>
        <v>502800.68587175285</v>
      </c>
      <c r="AY18" s="312">
        <f ca="1">SUMPRODUCT(INDIRECT(CONCATENATE(AX9,":",AY9)),INDIRECT(CONCATENATE($AX$2,":",$AY$2)),INDIRECT(CONCATENATE($AV$3,":",$AW$3)))</f>
        <v>408749.46716524201</v>
      </c>
    </row>
    <row r="19" spans="4:91" s="36" customFormat="1" ht="76.5" x14ac:dyDescent="0.2">
      <c r="D19" s="157" t="s">
        <v>157</v>
      </c>
      <c r="E19" s="28"/>
      <c r="F19" s="158" t="s">
        <v>10</v>
      </c>
      <c r="G19" s="145" t="s">
        <v>43</v>
      </c>
      <c r="H19" s="146" t="s">
        <v>26</v>
      </c>
      <c r="I19" s="147" t="s">
        <v>27</v>
      </c>
      <c r="J19" s="29"/>
      <c r="K19" s="148" t="s">
        <v>160</v>
      </c>
      <c r="L19" s="150" t="s">
        <v>161</v>
      </c>
      <c r="M19" s="29"/>
      <c r="N19" s="148" t="s">
        <v>143</v>
      </c>
      <c r="O19" s="149" t="s">
        <v>142</v>
      </c>
      <c r="P19" s="156" t="s">
        <v>83</v>
      </c>
      <c r="Q19" s="151" t="s">
        <v>147</v>
      </c>
      <c r="R19" s="29"/>
      <c r="S19" s="179" t="s">
        <v>3</v>
      </c>
      <c r="T19" s="180" t="s">
        <v>4</v>
      </c>
      <c r="U19" s="30"/>
      <c r="V19" s="155" t="s">
        <v>13</v>
      </c>
      <c r="W19" s="141"/>
      <c r="X19" s="298" t="s">
        <v>487</v>
      </c>
      <c r="Y19" s="298" t="s">
        <v>488</v>
      </c>
      <c r="Z19" s="299" t="s">
        <v>489</v>
      </c>
      <c r="AA19" s="299" t="s">
        <v>490</v>
      </c>
      <c r="AB19" s="299" t="s">
        <v>491</v>
      </c>
      <c r="AC19" s="298" t="s">
        <v>492</v>
      </c>
      <c r="AD19" s="141"/>
      <c r="AE19" s="333" t="s">
        <v>32</v>
      </c>
      <c r="AF19" s="136" t="s">
        <v>145</v>
      </c>
      <c r="AG19" s="136" t="s">
        <v>33</v>
      </c>
      <c r="AH19" s="136" t="s">
        <v>32</v>
      </c>
      <c r="AI19" s="136" t="s">
        <v>159</v>
      </c>
      <c r="AJ19" s="136" t="s">
        <v>486</v>
      </c>
      <c r="AK19" s="333" t="s">
        <v>505</v>
      </c>
      <c r="AL19" s="138" t="s">
        <v>38</v>
      </c>
      <c r="AM19" s="138" t="s">
        <v>182</v>
      </c>
      <c r="AN19" s="138" t="s">
        <v>183</v>
      </c>
      <c r="AO19" s="138" t="s">
        <v>185</v>
      </c>
      <c r="AP19" s="138" t="s">
        <v>186</v>
      </c>
      <c r="AQ19" s="138" t="s">
        <v>144</v>
      </c>
      <c r="AR19" s="139" t="s">
        <v>12</v>
      </c>
      <c r="AS19" s="138" t="s">
        <v>508</v>
      </c>
      <c r="AT19" s="139" t="s">
        <v>41</v>
      </c>
      <c r="AU19" s="139" t="s">
        <v>42</v>
      </c>
      <c r="AV19" s="137" t="s">
        <v>509</v>
      </c>
      <c r="AW19" s="139" t="s">
        <v>79</v>
      </c>
      <c r="AX19" s="139" t="s">
        <v>80</v>
      </c>
      <c r="AY19" s="139" t="s">
        <v>81</v>
      </c>
      <c r="AZ19" s="139"/>
      <c r="BA19" s="219"/>
      <c r="BB19" s="139" t="s">
        <v>196</v>
      </c>
      <c r="BC19" s="139" t="s">
        <v>197</v>
      </c>
      <c r="BD19" s="139" t="s">
        <v>203</v>
      </c>
      <c r="BE19" s="139" t="s">
        <v>204</v>
      </c>
      <c r="BF19" s="139" t="s">
        <v>198</v>
      </c>
      <c r="BG19" s="139" t="s">
        <v>199</v>
      </c>
      <c r="BH19" s="139" t="s">
        <v>195</v>
      </c>
      <c r="BI19" s="139" t="s">
        <v>200</v>
      </c>
      <c r="BJ19" s="139" t="s">
        <v>201</v>
      </c>
      <c r="BK19" s="139" t="s">
        <v>202</v>
      </c>
      <c r="BL19" s="139" t="s">
        <v>240</v>
      </c>
      <c r="BM19" s="139" t="s">
        <v>239</v>
      </c>
      <c r="BN19" s="139" t="s">
        <v>156</v>
      </c>
      <c r="BO19" s="139" t="s">
        <v>193</v>
      </c>
      <c r="BP19" s="139"/>
      <c r="BQ19" s="139"/>
      <c r="BR19" s="139"/>
      <c r="BS19" s="139"/>
      <c r="BU19" s="188"/>
      <c r="BV19" s="220" t="s">
        <v>26</v>
      </c>
      <c r="BW19" s="139" t="s">
        <v>27</v>
      </c>
      <c r="BX19" s="139" t="s">
        <v>143</v>
      </c>
      <c r="BY19" s="139" t="s">
        <v>142</v>
      </c>
      <c r="BZ19" s="139" t="s">
        <v>83</v>
      </c>
      <c r="CA19" s="139" t="s">
        <v>41</v>
      </c>
      <c r="CB19" s="139" t="s">
        <v>42</v>
      </c>
      <c r="CC19" s="246" t="s">
        <v>182</v>
      </c>
      <c r="CD19" s="246" t="s">
        <v>183</v>
      </c>
      <c r="CE19" s="246" t="s">
        <v>185</v>
      </c>
      <c r="CF19" s="246" t="s">
        <v>186</v>
      </c>
      <c r="CG19" s="246" t="s">
        <v>144</v>
      </c>
      <c r="CH19" s="246" t="s">
        <v>13</v>
      </c>
      <c r="CI19" s="36" t="s">
        <v>38</v>
      </c>
    </row>
    <row r="20" spans="4:91" x14ac:dyDescent="0.2">
      <c r="D20" s="31">
        <f>G7+OffsetDays</f>
        <v>36845</v>
      </c>
      <c r="F20" s="28">
        <f>VLOOKUP(AG20,$AL$4:$AS$15,2)</f>
        <v>20000</v>
      </c>
      <c r="G20" s="28">
        <f t="shared" ref="G20:G259" si="11">F20*$AU20</f>
        <v>19664.729717005488</v>
      </c>
      <c r="H20" s="52">
        <f>(AL20+AM20+AN20)/(1-(AR20))</f>
        <v>4.5915000000000008</v>
      </c>
      <c r="I20" s="52">
        <f>(AL20+AO20+AP20)</f>
        <v>4.6189999999999998</v>
      </c>
      <c r="K20" s="52">
        <f>MAX(((I20-H20)-AQ20)*AH20*AU20,0)</f>
        <v>0.81117010082644603</v>
      </c>
      <c r="L20" s="132">
        <f>MAX(Q20-K20,0)</f>
        <v>0.61250557208534362</v>
      </c>
      <c r="M20" s="52"/>
      <c r="N20" s="335">
        <f>SQRT(($AX20^2*$AE20+$AW20^2*$AI20)/($AE20+$AI20))</f>
        <v>0.67493816921112448</v>
      </c>
      <c r="O20" s="335">
        <f>SQRT(($AY20^2*$AE20+$AW20^2*$AI20)/($AE20+$AI20))</f>
        <v>0.67493816921112448</v>
      </c>
      <c r="P20" s="336">
        <f>(VLOOKUP(AI20,CorrelationTwo,2)*(AW20^2)*AI20+VLOOKUP(D20,CorrelationOne,$AK$9)*AX20*AY20*AE20)/((AI20+AE20)*O20*N20)</f>
        <v>0.99862027691253674</v>
      </c>
      <c r="Q20" s="132">
        <f>_xll.xSPRDOPT(I20,H20,AQ20,0,O20,N20,P20,D20-$G$5,1,0)*AH20*AU20</f>
        <v>1.4236756729117896</v>
      </c>
      <c r="R20" s="330"/>
      <c r="S20" s="177">
        <f>_xll.xSPRDOPT(I20,H20,AQ20,AT20,O20,N20,P20,D20-$G$5,1,2)*AF20*F20*AH20</f>
        <v>-370406.37494649319</v>
      </c>
      <c r="T20" s="177">
        <f>_xll.xSPRDOPT(I20,H20,AQ20,AT20,O20,N20,P20,D20-$G$5,1,1)*AF20*F20*AH20</f>
        <v>374363.75644129369</v>
      </c>
      <c r="U20" s="132"/>
      <c r="V20" s="142">
        <f>VLOOKUP($AG20,$AL$4:$AS$15,8)*AH20*AU20</f>
        <v>0</v>
      </c>
      <c r="W20" s="142"/>
      <c r="X20" s="300">
        <f>((BM20*BC20)+(BL20*BB20))*AH20*F20</f>
        <v>34450.958189002158</v>
      </c>
      <c r="Y20" s="300">
        <f t="shared" ref="Y20:Y259" si="12">($F20*$AH20)*((($BG20/2)*($BC20)^2)+(($BF20/2)*($BB20)^2)+($BH20*$BC20*$BB20))</f>
        <v>99.827841743041063</v>
      </c>
      <c r="Z20" s="300">
        <f t="shared" ref="Z20:Z259" si="13">($BI20*$F20*$AH20*($G$5-$BV$5))/365.25</f>
        <v>6432.6928114381917</v>
      </c>
      <c r="AA20" s="300">
        <f t="shared" ref="AA20:AA259" si="14">(($BK20*$BE20)+($BJ20*$BD20))*$F20*$AH20*$AF20</f>
        <v>-153048.99086689379</v>
      </c>
      <c r="AB20" s="300">
        <f>BN20*(AT20-CA20)*F20*AH20</f>
        <v>1868.2151397242951</v>
      </c>
      <c r="AC20" s="300">
        <f>BO20*CB20*F20*AH20*CA20*($G$5-$BV$5)/365.25</f>
        <v>5142433.1373731848</v>
      </c>
      <c r="AE20" s="135">
        <v>15</v>
      </c>
      <c r="AF20" s="135">
        <f>IF(AND(D20&gt;=$G$7,D20&lt;=$G$8),1,0)</f>
        <v>1</v>
      </c>
      <c r="AG20" s="135">
        <f>MONTH(D20)</f>
        <v>11</v>
      </c>
      <c r="AH20" s="135">
        <f t="shared" ref="AH20:AH83" si="15">(EOMONTH(D20,0)-EOMONTH(D20-DAY(D20),0))*AF20</f>
        <v>30</v>
      </c>
      <c r="AI20" s="135">
        <f>MAX(0,(D20-DAY(D20))-$G$5+1)</f>
        <v>78</v>
      </c>
      <c r="AJ20" s="135">
        <f>D20-$BV$5</f>
        <v>36845</v>
      </c>
      <c r="AK20" s="332">
        <f>((AL20+AM20+AN20)/(1-0.03))-(AL20+AM20+AN20)</f>
        <v>0.1420051546391754</v>
      </c>
      <c r="AL20" s="133">
        <f t="shared" ref="AL20:AL259" si="16">VLOOKUP($D20,CurveTbl,$AK$4)</f>
        <v>4.2990000000000004</v>
      </c>
      <c r="AM20" s="218">
        <f t="shared" ref="AM20:AM259" si="17">VLOOKUP($D20,CurveTbl,$AH$3)</f>
        <v>0.27500000000000002</v>
      </c>
      <c r="AN20" s="218">
        <f t="shared" ref="AN20:AN259" si="18">VLOOKUP($D20,CurveTbl,$AH$4)+VLOOKUP($AG20,$AL$3:$AS$15,6)</f>
        <v>1.7500000000000002E-2</v>
      </c>
      <c r="AO20" s="334">
        <f>VLOOKUP($D20,CurveTbl,$AH$5)</f>
        <v>0.3</v>
      </c>
      <c r="AP20" s="218">
        <f t="shared" ref="AP20:AP259" si="19">VLOOKUP($D20,CurveTbl,$AH$6)+VLOOKUP($AG20,$AL$3:$AS$15,7)</f>
        <v>0.02</v>
      </c>
      <c r="AQ20" s="133">
        <f>VLOOKUP($AG20,$AL$4:$AS$15,3)+VLOOKUP($AG20,$AL$4:$AS$15,5)+($AH$10*VLOOKUP(D20,GRITable,2))</f>
        <v>0</v>
      </c>
      <c r="AR20" s="134">
        <f t="shared" ref="AR20:AR259" si="20">VLOOKUP($AG20,$AL$4:$AS$15,4)</f>
        <v>0</v>
      </c>
      <c r="AS20" s="133">
        <f t="shared" ref="AS20:AS83" si="21">(AL20+AM20+AN20)*AR20/(1-AR20)</f>
        <v>0</v>
      </c>
      <c r="AT20" s="134">
        <f>VLOOKUP(D20,CurveTbl,$AK$6)</f>
        <v>6.8255998633162007E-2</v>
      </c>
      <c r="AU20" s="134">
        <f t="shared" ref="AU20:AU259" si="22">(1+$AT20/2)^(-2*($D20-$G$5)/365.25)*$AF20</f>
        <v>0.98323648585027446</v>
      </c>
      <c r="AV20" s="34">
        <f t="shared" ref="AV20:AV83" si="23">ROUND(G20*AR20,0)</f>
        <v>0</v>
      </c>
      <c r="AW20" s="134">
        <f t="shared" ref="AW20:AW259" si="24">VLOOKUP($D20,CurveTbl,$AK$8)</f>
        <v>0.54749999999999999</v>
      </c>
      <c r="AX20" s="134">
        <f t="shared" ref="AX20:AX259" si="25">VLOOKUP($D20,CurveTbl,$AH$7)</f>
        <v>1.125</v>
      </c>
      <c r="AY20" s="134">
        <f t="shared" ref="AY20:AY259" si="26">VLOOKUP($D20,CurveTbl,$AH$8)</f>
        <v>1.125</v>
      </c>
      <c r="AZ20" s="134"/>
      <c r="BA20" s="223"/>
      <c r="BB20" s="218">
        <f t="shared" ref="BB20:BB259" si="27">$H20-$BV20</f>
        <v>0.17495338547026318</v>
      </c>
      <c r="BC20" s="218">
        <f>I20-BW20</f>
        <v>0.19450000000000056</v>
      </c>
      <c r="BD20" s="134">
        <f>N20-BX20</f>
        <v>7.7099801183683203E-2</v>
      </c>
      <c r="BE20" s="134">
        <f>O20-BY20</f>
        <v>8.7656294810083524E-2</v>
      </c>
      <c r="BF20" s="134">
        <f>_xll.xSPRDOPT($BW20,$BV20,$CG20,0,$BY20,$BX20,$BZ20,$AJ20,1,4)*$CB20</f>
        <v>7.8363007290213935E-2</v>
      </c>
      <c r="BG20" s="134">
        <f>_xll.xSPRDOPT($BW20,$BV20,$CG20,0,$BY20,$BX20,$BZ20,$AJ20,1,3)*$CB20</f>
        <v>6.8096641344886674E-2</v>
      </c>
      <c r="BH20" s="134">
        <f>IF(OR(BF20&lt;&gt;0,BG20&lt;&gt;0),_xll.xSPRDOPT($BW20,$BV20,$CG20,0,$BY20,$BX20,$BZ20,$AJ20,1,12)*$CB20,0)</f>
        <v>-6.8206816906427867E-2</v>
      </c>
      <c r="BI20" s="134">
        <f>_xll.xSPRDOPT($BW20,$BV20,$CG20,2*LN(1+CA20/2),$BY20,$BX20,$BZ20,$AJ20,1,9)</f>
        <v>1.065464519620983E-4</v>
      </c>
      <c r="BJ20" s="134">
        <f>_xll.xSPRDOPT($BW20,$BV20,$CG20,0,$BY20,$BX20,$BZ20,$AJ20,1,6)*$CB20</f>
        <v>6.5110838487992719</v>
      </c>
      <c r="BK20" s="134">
        <f>_xll.xSPRDOPT($BW20,$BV20,$CG20,0,$BY20,$BX20,$BZ20,$AJ20,1,5)*$CB20</f>
        <v>-8.6369715183358018</v>
      </c>
      <c r="BL20" s="134">
        <f>_xll.xSPRDOPT(BW20,BV20,CG20,0,BY20,BX20,BZ20,AJ20,1,2)*CB20</f>
        <v>-0.27247920767822575</v>
      </c>
      <c r="BM20" s="134">
        <f>_xll.xSPRDOPT(BW20,BV20,CG20,0,BY20,BX20,BZ20,AJ20,1,1)*CB20</f>
        <v>0.54030551928995962</v>
      </c>
      <c r="BN20" s="134">
        <f>IF(AH20&lt;&gt;0,_xll.xSPRDOPT($BW20,$BV20,$CG20,2*LN(1+CA20/2),$BY20,$BX20,$BZ20,$AJ20,1,8)+(AJ20/365.25)*CH20/AH20,0)</f>
        <v>10.561659106668955</v>
      </c>
      <c r="BO20" s="134">
        <f>_xll.xSPRDOPT($BW20,$BV20,$CG20,0,$BY20,$BX20,$BZ20,$AJ20,1,0)</f>
        <v>1.2622722290441153</v>
      </c>
      <c r="BP20" s="134"/>
      <c r="BQ20" s="134"/>
      <c r="BR20" s="134"/>
      <c r="BS20" s="135">
        <f>G20*AF20*AH20</f>
        <v>589941.8915101646</v>
      </c>
      <c r="BV20" s="221">
        <v>4.4165466145297376</v>
      </c>
      <c r="BW20" s="133">
        <v>4.4244999999999992</v>
      </c>
      <c r="BX20" s="134">
        <v>0.59783836802744128</v>
      </c>
      <c r="BY20" s="134">
        <v>0.58728187440104096</v>
      </c>
      <c r="BZ20" s="134">
        <v>0.98883861592922584</v>
      </c>
      <c r="CA20" s="134">
        <v>6.7961187764141021E-2</v>
      </c>
      <c r="CB20" s="134">
        <v>0.99288933387488298</v>
      </c>
      <c r="CC20" s="218">
        <v>-0.03</v>
      </c>
      <c r="CD20" s="218">
        <v>0.06</v>
      </c>
      <c r="CE20" s="218">
        <v>0.17</v>
      </c>
      <c r="CF20" s="218">
        <v>-7.4999999999999997E-3</v>
      </c>
      <c r="CG20" s="218">
        <v>1.9200000000000002E-2</v>
      </c>
      <c r="CH20" s="218">
        <v>3.1856854277375621</v>
      </c>
      <c r="CI20" s="29">
        <v>4.2619999999999996</v>
      </c>
    </row>
    <row r="21" spans="4:91" x14ac:dyDescent="0.2">
      <c r="D21" s="31">
        <f>D20+AH20</f>
        <v>36875</v>
      </c>
      <c r="F21" s="28">
        <f>VLOOKUP(AG21,$AL$4:$AS$15,2)</f>
        <v>20000</v>
      </c>
      <c r="G21" s="28">
        <f t="shared" si="11"/>
        <v>19555.295623374444</v>
      </c>
      <c r="H21" s="52">
        <f>(AL21+AM21+AN21)/(1-(AR21))</f>
        <v>4.6955</v>
      </c>
      <c r="I21" s="52">
        <f>(AL21+AO21+AP21)</f>
        <v>4.7504999999999997</v>
      </c>
      <c r="K21" s="52">
        <f t="shared" ref="K21:K84" si="28">MAX(((I21-H21)-AQ21)*AH21*AU21,0)</f>
        <v>1.6670889518926628</v>
      </c>
      <c r="L21" s="132">
        <f>MAX(Q21-K21,0)</f>
        <v>0</v>
      </c>
      <c r="M21" s="52"/>
      <c r="N21" s="128">
        <f t="shared" ref="N21:N259" si="29">SQRT(($AX21^2*$AE21+$AW21^2*$AI21)/($AE21+$AI21))</f>
        <v>0.69610457933119052</v>
      </c>
      <c r="O21" s="128">
        <f t="shared" ref="O21:O259" si="30">SQRT(($AY21^2*$AE21+$AW21^2*$AI21)/($AE21+$AI21))</f>
        <v>0.69610457933119052</v>
      </c>
      <c r="P21" s="55">
        <f>(VLOOKUP(AI21,CorrelationTwo,2)*(AW21^2)*AI21+VLOOKUP(D21,CorrelationOne,$AK$9)*AX21*AY21*AE21)/((AI21+AE21)*O21*N21)</f>
        <v>1</v>
      </c>
      <c r="Q21" s="132">
        <f>_xll.xSPRDOPT(I21,H21,AQ21,0,O21,N21,P21,D21-$G$5,1,0)*AH21*AU21</f>
        <v>1.6670889518926628</v>
      </c>
      <c r="R21" s="330"/>
      <c r="S21" s="177">
        <f>_xll.xSPRDOPT(I21,H21,AQ21,AT21,O21,N21,P21,D21-$G$5,1,2)*AF21*F21*AH21</f>
        <v>-605982.19530249934</v>
      </c>
      <c r="T21" s="177">
        <f>_xll.xSPRDOPT(I21,H21,AQ21,AT21,O21,N21,P21,D21-$G$5,1,1)*AF21*F21*AH21</f>
        <v>605982.19530249934</v>
      </c>
      <c r="U21" s="132"/>
      <c r="V21" s="142">
        <f>VLOOKUP($AG21,$AL$4:$AS$15,8)*AH21*AU21</f>
        <v>0</v>
      </c>
      <c r="W21" s="142"/>
      <c r="X21" s="300">
        <f>((BM21*BC21)+(BL21*BB21))*AH21*F21</f>
        <v>45056.683704136958</v>
      </c>
      <c r="Y21" s="300">
        <f t="shared" si="12"/>
        <v>373.07241248884225</v>
      </c>
      <c r="Z21" s="300">
        <f t="shared" si="13"/>
        <v>5031.03419079984</v>
      </c>
      <c r="AA21" s="300">
        <f t="shared" si="14"/>
        <v>-176697.17039325857</v>
      </c>
      <c r="AB21" s="300">
        <f>BN21*(AT21-CA21)*F21*AH21</f>
        <v>1237.5631452424007</v>
      </c>
      <c r="AC21" s="300">
        <f>BO21*CB21*F21*AH21*CA21*($G$5-$BV$5)/365.25</f>
        <v>3813078.6618202864</v>
      </c>
      <c r="AE21" s="135">
        <v>15</v>
      </c>
      <c r="AF21" s="135">
        <f>IF(AND(D21&gt;=$G$7,D21&lt;=$G$8),1,0)</f>
        <v>1</v>
      </c>
      <c r="AG21" s="135">
        <f>MONTH(D21)</f>
        <v>12</v>
      </c>
      <c r="AH21" s="135">
        <f t="shared" si="15"/>
        <v>31</v>
      </c>
      <c r="AI21" s="135">
        <f>AI20+AH20</f>
        <v>108</v>
      </c>
      <c r="AJ21" s="135">
        <f>D21-$BV$5</f>
        <v>36875</v>
      </c>
      <c r="AK21" s="332">
        <f>((AL21+AM21+AN21)/(1-0.03))-(AL21+AM21+AN21)</f>
        <v>0.14522164948453664</v>
      </c>
      <c r="AL21" s="133">
        <f t="shared" si="16"/>
        <v>4.3730000000000002</v>
      </c>
      <c r="AM21" s="218">
        <f t="shared" si="17"/>
        <v>0.3</v>
      </c>
      <c r="AN21" s="218">
        <f t="shared" si="18"/>
        <v>2.2499999999999999E-2</v>
      </c>
      <c r="AO21" s="334">
        <f t="shared" ref="AO21:AO84" si="31">VLOOKUP($D21,CurveTbl,$AH$5)</f>
        <v>0.35499999999999998</v>
      </c>
      <c r="AP21" s="218">
        <f t="shared" si="19"/>
        <v>2.2499999999999999E-2</v>
      </c>
      <c r="AQ21" s="133">
        <f>VLOOKUP($AG21,$AL$4:$AS$15,3)+VLOOKUP($AG21,$AL$4:$AS$15,5)+($AH$10*VLOOKUP(D21,GRITable,2))</f>
        <v>0</v>
      </c>
      <c r="AR21" s="134">
        <f t="shared" si="20"/>
        <v>0</v>
      </c>
      <c r="AS21" s="133">
        <f t="shared" si="21"/>
        <v>0</v>
      </c>
      <c r="AT21" s="134">
        <f>VLOOKUP(D21,CurveTbl,$AK$6)</f>
        <v>6.8466031936695024E-2</v>
      </c>
      <c r="AU21" s="134">
        <f t="shared" si="22"/>
        <v>0.97776478116872223</v>
      </c>
      <c r="AV21" s="34">
        <f t="shared" si="23"/>
        <v>0</v>
      </c>
      <c r="AW21" s="134">
        <f t="shared" si="24"/>
        <v>0.55500000000000005</v>
      </c>
      <c r="AX21" s="134">
        <f t="shared" si="25"/>
        <v>1.325</v>
      </c>
      <c r="AY21" s="134">
        <f t="shared" si="26"/>
        <v>1.325</v>
      </c>
      <c r="AZ21" s="134"/>
      <c r="BA21" s="223"/>
      <c r="BB21" s="218">
        <f t="shared" si="27"/>
        <v>0.29335964190162667</v>
      </c>
      <c r="BC21" s="218">
        <f>I21-BW21</f>
        <v>0.33499999999999996</v>
      </c>
      <c r="BD21" s="134">
        <f>N21-BX21</f>
        <v>6.7853500060608418E-2</v>
      </c>
      <c r="BE21" s="134">
        <f>O21-BY21</f>
        <v>7.4159487161135185E-2</v>
      </c>
      <c r="BF21" s="134">
        <f>_xll.xSPRDOPT($BW21,$BV21,$CG21,0,$BY21,$BX21,$BZ21,$AJ21,1,4)*$CB21</f>
        <v>8.2682087702791562E-2</v>
      </c>
      <c r="BG21" s="134">
        <f>_xll.xSPRDOPT($BW21,$BV21,$CG21,0,$BY21,$BX21,$BZ21,$AJ21,1,3)*$CB21</f>
        <v>6.9635481774068267E-2</v>
      </c>
      <c r="BH21" s="134">
        <f>IF(OR(BF21&lt;&gt;0,BG21&lt;&gt;0),_xll.xSPRDOPT($BW21,$BV21,$CG21,0,$BY21,$BX21,$BZ21,$AJ21,1,12)*$CB21,0)</f>
        <v>-6.9839358942987942E-2</v>
      </c>
      <c r="BI21" s="134">
        <f>_xll.xSPRDOPT($BW21,$BV21,$CG21,2*LN(1+CA21/2),$BY21,$BX21,$BZ21,$AJ21,1,9)</f>
        <v>8.0642319222114906E-5</v>
      </c>
      <c r="BJ21" s="134">
        <f>_xll.xSPRDOPT($BW21,$BV21,$CG21,0,$BY21,$BX21,$BZ21,$AJ21,1,6)*$CB21</f>
        <v>7.1532212435602531</v>
      </c>
      <c r="BK21" s="134">
        <f>_xll.xSPRDOPT($BW21,$BV21,$CG21,0,$BY21,$BX21,$BZ21,$AJ21,1,5)*$CB21</f>
        <v>-10.387970085712062</v>
      </c>
      <c r="BL21" s="134">
        <f>_xll.xSPRDOPT(BW21,BV21,CG21,0,BY21,BX21,BZ21,AJ21,1,2)*CB21</f>
        <v>-0.24994087233527013</v>
      </c>
      <c r="BM21" s="134">
        <f>_xll.xSPRDOPT(BW21,BV21,CG21,0,BY21,BX21,BZ21,AJ21,1,1)*CB21</f>
        <v>0.43580488147880159</v>
      </c>
      <c r="BN21" s="134">
        <f>IF(AH21&lt;&gt;0,_xll.xSPRDOPT($BW21,$BV21,$CG21,2*LN(1+CA21/2),$BY21,$BX21,$BZ21,$AJ21,1,8)+(AJ21/365.25)*CH21/AH21,0)</f>
        <v>9.8784814992846801</v>
      </c>
      <c r="BO21" s="134">
        <f>_xll.xSPRDOPT($BW21,$BV21,$CG21,0,$BY21,$BX21,$BZ21,$AJ21,1,0)</f>
        <v>0.90693658828902823</v>
      </c>
      <c r="BP21" s="134"/>
      <c r="BQ21" s="134"/>
      <c r="BR21" s="134"/>
      <c r="BS21" s="135">
        <f t="shared" ref="BS21:BS84" si="32">G21*AF21*AH21</f>
        <v>606214.16432460782</v>
      </c>
      <c r="BV21" s="221">
        <v>4.4021403580983733</v>
      </c>
      <c r="BW21" s="133">
        <v>4.4154999999999998</v>
      </c>
      <c r="BX21" s="134">
        <v>0.6282510792705821</v>
      </c>
      <c r="BY21" s="134">
        <v>0.62194509217005534</v>
      </c>
      <c r="BZ21" s="134">
        <v>0.99287864325661945</v>
      </c>
      <c r="CA21" s="134">
        <v>6.8263969545907008E-2</v>
      </c>
      <c r="CB21" s="134">
        <v>0.9872179502955063</v>
      </c>
      <c r="CC21" s="218">
        <v>-0.03</v>
      </c>
      <c r="CD21" s="218">
        <v>0.06</v>
      </c>
      <c r="CE21" s="218">
        <v>0.17499999999999999</v>
      </c>
      <c r="CF21" s="218">
        <v>-7.4999999999999997E-3</v>
      </c>
      <c r="CG21" s="218">
        <v>1.9200000000000002E-2</v>
      </c>
      <c r="CH21" s="218">
        <v>3.0653117356675472</v>
      </c>
      <c r="CI21" s="29">
        <v>4.2480000000000002</v>
      </c>
    </row>
    <row r="22" spans="4:91" x14ac:dyDescent="0.2">
      <c r="D22" s="31">
        <f t="shared" ref="D22:D85" si="33">D21+AH21</f>
        <v>36906</v>
      </c>
      <c r="F22" s="28">
        <f t="shared" ref="F22:F85" si="34">VLOOKUP(AG22,$AL$4:$AS$15,2)</f>
        <v>20000</v>
      </c>
      <c r="G22" s="28">
        <f t="shared" si="11"/>
        <v>19442.555035541794</v>
      </c>
      <c r="H22" s="52">
        <f t="shared" ref="H22:H85" si="35">(AL22+AM22+AN22)/(1-(AR22))</f>
        <v>4.6805000000000003</v>
      </c>
      <c r="I22" s="52">
        <f t="shared" ref="I22:I85" si="36">(AL22+AO22+AP22)</f>
        <v>4.8180000000000005</v>
      </c>
      <c r="K22" s="52">
        <f t="shared" si="28"/>
        <v>4.1436945419498503</v>
      </c>
      <c r="L22" s="132">
        <f t="shared" ref="L22:L85" si="37">MAX(Q22-K22,0)</f>
        <v>0</v>
      </c>
      <c r="M22" s="52"/>
      <c r="N22" s="128">
        <f t="shared" si="29"/>
        <v>0.68325278996869088</v>
      </c>
      <c r="O22" s="128">
        <f t="shared" si="30"/>
        <v>0.68325278996869088</v>
      </c>
      <c r="P22" s="55">
        <f t="shared" ref="P22:P85" si="38">(VLOOKUP(AI22,CorrelationTwo,2)*(AW22^2)*AI22+VLOOKUP(D22,CorrelationOne,$AK$9)*AX22*AY22*AE22)/((AI22+AE22)*O22*N22)</f>
        <v>1</v>
      </c>
      <c r="Q22" s="132">
        <f>_xll.xSPRDOPT(I22,H22,AQ22,0,O22,N22,P22,D22-$G$5,1,0)*AH22*AU22</f>
        <v>4.1436945419498503</v>
      </c>
      <c r="R22" s="330"/>
      <c r="S22" s="177">
        <f>_xll.xSPRDOPT(I22,H22,AQ22,AT22,O22,N22,P22,D22-$G$5,1,2)*AF22*F22*AH22</f>
        <v>-602428.57694221125</v>
      </c>
      <c r="T22" s="177">
        <f>_xll.xSPRDOPT(I22,H22,AQ22,AT22,O22,N22,P22,D22-$G$5,1,1)*AF22*F22*AH22</f>
        <v>602428.57694221125</v>
      </c>
      <c r="U22" s="132"/>
      <c r="V22" s="142">
        <f t="shared" ref="V22:V85" si="39">VLOOKUP($AG22,$AL$4:$AS$15,8)*AH22*AU22</f>
        <v>0</v>
      </c>
      <c r="W22" s="142"/>
      <c r="X22" s="300">
        <f t="shared" ref="X22:X85" si="40">((BM22*BC22)+(BL22*BB22))*AH22*F22</f>
        <v>65540.153488714102</v>
      </c>
      <c r="Y22" s="300">
        <f t="shared" si="12"/>
        <v>631.48543455395952</v>
      </c>
      <c r="Z22" s="300">
        <f t="shared" si="13"/>
        <v>5000.3681856847597</v>
      </c>
      <c r="AA22" s="300">
        <f t="shared" si="14"/>
        <v>-151376.66697163295</v>
      </c>
      <c r="AB22" s="300">
        <f t="shared" ref="AB22:AB85" si="41">BN22*(AT22-CA22)*F22*AH22</f>
        <v>2271.1190771305728</v>
      </c>
      <c r="AC22" s="300">
        <f t="shared" ref="AC22:AC85" si="42">BO22*CB22*F22*AH22*CA22*($G$5-$BV$5)/365.25</f>
        <v>3809553.1719085556</v>
      </c>
      <c r="AE22" s="135">
        <v>15</v>
      </c>
      <c r="AF22" s="135">
        <f t="shared" ref="AF22:AF85" si="43">IF(AND(D22&gt;=$G$7,D22&lt;=$G$8),1,0)</f>
        <v>1</v>
      </c>
      <c r="AG22" s="135">
        <f t="shared" ref="AG22:AG85" si="44">MONTH(D22)</f>
        <v>1</v>
      </c>
      <c r="AH22" s="135">
        <f t="shared" si="15"/>
        <v>31</v>
      </c>
      <c r="AI22" s="135">
        <f t="shared" ref="AI22:AI85" si="45">AI21+AH21</f>
        <v>139</v>
      </c>
      <c r="AJ22" s="135">
        <f t="shared" ref="AJ22:AJ85" si="46">D22-$BV$5</f>
        <v>36906</v>
      </c>
      <c r="AK22" s="332">
        <f t="shared" ref="AK22:AK85" si="47">((AL22+AM22+AN22)/(1-0.03))-(AL22+AM22+AN22)</f>
        <v>0.14475773195876318</v>
      </c>
      <c r="AL22" s="133">
        <f t="shared" si="16"/>
        <v>4.3530000000000006</v>
      </c>
      <c r="AM22" s="218">
        <f t="shared" si="17"/>
        <v>0.30499999999999999</v>
      </c>
      <c r="AN22" s="218">
        <f t="shared" si="18"/>
        <v>2.2499999999999999E-2</v>
      </c>
      <c r="AO22" s="334">
        <f t="shared" si="31"/>
        <v>0.435</v>
      </c>
      <c r="AP22" s="218">
        <f t="shared" si="19"/>
        <v>0.03</v>
      </c>
      <c r="AQ22" s="133">
        <f t="shared" ref="AQ22:AQ85" si="48">VLOOKUP($AG22,$AL$4:$AS$15,3)+VLOOKUP($AG22,$AL$4:$AS$15,5)+($AH$10*VLOOKUP(D22,GRITable,2))</f>
        <v>0</v>
      </c>
      <c r="AR22" s="134">
        <f t="shared" si="20"/>
        <v>0</v>
      </c>
      <c r="AS22" s="133">
        <f t="shared" si="21"/>
        <v>0</v>
      </c>
      <c r="AT22" s="134">
        <f t="shared" ref="AT22:AT85" si="49">VLOOKUP(D22,CurveTbl,$AK$6)</f>
        <v>6.8634447859866027E-2</v>
      </c>
      <c r="AU22" s="134">
        <f t="shared" si="22"/>
        <v>0.97212775177708965</v>
      </c>
      <c r="AV22" s="34">
        <f t="shared" si="23"/>
        <v>0</v>
      </c>
      <c r="AW22" s="134">
        <f t="shared" si="24"/>
        <v>0.57250000000000001</v>
      </c>
      <c r="AX22" s="134">
        <f t="shared" si="25"/>
        <v>1.325</v>
      </c>
      <c r="AY22" s="134">
        <f t="shared" si="26"/>
        <v>1.325</v>
      </c>
      <c r="AZ22" s="134"/>
      <c r="BA22" s="223"/>
      <c r="BB22" s="218">
        <f t="shared" si="27"/>
        <v>0.27835964190162699</v>
      </c>
      <c r="BC22" s="218">
        <f t="shared" ref="BC22:BC85" si="50">I22-BW22</f>
        <v>0.40250000000000075</v>
      </c>
      <c r="BD22" s="134">
        <f t="shared" ref="BD22:BD85" si="51">N22-BX22</f>
        <v>5.5001710698108774E-2</v>
      </c>
      <c r="BE22" s="134">
        <f t="shared" ref="BE22:BE85" si="52">O22-BY22</f>
        <v>6.1307697798635541E-2</v>
      </c>
      <c r="BF22" s="134">
        <f>_xll.xSPRDOPT($BW22,$BV22,$CG22,0,$BY22,$BX22,$BZ22,$AJ22,1,4)*$CB22</f>
        <v>8.2548451370192344E-2</v>
      </c>
      <c r="BG22" s="134">
        <f>_xll.xSPRDOPT($BW22,$BV22,$CG22,0,$BY22,$BX22,$BZ22,$AJ22,1,3)*$CB22</f>
        <v>6.9491233772888586E-2</v>
      </c>
      <c r="BH22" s="134">
        <f>IF(OR(BF22&lt;&gt;0,BG22&lt;&gt;0),_xll.xSPRDOPT($BW22,$BV22,$CG22,0,$BY22,$BX22,$BZ22,$AJ22,1,12)*$CB22,0)</f>
        <v>-6.9694707637545303E-2</v>
      </c>
      <c r="BI22" s="134">
        <f>_xll.xSPRDOPT($BW22,$BV22,$CG22,2*LN(1+CA22/2),$BY22,$BX22,$BZ22,$AJ22,1,9)</f>
        <v>8.0150774605248742E-5</v>
      </c>
      <c r="BJ22" s="134">
        <f>_xll.xSPRDOPT($BW22,$BV22,$CG22,0,$BY22,$BX22,$BZ22,$AJ22,1,6)*$CB22</f>
        <v>7.1593983451456449</v>
      </c>
      <c r="BK22" s="134">
        <f>_xll.xSPRDOPT($BW22,$BV22,$CG22,0,$BY22,$BX22,$BZ22,$AJ22,1,5)*$CB22</f>
        <v>-10.405464467412981</v>
      </c>
      <c r="BL22" s="134">
        <f>_xll.xSPRDOPT(BW22,BV22,CG22,0,BY22,BX22,BZ22,AJ22,1,2)*CB22</f>
        <v>-0.24958459798917354</v>
      </c>
      <c r="BM22" s="134">
        <f>_xll.xSPRDOPT(BW22,BV22,CG22,0,BY22,BX22,BZ22,AJ22,1,1)*CB22</f>
        <v>0.43524025913596148</v>
      </c>
      <c r="BN22" s="134">
        <f>IF(AH22&lt;&gt;0,_xll.xSPRDOPT($BW22,$BV22,$CG22,2*LN(1+CA22/2),$BY22,$BX22,$BZ22,$AJ22,1,8)+(AJ22/365.25)*CH22/AH22,0)</f>
        <v>9.88747558946101</v>
      </c>
      <c r="BO22" s="134">
        <f>_xll.xSPRDOPT($BW22,$BV22,$CG22,0,$BY22,$BX22,$BZ22,$AJ22,1,0)</f>
        <v>0.90609805437033197</v>
      </c>
      <c r="BP22" s="134"/>
      <c r="BQ22" s="134"/>
      <c r="BR22" s="134"/>
      <c r="BS22" s="135">
        <f t="shared" si="32"/>
        <v>602719.20610179566</v>
      </c>
      <c r="BV22" s="221">
        <v>4.4021403580983733</v>
      </c>
      <c r="BW22" s="133">
        <v>4.4154999999999998</v>
      </c>
      <c r="BX22" s="134">
        <v>0.6282510792705821</v>
      </c>
      <c r="BY22" s="134">
        <v>0.62194509217005534</v>
      </c>
      <c r="BZ22" s="134">
        <v>0.99287864325661945</v>
      </c>
      <c r="CA22" s="134">
        <v>6.8263969545907008E-2</v>
      </c>
      <c r="CB22" s="134">
        <v>0.9872179502955063</v>
      </c>
      <c r="CC22" s="218">
        <v>-0.03</v>
      </c>
      <c r="CD22" s="218">
        <v>0.06</v>
      </c>
      <c r="CE22" s="218">
        <v>0.17499999999999999</v>
      </c>
      <c r="CF22" s="218">
        <v>-7.4999999999999997E-3</v>
      </c>
      <c r="CG22" s="218">
        <v>1.9200000000000002E-2</v>
      </c>
      <c r="CH22" s="218">
        <v>3.0653117356675472</v>
      </c>
      <c r="CI22" s="29">
        <v>4.2480000000000002</v>
      </c>
    </row>
    <row r="23" spans="4:91" x14ac:dyDescent="0.2">
      <c r="D23" s="31">
        <f t="shared" si="33"/>
        <v>36937</v>
      </c>
      <c r="F23" s="28">
        <f t="shared" si="34"/>
        <v>20000</v>
      </c>
      <c r="G23" s="28">
        <f t="shared" si="11"/>
        <v>19329.03159331093</v>
      </c>
      <c r="H23" s="52">
        <f t="shared" si="35"/>
        <v>4.4424999999999999</v>
      </c>
      <c r="I23" s="52">
        <f t="shared" si="36"/>
        <v>4.5450000000000008</v>
      </c>
      <c r="K23" s="52">
        <f t="shared" si="28"/>
        <v>2.7737160336401434</v>
      </c>
      <c r="L23" s="132">
        <f t="shared" si="37"/>
        <v>0</v>
      </c>
      <c r="M23" s="52"/>
      <c r="N23" s="128">
        <f t="shared" si="29"/>
        <v>0.65418171498156086</v>
      </c>
      <c r="O23" s="128">
        <f t="shared" si="30"/>
        <v>0.65418171498156086</v>
      </c>
      <c r="P23" s="55">
        <f t="shared" si="38"/>
        <v>1.0000000000000002</v>
      </c>
      <c r="Q23" s="132">
        <f>_xll.xSPRDOPT(I23,H23,AQ23,0,O23,N23,P23,D23-$G$5,1,0)*AH23*AU23</f>
        <v>2.7737160336401048</v>
      </c>
      <c r="R23" s="330"/>
      <c r="S23" s="177">
        <f>_xll.xSPRDOPT(I23,H23,AQ23,AT23,O23,N23,P23,D23-$G$5,1,2)*AF23*F23*AH23</f>
        <v>-540896.66234421951</v>
      </c>
      <c r="T23" s="177">
        <f>_xll.xSPRDOPT(I23,H23,AQ23,AT23,O23,N23,P23,D23-$G$5,1,1)*AF23*F23*AH23</f>
        <v>540896.66234421893</v>
      </c>
      <c r="U23" s="132"/>
      <c r="V23" s="142">
        <f t="shared" si="39"/>
        <v>0</v>
      </c>
      <c r="W23" s="142"/>
      <c r="X23" s="300">
        <f t="shared" si="40"/>
        <v>25889.727977533366</v>
      </c>
      <c r="Y23" s="300">
        <f t="shared" si="12"/>
        <v>159.65473502765974</v>
      </c>
      <c r="Z23" s="300">
        <f t="shared" si="13"/>
        <v>4488.9162607665912</v>
      </c>
      <c r="AA23" s="300">
        <f t="shared" si="14"/>
        <v>-84107.751381238661</v>
      </c>
      <c r="AB23" s="300">
        <f t="shared" si="41"/>
        <v>3896.236574137205</v>
      </c>
      <c r="AC23" s="300">
        <f t="shared" si="42"/>
        <v>3437693.7987584826</v>
      </c>
      <c r="AE23" s="135">
        <v>15</v>
      </c>
      <c r="AF23" s="135">
        <f t="shared" si="43"/>
        <v>1</v>
      </c>
      <c r="AG23" s="135">
        <f t="shared" si="44"/>
        <v>2</v>
      </c>
      <c r="AH23" s="135">
        <f t="shared" si="15"/>
        <v>28</v>
      </c>
      <c r="AI23" s="135">
        <f t="shared" si="45"/>
        <v>170</v>
      </c>
      <c r="AJ23" s="135">
        <f t="shared" si="46"/>
        <v>36937</v>
      </c>
      <c r="AK23" s="332">
        <f t="shared" si="47"/>
        <v>0.13739690721649467</v>
      </c>
      <c r="AL23" s="133">
        <f t="shared" si="16"/>
        <v>4.12</v>
      </c>
      <c r="AM23" s="218">
        <f t="shared" si="17"/>
        <v>0.3</v>
      </c>
      <c r="AN23" s="218">
        <f t="shared" si="18"/>
        <v>2.2499999999999999E-2</v>
      </c>
      <c r="AO23" s="334">
        <f t="shared" si="31"/>
        <v>0.39500000000000002</v>
      </c>
      <c r="AP23" s="218">
        <f t="shared" si="19"/>
        <v>0.03</v>
      </c>
      <c r="AQ23" s="133">
        <f t="shared" si="48"/>
        <v>0</v>
      </c>
      <c r="AR23" s="134">
        <f t="shared" si="20"/>
        <v>0</v>
      </c>
      <c r="AS23" s="133">
        <f t="shared" si="21"/>
        <v>0</v>
      </c>
      <c r="AT23" s="134">
        <f t="shared" si="49"/>
        <v>6.8898329163349009E-2</v>
      </c>
      <c r="AU23" s="134">
        <f t="shared" si="22"/>
        <v>0.96645157966554651</v>
      </c>
      <c r="AV23" s="34">
        <f t="shared" si="23"/>
        <v>0</v>
      </c>
      <c r="AW23" s="134">
        <f t="shared" si="24"/>
        <v>0.5575</v>
      </c>
      <c r="AX23" s="134">
        <f t="shared" si="25"/>
        <v>1.325</v>
      </c>
      <c r="AY23" s="134">
        <f t="shared" si="26"/>
        <v>1.325</v>
      </c>
      <c r="AZ23" s="134"/>
      <c r="BA23" s="223"/>
      <c r="BB23" s="218">
        <f t="shared" si="27"/>
        <v>4.0359641901626553E-2</v>
      </c>
      <c r="BC23" s="218">
        <f t="shared" si="50"/>
        <v>0.12950000000000106</v>
      </c>
      <c r="BD23" s="134">
        <f t="shared" si="51"/>
        <v>2.5930635710978756E-2</v>
      </c>
      <c r="BE23" s="134">
        <f t="shared" si="52"/>
        <v>3.2236622811505522E-2</v>
      </c>
      <c r="BF23" s="134">
        <f>_xll.xSPRDOPT($BW23,$BV23,$CG23,0,$BY23,$BX23,$BZ23,$AJ23,1,4)*$CB23</f>
        <v>8.241483001817404E-2</v>
      </c>
      <c r="BG23" s="134">
        <f>_xll.xSPRDOPT($BW23,$BV23,$CG23,0,$BY23,$BX23,$BZ23,$AJ23,1,3)*$CB23</f>
        <v>6.9347081045782091E-2</v>
      </c>
      <c r="BH23" s="134">
        <f>IF(OR(BF23&lt;&gt;0,BG23&lt;&gt;0),_xll.xSPRDOPT($BW23,$BV23,$CG23,0,$BY23,$BX23,$BZ23,$AJ23,1,12)*$CB23,0)</f>
        <v>-6.9550151734328006E-2</v>
      </c>
      <c r="BI23" s="134">
        <f>_xll.xSPRDOPT($BW23,$BV23,$CG23,2*LN(1+CA23/2),$BY23,$BX23,$BZ23,$AJ23,1,9)</f>
        <v>7.9661945198108091E-5</v>
      </c>
      <c r="BJ23" s="134">
        <f>_xll.xSPRDOPT($BW23,$BV23,$CG23,0,$BY23,$BX23,$BZ23,$AJ23,1,6)*$CB23</f>
        <v>7.1655385204137536</v>
      </c>
      <c r="BK23" s="134">
        <f>_xll.xSPRDOPT($BW23,$BV23,$CG23,0,$BY23,$BX23,$BZ23,$AJ23,1,5)*$CB23</f>
        <v>-10.422908881965672</v>
      </c>
      <c r="BL23" s="134">
        <f>_xll.xSPRDOPT(BW23,BV23,CG23,0,BY23,BX23,BZ23,AJ23,1,2)*CB23</f>
        <v>-0.24922811649562365</v>
      </c>
      <c r="BM23" s="134">
        <f>_xll.xSPRDOPT(BW23,BV23,CG23,0,BY23,BX23,BZ23,AJ23,1,1)*CB23</f>
        <v>0.43467501649666357</v>
      </c>
      <c r="BN23" s="134">
        <f>IF(AH23&lt;&gt;0,_xll.xSPRDOPT($BW23,$BV23,$CG23,2*LN(1+CA23/2),$BY23,$BX23,$BZ23,$AJ23,1,8)+(AJ23/365.25)*CH23/AH23,0)</f>
        <v>10.967856590580368</v>
      </c>
      <c r="BO23" s="134">
        <f>_xll.xSPRDOPT($BW23,$BV23,$CG23,0,$BY23,$BX23,$BZ23,$AJ23,1,0)</f>
        <v>0.9052572495518455</v>
      </c>
      <c r="BP23" s="134"/>
      <c r="BQ23" s="134"/>
      <c r="BR23" s="134"/>
      <c r="BS23" s="135">
        <f t="shared" si="32"/>
        <v>541212.88461270602</v>
      </c>
      <c r="BV23" s="221">
        <v>4.4021403580983733</v>
      </c>
      <c r="BW23" s="133">
        <v>4.4154999999999998</v>
      </c>
      <c r="BX23" s="134">
        <v>0.6282510792705821</v>
      </c>
      <c r="BY23" s="134">
        <v>0.62194509217005534</v>
      </c>
      <c r="BZ23" s="134">
        <v>0.99287864325661945</v>
      </c>
      <c r="CA23" s="134">
        <v>6.8263969545907008E-2</v>
      </c>
      <c r="CB23" s="134">
        <v>0.9872179502955063</v>
      </c>
      <c r="CC23" s="218">
        <v>-0.03</v>
      </c>
      <c r="CD23" s="218">
        <v>0.06</v>
      </c>
      <c r="CE23" s="218">
        <v>0.17499999999999999</v>
      </c>
      <c r="CF23" s="218">
        <v>-7.4999999999999997E-3</v>
      </c>
      <c r="CG23" s="218">
        <v>1.9200000000000002E-2</v>
      </c>
      <c r="CH23" s="218">
        <v>3.0653117356675472</v>
      </c>
      <c r="CI23" s="29">
        <v>4.2480000000000002</v>
      </c>
    </row>
    <row r="24" spans="4:91" x14ac:dyDescent="0.2">
      <c r="D24" s="31">
        <f t="shared" si="33"/>
        <v>36965</v>
      </c>
      <c r="F24" s="28">
        <f t="shared" si="34"/>
        <v>20000</v>
      </c>
      <c r="G24" s="28">
        <f t="shared" si="11"/>
        <v>19226.348814296387</v>
      </c>
      <c r="H24" s="52">
        <f t="shared" si="35"/>
        <v>4.1924999999999999</v>
      </c>
      <c r="I24" s="52">
        <f t="shared" si="36"/>
        <v>4.2549999999999999</v>
      </c>
      <c r="K24" s="52">
        <f t="shared" si="28"/>
        <v>1.8625525413849626</v>
      </c>
      <c r="L24" s="132">
        <f t="shared" si="37"/>
        <v>0</v>
      </c>
      <c r="M24" s="52"/>
      <c r="N24" s="128">
        <f t="shared" si="29"/>
        <v>0.54932448913751986</v>
      </c>
      <c r="O24" s="128">
        <f t="shared" si="30"/>
        <v>0.54932448913751986</v>
      </c>
      <c r="P24" s="55">
        <f t="shared" si="38"/>
        <v>1</v>
      </c>
      <c r="Q24" s="132">
        <f>_xll.xSPRDOPT(I24,H24,AQ24,0,O24,N24,P24,D24-$G$5,1,0)*AH24*AU24</f>
        <v>1.8625525413849626</v>
      </c>
      <c r="R24" s="330"/>
      <c r="S24" s="177">
        <f>_xll.xSPRDOPT(I24,H24,AQ24,AT24,O24,N24,P24,D24-$G$5,1,2)*AF24*F24*AH24</f>
        <v>-595612.84558383701</v>
      </c>
      <c r="T24" s="177">
        <f>_xll.xSPRDOPT(I24,H24,AQ24,AT24,O24,N24,P24,D24-$G$5,1,1)*AF24*F24*AH24</f>
        <v>595612.84558383701</v>
      </c>
      <c r="U24" s="132"/>
      <c r="V24" s="142">
        <f t="shared" si="39"/>
        <v>0</v>
      </c>
      <c r="W24" s="142"/>
      <c r="X24" s="300">
        <f t="shared" si="40"/>
        <v>-10851.599119819162</v>
      </c>
      <c r="Y24" s="300">
        <f t="shared" si="12"/>
        <v>225.752191777354</v>
      </c>
      <c r="Z24" s="300">
        <f t="shared" si="13"/>
        <v>4942.4711761984399</v>
      </c>
      <c r="AA24" s="300">
        <f t="shared" si="14"/>
        <v>119084.8180970653</v>
      </c>
      <c r="AB24" s="300">
        <f t="shared" si="41"/>
        <v>5359.1382144870613</v>
      </c>
      <c r="AC24" s="300">
        <f t="shared" si="42"/>
        <v>3802817.0158691457</v>
      </c>
      <c r="AE24" s="135">
        <v>15</v>
      </c>
      <c r="AF24" s="135">
        <f t="shared" si="43"/>
        <v>1</v>
      </c>
      <c r="AG24" s="135">
        <f t="shared" si="44"/>
        <v>3</v>
      </c>
      <c r="AH24" s="135">
        <f t="shared" si="15"/>
        <v>31</v>
      </c>
      <c r="AI24" s="135">
        <f t="shared" si="45"/>
        <v>198</v>
      </c>
      <c r="AJ24" s="135">
        <f t="shared" si="46"/>
        <v>36965</v>
      </c>
      <c r="AK24" s="332">
        <f t="shared" si="47"/>
        <v>0.1296649484536081</v>
      </c>
      <c r="AL24" s="133">
        <f t="shared" si="16"/>
        <v>3.895</v>
      </c>
      <c r="AM24" s="218">
        <f t="shared" si="17"/>
        <v>0.27500000000000002</v>
      </c>
      <c r="AN24" s="218">
        <f t="shared" si="18"/>
        <v>2.2499999999999999E-2</v>
      </c>
      <c r="AO24" s="334">
        <f t="shared" si="31"/>
        <v>0.34</v>
      </c>
      <c r="AP24" s="218">
        <f t="shared" si="19"/>
        <v>0.02</v>
      </c>
      <c r="AQ24" s="133">
        <f t="shared" si="48"/>
        <v>0</v>
      </c>
      <c r="AR24" s="134">
        <f t="shared" si="20"/>
        <v>0</v>
      </c>
      <c r="AS24" s="133">
        <f t="shared" si="21"/>
        <v>0</v>
      </c>
      <c r="AT24" s="134">
        <f t="shared" si="49"/>
        <v>6.9136673586296007E-2</v>
      </c>
      <c r="AU24" s="134">
        <f t="shared" si="22"/>
        <v>0.96131744071481939</v>
      </c>
      <c r="AV24" s="34">
        <f t="shared" si="23"/>
        <v>0</v>
      </c>
      <c r="AW24" s="134">
        <f t="shared" si="24"/>
        <v>0.495</v>
      </c>
      <c r="AX24" s="134">
        <f t="shared" si="25"/>
        <v>1.0249999999999999</v>
      </c>
      <c r="AY24" s="134">
        <f t="shared" si="26"/>
        <v>1.0249999999999999</v>
      </c>
      <c r="AZ24" s="134"/>
      <c r="BA24" s="223"/>
      <c r="BB24" s="218">
        <f t="shared" si="27"/>
        <v>-0.20964035809837345</v>
      </c>
      <c r="BC24" s="218">
        <f t="shared" si="50"/>
        <v>-0.16049999999999986</v>
      </c>
      <c r="BD24" s="134">
        <f t="shared" si="51"/>
        <v>-7.8926590133062247E-2</v>
      </c>
      <c r="BE24" s="134">
        <f t="shared" si="52"/>
        <v>-7.262060303253548E-2</v>
      </c>
      <c r="BF24" s="134">
        <f>_xll.xSPRDOPT($BW24,$BV24,$CG24,0,$BY24,$BX24,$BZ24,$AJ24,1,4)*$CB24</f>
        <v>8.2294153009557502E-2</v>
      </c>
      <c r="BG24" s="134">
        <f>_xll.xSPRDOPT($BW24,$BV24,$CG24,0,$BY24,$BX24,$BZ24,$AJ24,1,3)*$CB24</f>
        <v>6.9216960939280675E-2</v>
      </c>
      <c r="BH24" s="134">
        <f>IF(OR(BF24&lt;&gt;0,BG24&lt;&gt;0),_xll.xSPRDOPT($BW24,$BV24,$CG24,0,$BY24,$BX24,$BZ24,$AJ24,1,12)*$CB24,0)</f>
        <v>-6.9419667577644076E-2</v>
      </c>
      <c r="BI24" s="134">
        <f>_xll.xSPRDOPT($BW24,$BV24,$CG24,2*LN(1+CA24/2),$BY24,$BX24,$BZ24,$AJ24,1,9)</f>
        <v>7.9222744911167223E-5</v>
      </c>
      <c r="BJ24" s="134">
        <f>_xll.xSPRDOPT($BW24,$BV24,$CG24,0,$BY24,$BX24,$BZ24,$AJ24,1,6)*$CB24</f>
        <v>7.1710526655252709</v>
      </c>
      <c r="BK24" s="134">
        <f>_xll.xSPRDOPT($BW24,$BV24,$CG24,0,$BY24,$BX24,$BZ24,$AJ24,1,5)*$CB24</f>
        <v>-10.438621963359656</v>
      </c>
      <c r="BL24" s="134">
        <f>_xll.xSPRDOPT(BW24,BV24,CG24,0,BY24,BX24,BZ24,AJ24,1,2)*CB24</f>
        <v>-0.24890595681852704</v>
      </c>
      <c r="BM24" s="134">
        <f>_xll.xSPRDOPT(BW24,BV24,CG24,0,BY24,BX24,BZ24,AJ24,1,1)*CB24</f>
        <v>0.43416394483345244</v>
      </c>
      <c r="BN24" s="134">
        <f>IF(AH24&lt;&gt;0,_xll.xSPRDOPT($BW24,$BV24,$CG24,2*LN(1+CA24/2),$BY24,$BX24,$BZ24,$AJ24,1,8)+(AJ24/365.25)*CH24/AH24,0)</f>
        <v>9.9045849608258134</v>
      </c>
      <c r="BO24" s="134">
        <f>_xll.xSPRDOPT($BW24,$BV24,$CG24,0,$BY24,$BX24,$BZ24,$AJ24,1,0)</f>
        <v>0.90449586702556639</v>
      </c>
      <c r="BP24" s="134"/>
      <c r="BQ24" s="134"/>
      <c r="BR24" s="134"/>
      <c r="BS24" s="135">
        <f t="shared" si="32"/>
        <v>596016.81324318796</v>
      </c>
      <c r="BV24" s="221">
        <v>4.4021403580983733</v>
      </c>
      <c r="BW24" s="133">
        <v>4.4154999999999998</v>
      </c>
      <c r="BX24" s="134">
        <v>0.6282510792705821</v>
      </c>
      <c r="BY24" s="134">
        <v>0.62194509217005534</v>
      </c>
      <c r="BZ24" s="134">
        <v>0.99287864325661945</v>
      </c>
      <c r="CA24" s="134">
        <v>6.8263969545907008E-2</v>
      </c>
      <c r="CB24" s="134">
        <v>0.9872179502955063</v>
      </c>
      <c r="CC24" s="218">
        <v>-0.03</v>
      </c>
      <c r="CD24" s="218">
        <v>0.06</v>
      </c>
      <c r="CE24" s="218">
        <v>0.17499999999999999</v>
      </c>
      <c r="CF24" s="218">
        <v>-7.4999999999999997E-3</v>
      </c>
      <c r="CG24" s="218">
        <v>1.9200000000000002E-2</v>
      </c>
      <c r="CH24" s="218">
        <v>3.0653117356675472</v>
      </c>
      <c r="CI24" s="29">
        <v>4.2480000000000002</v>
      </c>
    </row>
    <row r="25" spans="4:91" x14ac:dyDescent="0.2">
      <c r="D25" s="31">
        <f t="shared" si="33"/>
        <v>36996</v>
      </c>
      <c r="F25" s="28">
        <f t="shared" si="34"/>
        <v>20000</v>
      </c>
      <c r="G25" s="28">
        <f t="shared" si="11"/>
        <v>19113.541019181179</v>
      </c>
      <c r="H25" s="52">
        <f t="shared" si="35"/>
        <v>3.8774999999999999</v>
      </c>
      <c r="I25" s="52">
        <f t="shared" si="36"/>
        <v>3.9</v>
      </c>
      <c r="K25" s="52">
        <f t="shared" si="28"/>
        <v>0.64508200939736371</v>
      </c>
      <c r="L25" s="132">
        <f t="shared" si="37"/>
        <v>0</v>
      </c>
      <c r="M25" s="52"/>
      <c r="N25" s="128">
        <f t="shared" si="29"/>
        <v>0.40916463904431222</v>
      </c>
      <c r="O25" s="128">
        <f t="shared" si="30"/>
        <v>0.40916463904431222</v>
      </c>
      <c r="P25" s="55">
        <f t="shared" si="38"/>
        <v>1</v>
      </c>
      <c r="Q25" s="132">
        <f>_xll.xSPRDOPT(I25,H25,AQ25,0,O25,N25,P25,D25-$G$5,1,0)*AH25*AU25</f>
        <v>0.64508200939736371</v>
      </c>
      <c r="R25" s="330"/>
      <c r="S25" s="177">
        <f>_xll.xSPRDOPT(I25,H25,AQ25,AT25,O25,N25,P25,D25-$G$5,1,2)*AF25*F25*AH25</f>
        <v>-572958.48131932411</v>
      </c>
      <c r="T25" s="177">
        <f>_xll.xSPRDOPT(I25,H25,AQ25,AT25,O25,N25,P25,D25-$G$5,1,1)*AF25*F25*AH25</f>
        <v>572958.48131932411</v>
      </c>
      <c r="U25" s="132"/>
      <c r="V25" s="142">
        <f t="shared" si="39"/>
        <v>0</v>
      </c>
      <c r="W25" s="142"/>
      <c r="X25" s="300">
        <f t="shared" si="40"/>
        <v>-55872.387691921787</v>
      </c>
      <c r="Y25" s="300">
        <f t="shared" si="12"/>
        <v>1049.5994785396035</v>
      </c>
      <c r="Z25" s="300">
        <f t="shared" si="13"/>
        <v>4753.8335723677501</v>
      </c>
      <c r="AA25" s="300">
        <f t="shared" si="14"/>
        <v>391449.58779634704</v>
      </c>
      <c r="AB25" s="300">
        <f t="shared" si="41"/>
        <v>6474.1033131844488</v>
      </c>
      <c r="AC25" s="300">
        <f t="shared" si="42"/>
        <v>3676706.9907332552</v>
      </c>
      <c r="AE25" s="135">
        <v>15</v>
      </c>
      <c r="AF25" s="135">
        <f t="shared" si="43"/>
        <v>1</v>
      </c>
      <c r="AG25" s="135">
        <f t="shared" si="44"/>
        <v>4</v>
      </c>
      <c r="AH25" s="135">
        <f t="shared" si="15"/>
        <v>30</v>
      </c>
      <c r="AI25" s="135">
        <f t="shared" si="45"/>
        <v>229</v>
      </c>
      <c r="AJ25" s="135">
        <f t="shared" si="46"/>
        <v>36996</v>
      </c>
      <c r="AK25" s="332">
        <f t="shared" si="47"/>
        <v>0.1199226804123712</v>
      </c>
      <c r="AL25" s="133">
        <f t="shared" si="16"/>
        <v>3.665</v>
      </c>
      <c r="AM25" s="218">
        <f t="shared" si="17"/>
        <v>0.19500000000000001</v>
      </c>
      <c r="AN25" s="218">
        <f t="shared" si="18"/>
        <v>1.7500000000000002E-2</v>
      </c>
      <c r="AO25" s="334">
        <f t="shared" si="31"/>
        <v>0.23</v>
      </c>
      <c r="AP25" s="218">
        <f t="shared" si="19"/>
        <v>5.0000000000000001E-3</v>
      </c>
      <c r="AQ25" s="133">
        <f t="shared" si="48"/>
        <v>0</v>
      </c>
      <c r="AR25" s="134">
        <f t="shared" si="20"/>
        <v>0</v>
      </c>
      <c r="AS25" s="133">
        <f t="shared" si="21"/>
        <v>0</v>
      </c>
      <c r="AT25" s="134">
        <f t="shared" si="49"/>
        <v>6.9316933902243E-2</v>
      </c>
      <c r="AU25" s="134">
        <f t="shared" si="22"/>
        <v>0.95567705095905886</v>
      </c>
      <c r="AV25" s="34">
        <f t="shared" si="23"/>
        <v>0</v>
      </c>
      <c r="AW25" s="134">
        <f t="shared" si="24"/>
        <v>0.40250000000000002</v>
      </c>
      <c r="AX25" s="134">
        <f t="shared" si="25"/>
        <v>0.5</v>
      </c>
      <c r="AY25" s="134">
        <f t="shared" si="26"/>
        <v>0.5</v>
      </c>
      <c r="AZ25" s="134"/>
      <c r="BA25" s="223"/>
      <c r="BB25" s="218">
        <f t="shared" si="27"/>
        <v>-0.52464035809837339</v>
      </c>
      <c r="BC25" s="218">
        <f t="shared" si="50"/>
        <v>-0.51549999999999985</v>
      </c>
      <c r="BD25" s="134">
        <f t="shared" si="51"/>
        <v>-0.21908644022626989</v>
      </c>
      <c r="BE25" s="134">
        <f t="shared" si="52"/>
        <v>-0.21278045312574312</v>
      </c>
      <c r="BF25" s="134">
        <f>_xll.xSPRDOPT($BW25,$BV25,$CG25,0,$BY25,$BX25,$BZ25,$AJ25,1,4)*$CB25</f>
        <v>8.2160561394346077E-2</v>
      </c>
      <c r="BG25" s="134">
        <f>_xll.xSPRDOPT($BW25,$BV25,$CG25,0,$BY25,$BX25,$BZ25,$AJ25,1,3)*$CB25</f>
        <v>6.9072991089300914E-2</v>
      </c>
      <c r="BH25" s="134">
        <f>IF(OR(BF25&lt;&gt;0,BG25&lt;&gt;0),_xll.xSPRDOPT($BW25,$BV25,$CG25,0,$BY25,$BX25,$BZ25,$AJ25,1,12)*$CB25,0)</f>
        <v>-6.9275294804786905E-2</v>
      </c>
      <c r="BI25" s="134">
        <f>_xll.xSPRDOPT($BW25,$BV25,$CG25,2*LN(1+CA25/2),$BY25,$BX25,$BZ25,$AJ25,1,9)</f>
        <v>7.8739046803767519E-5</v>
      </c>
      <c r="BJ25" s="134">
        <f>_xll.xSPRDOPT($BW25,$BV25,$CG25,0,$BY25,$BX25,$BZ25,$AJ25,1,6)*$CB25</f>
        <v>7.1771222940418165</v>
      </c>
      <c r="BK25" s="134">
        <f>_xll.xSPRDOPT($BW25,$BV25,$CG25,0,$BY25,$BX25,$BZ25,$AJ25,1,5)*$CB25</f>
        <v>-10.455970562371316</v>
      </c>
      <c r="BL25" s="134">
        <f>_xll.xSPRDOPT(BW25,BV25,CG25,0,BY25,BX25,BZ25,AJ25,1,2)*CB25</f>
        <v>-0.24854908657610073</v>
      </c>
      <c r="BM25" s="134">
        <f>_xll.xSPRDOPT(BW25,BV25,CG25,0,BY25,BX25,BZ25,AJ25,1,1)*CB25</f>
        <v>0.43359753237538728</v>
      </c>
      <c r="BN25" s="134">
        <f>IF(AH25&lt;&gt;0,_xll.xSPRDOPT($BW25,$BV25,$CG25,2*LN(1+CA25/2),$BY25,$BX25,$BZ25,$AJ25,1,8)+(AJ25/365.25)*CH25/AH25,0)</f>
        <v>10.247423973768107</v>
      </c>
      <c r="BO25" s="134">
        <f>_xll.xSPRDOPT($BW25,$BV25,$CG25,0,$BY25,$BX25,$BZ25,$AJ25,1,0)</f>
        <v>0.90365076002556666</v>
      </c>
      <c r="BP25" s="134"/>
      <c r="BQ25" s="134"/>
      <c r="BR25" s="134"/>
      <c r="BS25" s="135">
        <f t="shared" si="32"/>
        <v>573406.23057543533</v>
      </c>
      <c r="BV25" s="221">
        <v>4.4021403580983733</v>
      </c>
      <c r="BW25" s="133">
        <v>4.4154999999999998</v>
      </c>
      <c r="BX25" s="134">
        <v>0.6282510792705821</v>
      </c>
      <c r="BY25" s="134">
        <v>0.62194509217005534</v>
      </c>
      <c r="BZ25" s="134">
        <v>0.99287864325661945</v>
      </c>
      <c r="CA25" s="134">
        <v>6.8263969545907008E-2</v>
      </c>
      <c r="CB25" s="134">
        <v>0.9872179502955063</v>
      </c>
      <c r="CC25" s="218">
        <v>-0.03</v>
      </c>
      <c r="CD25" s="218">
        <v>0.06</v>
      </c>
      <c r="CE25" s="218">
        <v>0.17499999999999999</v>
      </c>
      <c r="CF25" s="218">
        <v>-7.4999999999999997E-3</v>
      </c>
      <c r="CG25" s="218">
        <v>1.9200000000000002E-2</v>
      </c>
      <c r="CH25" s="218">
        <v>3.0653117356675472</v>
      </c>
      <c r="CI25" s="29">
        <v>4.2480000000000002</v>
      </c>
    </row>
    <row r="26" spans="4:91" x14ac:dyDescent="0.2">
      <c r="D26" s="31">
        <f t="shared" si="33"/>
        <v>37026</v>
      </c>
      <c r="F26" s="28">
        <f t="shared" si="34"/>
        <v>20000</v>
      </c>
      <c r="G26" s="28">
        <f t="shared" si="11"/>
        <v>19006.340123998481</v>
      </c>
      <c r="H26" s="52">
        <f t="shared" si="35"/>
        <v>3.7840000000000003</v>
      </c>
      <c r="I26" s="52">
        <f t="shared" si="36"/>
        <v>3.8140000000000005</v>
      </c>
      <c r="K26" s="52">
        <f t="shared" si="28"/>
        <v>0.88379481576593666</v>
      </c>
      <c r="L26" s="132">
        <f t="shared" si="37"/>
        <v>0</v>
      </c>
      <c r="M26" s="52"/>
      <c r="N26" s="128">
        <f t="shared" si="29"/>
        <v>0.37365464264585674</v>
      </c>
      <c r="O26" s="128">
        <f t="shared" si="30"/>
        <v>0.37365464264585674</v>
      </c>
      <c r="P26" s="55">
        <f t="shared" si="38"/>
        <v>1</v>
      </c>
      <c r="Q26" s="132">
        <f>_xll.xSPRDOPT(I26,H26,AQ26,0,O26,N26,P26,D26-$G$5,1,0)*AH26*AU26</f>
        <v>0.88379481576593666</v>
      </c>
      <c r="R26" s="330"/>
      <c r="S26" s="177">
        <f>_xll.xSPRDOPT(I26,H26,AQ26,AT26,O26,N26,P26,D26-$G$5,1,2)*AF26*F26*AH26</f>
        <v>-588679.1287578512</v>
      </c>
      <c r="T26" s="177">
        <f>_xll.xSPRDOPT(I26,H26,AQ26,AT26,O26,N26,P26,D26-$G$5,1,1)*AF26*F26*AH26</f>
        <v>588679.1287578512</v>
      </c>
      <c r="U26" s="132"/>
      <c r="V26" s="142">
        <f t="shared" si="39"/>
        <v>0</v>
      </c>
      <c r="W26" s="142"/>
      <c r="X26" s="300">
        <f t="shared" si="40"/>
        <v>-66373.627006140363</v>
      </c>
      <c r="Y26" s="300">
        <f t="shared" si="12"/>
        <v>1510.7776319990548</v>
      </c>
      <c r="Z26" s="300">
        <f t="shared" si="13"/>
        <v>4883.2506822858204</v>
      </c>
      <c r="AA26" s="300">
        <f t="shared" si="14"/>
        <v>478341.14900566981</v>
      </c>
      <c r="AB26" s="300">
        <f t="shared" si="41"/>
        <v>6711.6533207290377</v>
      </c>
      <c r="AC26" s="300">
        <f t="shared" si="42"/>
        <v>3795816.3746784856</v>
      </c>
      <c r="AE26" s="135">
        <v>15</v>
      </c>
      <c r="AF26" s="135">
        <f t="shared" si="43"/>
        <v>1</v>
      </c>
      <c r="AG26" s="135">
        <f t="shared" si="44"/>
        <v>5</v>
      </c>
      <c r="AH26" s="135">
        <f t="shared" si="15"/>
        <v>31</v>
      </c>
      <c r="AI26" s="135">
        <f t="shared" si="45"/>
        <v>259</v>
      </c>
      <c r="AJ26" s="135">
        <f t="shared" si="46"/>
        <v>37026</v>
      </c>
      <c r="AK26" s="332">
        <f t="shared" si="47"/>
        <v>0.11703092783505165</v>
      </c>
      <c r="AL26" s="133">
        <f t="shared" si="16"/>
        <v>3.5890000000000004</v>
      </c>
      <c r="AM26" s="218">
        <f t="shared" si="17"/>
        <v>0.185</v>
      </c>
      <c r="AN26" s="218">
        <f t="shared" si="18"/>
        <v>0.01</v>
      </c>
      <c r="AO26" s="334">
        <f t="shared" si="31"/>
        <v>0.22</v>
      </c>
      <c r="AP26" s="218">
        <f t="shared" si="19"/>
        <v>5.0000000000000001E-3</v>
      </c>
      <c r="AQ26" s="133">
        <f t="shared" si="48"/>
        <v>0</v>
      </c>
      <c r="AR26" s="134">
        <f t="shared" si="20"/>
        <v>0</v>
      </c>
      <c r="AS26" s="133">
        <f t="shared" si="21"/>
        <v>0</v>
      </c>
      <c r="AT26" s="134">
        <f t="shared" si="49"/>
        <v>6.9354975450426001E-2</v>
      </c>
      <c r="AU26" s="134">
        <f t="shared" si="22"/>
        <v>0.95031700619992399</v>
      </c>
      <c r="AV26" s="34">
        <f t="shared" si="23"/>
        <v>0</v>
      </c>
      <c r="AW26" s="134">
        <f t="shared" si="24"/>
        <v>0.36499999999999999</v>
      </c>
      <c r="AX26" s="134">
        <f t="shared" si="25"/>
        <v>0.5</v>
      </c>
      <c r="AY26" s="134">
        <f t="shared" si="26"/>
        <v>0.5</v>
      </c>
      <c r="AZ26" s="134"/>
      <c r="BA26" s="223"/>
      <c r="BB26" s="218">
        <f t="shared" si="27"/>
        <v>-0.61814035809837309</v>
      </c>
      <c r="BC26" s="218">
        <f t="shared" si="50"/>
        <v>-0.60149999999999926</v>
      </c>
      <c r="BD26" s="134">
        <f t="shared" si="51"/>
        <v>-0.25459643662472536</v>
      </c>
      <c r="BE26" s="134">
        <f t="shared" si="52"/>
        <v>-0.2482904495241986</v>
      </c>
      <c r="BF26" s="134">
        <f>_xll.xSPRDOPT($BW26,$BV26,$CG26,0,$BY26,$BX26,$BZ26,$AJ26,1,4)*$CB26</f>
        <v>8.2031294672659502E-2</v>
      </c>
      <c r="BG26" s="134">
        <f>_xll.xSPRDOPT($BW26,$BV26,$CG26,0,$BY26,$BX26,$BZ26,$AJ26,1,3)*$CB26</f>
        <v>6.893375768439107E-2</v>
      </c>
      <c r="BH26" s="134">
        <f>IF(OR(BF26&lt;&gt;0,BG26&lt;&gt;0),_xll.xSPRDOPT($BW26,$BV26,$CG26,0,$BY26,$BX26,$BZ26,$AJ26,1,12)*$CB26,0)</f>
        <v>-6.9135671597249704E-2</v>
      </c>
      <c r="BI26" s="134">
        <f>_xll.xSPRDOPT($BW26,$BV26,$CG26,2*LN(1+CA26/2),$BY26,$BX26,$BZ26,$AJ26,1,9)</f>
        <v>7.8273501118842007E-5</v>
      </c>
      <c r="BJ26" s="134">
        <f>_xll.xSPRDOPT($BW26,$BV26,$CG26,0,$BY26,$BX26,$BZ26,$AJ26,1,6)*$CB26</f>
        <v>7.1829607036576348</v>
      </c>
      <c r="BK26" s="134">
        <f>_xll.xSPRDOPT($BW26,$BV26,$CG26,0,$BY26,$BX26,$BZ26,$AJ26,1,5)*$CB26</f>
        <v>-10.472711241277317</v>
      </c>
      <c r="BL26" s="134">
        <f>_xll.xSPRDOPT(BW26,BV26,CG26,0,BY26,BX26,BZ26,AJ26,1,2)*CB26</f>
        <v>-0.24820353653175473</v>
      </c>
      <c r="BM26" s="134">
        <f>_xll.xSPRDOPT(BW26,BV26,CG26,0,BY26,BX26,BZ26,AJ26,1,1)*CB26</f>
        <v>0.43304881140432228</v>
      </c>
      <c r="BN26" s="134">
        <f>IF(AH26&lt;&gt;0,_xll.xSPRDOPT($BW26,$BV26,$CG26,2*LN(1+CA26/2),$BY26,$BX26,$BZ26,$AJ26,1,8)+(AJ26/365.25)*CH26/AH26,0)</f>
        <v>9.9222627913009518</v>
      </c>
      <c r="BO26" s="134">
        <f>_xll.xSPRDOPT($BW26,$BV26,$CG26,0,$BY26,$BX26,$BZ26,$AJ26,1,0)</f>
        <v>0.90283077217691676</v>
      </c>
      <c r="BP26" s="134"/>
      <c r="BQ26" s="134"/>
      <c r="BR26" s="134"/>
      <c r="BS26" s="135">
        <f t="shared" si="32"/>
        <v>589196.54384395294</v>
      </c>
      <c r="BV26" s="221">
        <v>4.4021403580983733</v>
      </c>
      <c r="BW26" s="133">
        <v>4.4154999999999998</v>
      </c>
      <c r="BX26" s="134">
        <v>0.6282510792705821</v>
      </c>
      <c r="BY26" s="134">
        <v>0.62194509217005534</v>
      </c>
      <c r="BZ26" s="134">
        <v>0.99287864325661945</v>
      </c>
      <c r="CA26" s="134">
        <v>6.8263969545907008E-2</v>
      </c>
      <c r="CB26" s="134">
        <v>0.9872179502955063</v>
      </c>
      <c r="CC26" s="218">
        <v>-0.03</v>
      </c>
      <c r="CD26" s="218">
        <v>0.06</v>
      </c>
      <c r="CE26" s="218">
        <v>0.17499999999999999</v>
      </c>
      <c r="CF26" s="218">
        <v>-7.4999999999999997E-3</v>
      </c>
      <c r="CG26" s="218">
        <v>1.9200000000000002E-2</v>
      </c>
      <c r="CH26" s="218">
        <v>3.0653117356675472</v>
      </c>
      <c r="CI26" s="29">
        <v>4.2480000000000002</v>
      </c>
    </row>
    <row r="27" spans="4:91" x14ac:dyDescent="0.2">
      <c r="D27" s="31">
        <f t="shared" si="33"/>
        <v>37057</v>
      </c>
      <c r="F27" s="28">
        <f t="shared" si="34"/>
        <v>20000</v>
      </c>
      <c r="G27" s="28">
        <f t="shared" si="11"/>
        <v>18896.077587221713</v>
      </c>
      <c r="H27" s="52">
        <f t="shared" si="35"/>
        <v>3.7675000000000001</v>
      </c>
      <c r="I27" s="52">
        <f t="shared" si="36"/>
        <v>3.7949999999999999</v>
      </c>
      <c r="K27" s="52">
        <f t="shared" si="28"/>
        <v>0.77946320047289153</v>
      </c>
      <c r="L27" s="132">
        <f t="shared" si="37"/>
        <v>7.3718808835110394E-14</v>
      </c>
      <c r="M27" s="52"/>
      <c r="N27" s="128">
        <f t="shared" si="29"/>
        <v>0.37162249486343613</v>
      </c>
      <c r="O27" s="128">
        <f t="shared" si="30"/>
        <v>0.37162249486343613</v>
      </c>
      <c r="P27" s="55">
        <f t="shared" si="38"/>
        <v>0.99999999999999978</v>
      </c>
      <c r="Q27" s="132">
        <f>_xll.xSPRDOPT(I27,H27,AQ27,0,O27,N27,P27,D27-$G$5,1,0)*AH27*AU27</f>
        <v>0.77946320047296525</v>
      </c>
      <c r="R27" s="330"/>
      <c r="S27" s="177">
        <f>_xll.xSPRDOPT(I27,H27,AQ27,AT27,O27,N27,P27,D27-$G$5,1,2)*AF27*F27*AH27</f>
        <v>-566327.38575224811</v>
      </c>
      <c r="T27" s="177">
        <f>_xll.xSPRDOPT(I27,H27,AQ27,AT27,O27,N27,P27,D27-$G$5,1,1)*AF27*F27*AH27</f>
        <v>566327.38575224869</v>
      </c>
      <c r="U27" s="132"/>
      <c r="V27" s="142">
        <f t="shared" si="39"/>
        <v>0</v>
      </c>
      <c r="W27" s="142"/>
      <c r="X27" s="300">
        <f t="shared" si="40"/>
        <v>-66636.804295440437</v>
      </c>
      <c r="Y27" s="300">
        <f t="shared" si="12"/>
        <v>1540.3309326489582</v>
      </c>
      <c r="Z27" s="300">
        <f t="shared" si="13"/>
        <v>4696.840703738414</v>
      </c>
      <c r="AA27" s="300">
        <f t="shared" si="14"/>
        <v>468589.26948378555</v>
      </c>
      <c r="AB27" s="300">
        <f t="shared" si="41"/>
        <v>6962.0515456849362</v>
      </c>
      <c r="AC27" s="300">
        <f t="shared" si="42"/>
        <v>3669914.1908833636</v>
      </c>
      <c r="AE27" s="135">
        <v>15</v>
      </c>
      <c r="AF27" s="135">
        <f t="shared" si="43"/>
        <v>1</v>
      </c>
      <c r="AG27" s="135">
        <f t="shared" si="44"/>
        <v>6</v>
      </c>
      <c r="AH27" s="135">
        <f t="shared" si="15"/>
        <v>30</v>
      </c>
      <c r="AI27" s="135">
        <f t="shared" si="45"/>
        <v>290</v>
      </c>
      <c r="AJ27" s="135">
        <f t="shared" si="46"/>
        <v>37057</v>
      </c>
      <c r="AK27" s="332">
        <f t="shared" si="47"/>
        <v>0.11652061855670093</v>
      </c>
      <c r="AL27" s="133">
        <f t="shared" si="16"/>
        <v>3.57</v>
      </c>
      <c r="AM27" s="218">
        <f t="shared" si="17"/>
        <v>0.185</v>
      </c>
      <c r="AN27" s="218">
        <f t="shared" si="18"/>
        <v>1.2500000000000001E-2</v>
      </c>
      <c r="AO27" s="334">
        <f t="shared" si="31"/>
        <v>0.22</v>
      </c>
      <c r="AP27" s="218">
        <f t="shared" si="19"/>
        <v>5.0000000000000001E-3</v>
      </c>
      <c r="AQ27" s="133">
        <f t="shared" si="48"/>
        <v>0</v>
      </c>
      <c r="AR27" s="134">
        <f t="shared" si="20"/>
        <v>0</v>
      </c>
      <c r="AS27" s="133">
        <f t="shared" si="21"/>
        <v>0</v>
      </c>
      <c r="AT27" s="134">
        <f t="shared" si="49"/>
        <v>6.9394285050718013E-2</v>
      </c>
      <c r="AU27" s="134">
        <f t="shared" si="22"/>
        <v>0.94480387936108556</v>
      </c>
      <c r="AV27" s="34">
        <f t="shared" si="23"/>
        <v>0</v>
      </c>
      <c r="AW27" s="134">
        <f t="shared" si="24"/>
        <v>0.36</v>
      </c>
      <c r="AX27" s="134">
        <f t="shared" si="25"/>
        <v>0.55000000000000004</v>
      </c>
      <c r="AY27" s="134">
        <f t="shared" si="26"/>
        <v>0.55000000000000004</v>
      </c>
      <c r="AZ27" s="134"/>
      <c r="BA27" s="223"/>
      <c r="BB27" s="218">
        <f t="shared" si="27"/>
        <v>-0.63464035809837327</v>
      </c>
      <c r="BC27" s="218">
        <f t="shared" si="50"/>
        <v>-0.62049999999999983</v>
      </c>
      <c r="BD27" s="134">
        <f t="shared" si="51"/>
        <v>-0.25662858440714598</v>
      </c>
      <c r="BE27" s="134">
        <f t="shared" si="52"/>
        <v>-0.25032259730661921</v>
      </c>
      <c r="BF27" s="134">
        <f>_xll.xSPRDOPT($BW27,$BV27,$CG27,0,$BY27,$BX27,$BZ27,$AJ27,1,4)*$CB27</f>
        <v>8.1897735496945512E-2</v>
      </c>
      <c r="BG27" s="134">
        <f>_xll.xSPRDOPT($BW27,$BV27,$CG27,0,$BY27,$BX27,$BZ27,$AJ27,1,3)*$CB27</f>
        <v>6.8789979041260996E-2</v>
      </c>
      <c r="BH27" s="134">
        <f>IF(OR(BF27&lt;&gt;0,BG27&lt;&gt;0),_xll.xSPRDOPT($BW27,$BV27,$CG27,0,$BY27,$BX27,$BZ27,$AJ27,1,12)*$CB27,0)</f>
        <v>-6.8991490294164542E-2</v>
      </c>
      <c r="BI27" s="134">
        <f>_xll.xSPRDOPT($BW27,$BV27,$CG27,2*LN(1+CA27/2),$BY27,$BX27,$BZ27,$AJ27,1,9)</f>
        <v>7.7795058319069459E-5</v>
      </c>
      <c r="BJ27" s="134">
        <f>_xll.xSPRDOPT($BW27,$BV27,$CG27,0,$BY27,$BX27,$BZ27,$AJ27,1,6)*$CB27</f>
        <v>7.1889570293529816</v>
      </c>
      <c r="BK27" s="134">
        <f>_xll.xSPRDOPT($BW27,$BV27,$CG27,0,$BY27,$BX27,$BZ27,$AJ27,1,5)*$CB27</f>
        <v>-10.489959795345776</v>
      </c>
      <c r="BL27" s="134">
        <f>_xll.xSPRDOPT(BW27,BV27,CG27,0,BY27,BX27,BZ27,AJ27,1,2)*CB27</f>
        <v>-0.24784627195977771</v>
      </c>
      <c r="BM27" s="134">
        <f>_xll.xSPRDOPT(BW27,BV27,CG27,0,BY27,BX27,BZ27,AJ27,1,1)*CB27</f>
        <v>0.43248120432280573</v>
      </c>
      <c r="BN27" s="134">
        <f>IF(AH27&lt;&gt;0,_xll.xSPRDOPT($BW27,$BV27,$CG27,2*LN(1+CA27/2),$BY27,$BX27,$BZ27,$AJ27,1,8)+(AJ27/365.25)*CH27/AH27,0)</f>
        <v>10.265646355747707</v>
      </c>
      <c r="BO27" s="134">
        <f>_xll.xSPRDOPT($BW27,$BV27,$CG27,0,$BY27,$BX27,$BZ27,$AJ27,1,0)</f>
        <v>0.90198124467867435</v>
      </c>
      <c r="BP27" s="134"/>
      <c r="BQ27" s="134"/>
      <c r="BR27" s="134"/>
      <c r="BS27" s="135">
        <f t="shared" si="32"/>
        <v>566882.32761665143</v>
      </c>
      <c r="BV27" s="221">
        <v>4.4021403580983733</v>
      </c>
      <c r="BW27" s="133">
        <v>4.4154999999999998</v>
      </c>
      <c r="BX27" s="134">
        <v>0.6282510792705821</v>
      </c>
      <c r="BY27" s="134">
        <v>0.62194509217005534</v>
      </c>
      <c r="BZ27" s="134">
        <v>0.99287864325661945</v>
      </c>
      <c r="CA27" s="134">
        <v>6.8263969545907008E-2</v>
      </c>
      <c r="CB27" s="134">
        <v>0.9872179502955063</v>
      </c>
      <c r="CC27" s="218">
        <v>-0.03</v>
      </c>
      <c r="CD27" s="218">
        <v>0.06</v>
      </c>
      <c r="CE27" s="218">
        <v>0.17499999999999999</v>
      </c>
      <c r="CF27" s="218">
        <v>-7.4999999999999997E-3</v>
      </c>
      <c r="CG27" s="218">
        <v>1.9200000000000002E-2</v>
      </c>
      <c r="CH27" s="218">
        <v>3.0653117356675472</v>
      </c>
      <c r="CI27" s="29">
        <v>4.2480000000000002</v>
      </c>
    </row>
    <row r="28" spans="4:91" x14ac:dyDescent="0.2">
      <c r="D28" s="31">
        <f t="shared" si="33"/>
        <v>37087</v>
      </c>
      <c r="F28" s="28">
        <f t="shared" si="34"/>
        <v>20000</v>
      </c>
      <c r="G28" s="28">
        <f t="shared" si="11"/>
        <v>18789.903697366655</v>
      </c>
      <c r="H28" s="52">
        <f t="shared" si="35"/>
        <v>3.7475000000000001</v>
      </c>
      <c r="I28" s="52">
        <f t="shared" si="36"/>
        <v>3.7899999999999996</v>
      </c>
      <c r="K28" s="52">
        <f t="shared" si="28"/>
        <v>1.2377849060640151</v>
      </c>
      <c r="L28" s="132">
        <f t="shared" si="37"/>
        <v>0</v>
      </c>
      <c r="M28" s="52"/>
      <c r="N28" s="128">
        <f t="shared" si="29"/>
        <v>0.37059653404312365</v>
      </c>
      <c r="O28" s="128">
        <f t="shared" si="30"/>
        <v>0.37059653404312365</v>
      </c>
      <c r="P28" s="55">
        <f t="shared" si="38"/>
        <v>1</v>
      </c>
      <c r="Q28" s="132">
        <f>_xll.xSPRDOPT(I28,H28,AQ28,0,O28,N28,P28,D28-$G$5,1,0)*AH28*AU28</f>
        <v>1.2377849060640151</v>
      </c>
      <c r="R28" s="330"/>
      <c r="S28" s="177">
        <f>_xll.xSPRDOPT(I28,H28,AQ28,AT28,O28,N28,P28,D28-$G$5,1,2)*AF28*F28*AH28</f>
        <v>-581859.91750851145</v>
      </c>
      <c r="T28" s="177">
        <f>_xll.xSPRDOPT(I28,H28,AQ28,AT28,O28,N28,P28,D28-$G$5,1,1)*AF28*F28*AH28</f>
        <v>581859.91750851145</v>
      </c>
      <c r="U28" s="132"/>
      <c r="V28" s="142">
        <f t="shared" si="39"/>
        <v>0</v>
      </c>
      <c r="W28" s="142"/>
      <c r="X28" s="300">
        <f t="shared" si="40"/>
        <v>-67052.588273412141</v>
      </c>
      <c r="Y28" s="300">
        <f t="shared" si="12"/>
        <v>1709.7035614149352</v>
      </c>
      <c r="Z28" s="300">
        <f t="shared" si="13"/>
        <v>4824.6737924160334</v>
      </c>
      <c r="AA28" s="300">
        <f t="shared" si="14"/>
        <v>487981.00409757136</v>
      </c>
      <c r="AB28" s="300">
        <f t="shared" si="41"/>
        <v>7186.1732746678999</v>
      </c>
      <c r="AC28" s="300">
        <f t="shared" si="42"/>
        <v>3788779.2195683634</v>
      </c>
      <c r="AE28" s="135">
        <v>15</v>
      </c>
      <c r="AF28" s="135">
        <f t="shared" si="43"/>
        <v>1</v>
      </c>
      <c r="AG28" s="135">
        <f t="shared" si="44"/>
        <v>7</v>
      </c>
      <c r="AH28" s="135">
        <f t="shared" si="15"/>
        <v>31</v>
      </c>
      <c r="AI28" s="135">
        <f t="shared" si="45"/>
        <v>320</v>
      </c>
      <c r="AJ28" s="135">
        <f t="shared" si="46"/>
        <v>37087</v>
      </c>
      <c r="AK28" s="332">
        <f t="shared" si="47"/>
        <v>0.11590206185567009</v>
      </c>
      <c r="AL28" s="133">
        <f t="shared" si="16"/>
        <v>3.55</v>
      </c>
      <c r="AM28" s="218">
        <f t="shared" si="17"/>
        <v>0.185</v>
      </c>
      <c r="AN28" s="218">
        <f t="shared" si="18"/>
        <v>1.2500000000000001E-2</v>
      </c>
      <c r="AO28" s="334">
        <f t="shared" si="31"/>
        <v>0.23250000000000001</v>
      </c>
      <c r="AP28" s="218">
        <f t="shared" si="19"/>
        <v>7.4999999999999997E-3</v>
      </c>
      <c r="AQ28" s="133">
        <f t="shared" si="48"/>
        <v>0</v>
      </c>
      <c r="AR28" s="134">
        <f t="shared" si="20"/>
        <v>0</v>
      </c>
      <c r="AS28" s="133">
        <f t="shared" si="21"/>
        <v>0</v>
      </c>
      <c r="AT28" s="134">
        <f t="shared" si="49"/>
        <v>6.9430034419207018E-2</v>
      </c>
      <c r="AU28" s="134">
        <f t="shared" si="22"/>
        <v>0.93949518486833283</v>
      </c>
      <c r="AV28" s="34">
        <f t="shared" si="23"/>
        <v>0</v>
      </c>
      <c r="AW28" s="134">
        <f t="shared" si="24"/>
        <v>0.36</v>
      </c>
      <c r="AX28" s="134">
        <f t="shared" si="25"/>
        <v>0.55000000000000004</v>
      </c>
      <c r="AY28" s="134">
        <f t="shared" si="26"/>
        <v>0.55000000000000004</v>
      </c>
      <c r="AZ28" s="134"/>
      <c r="BA28" s="223"/>
      <c r="BB28" s="218">
        <f t="shared" si="27"/>
        <v>-0.65464035809837329</v>
      </c>
      <c r="BC28" s="218">
        <f t="shared" si="50"/>
        <v>-0.62550000000000017</v>
      </c>
      <c r="BD28" s="134">
        <f t="shared" si="51"/>
        <v>-0.25765454522745845</v>
      </c>
      <c r="BE28" s="134">
        <f t="shared" si="52"/>
        <v>-0.25134855812693169</v>
      </c>
      <c r="BF28" s="134">
        <f>_xll.xSPRDOPT($BW28,$BV28,$CG28,0,$BY28,$BX28,$BZ28,$AJ28,1,4)*$CB28</f>
        <v>8.1768501004329516E-2</v>
      </c>
      <c r="BG28" s="134">
        <f>_xll.xSPRDOPT($BW28,$BV28,$CG28,0,$BY28,$BX28,$BZ28,$AJ28,1,3)*$CB28</f>
        <v>6.8650931721090547E-2</v>
      </c>
      <c r="BH28" s="134">
        <f>IF(OR(BF28&lt;&gt;0,BG28&lt;&gt;0),_xll.xSPRDOPT($BW28,$BV28,$CG28,0,$BY28,$BX28,$BZ28,$AJ28,1,12)*$CB28,0)</f>
        <v>-6.8852053427768789E-2</v>
      </c>
      <c r="BI28" s="134">
        <f>_xll.xSPRDOPT($BW28,$BV28,$CG28,2*LN(1+CA28/2),$BY28,$BX28,$BZ28,$AJ28,1,9)</f>
        <v>7.7334573639367441E-5</v>
      </c>
      <c r="BJ28" s="134">
        <f>_xll.xSPRDOPT($BW28,$BV28,$CG28,0,$BY28,$BX28,$BZ28,$AJ28,1,6)*$CB28</f>
        <v>7.1947243234318616</v>
      </c>
      <c r="BK28" s="134">
        <f>_xll.xSPRDOPT($BW28,$BV28,$CG28,0,$BY28,$BX28,$BZ28,$AJ28,1,5)*$CB28</f>
        <v>-10.506603176527447</v>
      </c>
      <c r="BL28" s="134">
        <f>_xll.xSPRDOPT(BW28,BV28,CG28,0,BY28,BX28,BZ28,AJ28,1,2)*CB28</f>
        <v>-0.24750034405044416</v>
      </c>
      <c r="BM28" s="134">
        <f>_xll.xSPRDOPT(BW28,BV28,CG28,0,BY28,BX28,BZ28,AJ28,1,1)*CB28</f>
        <v>0.43193133458594979</v>
      </c>
      <c r="BN28" s="134">
        <f>IF(AH28&lt;&gt;0,_xll.xSPRDOPT($BW28,$BV28,$CG28,2*LN(1+CA28/2),$BY28,$BX28,$BZ28,$AJ28,1,8)+(AJ28/365.25)*CH28/AH28,0)</f>
        <v>9.9399290050767934</v>
      </c>
      <c r="BO28" s="134">
        <f>_xll.xSPRDOPT($BW28,$BV28,$CG28,0,$BY28,$BX28,$BZ28,$AJ28,1,0)</f>
        <v>0.9011569925324685</v>
      </c>
      <c r="BP28" s="134"/>
      <c r="BQ28" s="134"/>
      <c r="BR28" s="134"/>
      <c r="BS28" s="135">
        <f t="shared" si="32"/>
        <v>582487.01461836626</v>
      </c>
      <c r="BV28" s="221">
        <v>4.4021403580983733</v>
      </c>
      <c r="BW28" s="133">
        <v>4.4154999999999998</v>
      </c>
      <c r="BX28" s="134">
        <v>0.6282510792705821</v>
      </c>
      <c r="BY28" s="134">
        <v>0.62194509217005534</v>
      </c>
      <c r="BZ28" s="134">
        <v>0.99287864325661945</v>
      </c>
      <c r="CA28" s="134">
        <v>6.8263969545907008E-2</v>
      </c>
      <c r="CB28" s="134">
        <v>0.9872179502955063</v>
      </c>
      <c r="CC28" s="218">
        <v>-0.03</v>
      </c>
      <c r="CD28" s="218">
        <v>0.06</v>
      </c>
      <c r="CE28" s="218">
        <v>0.17499999999999999</v>
      </c>
      <c r="CF28" s="218">
        <v>-7.4999999999999997E-3</v>
      </c>
      <c r="CG28" s="218">
        <v>1.9200000000000002E-2</v>
      </c>
      <c r="CH28" s="218">
        <v>3.0653117356675472</v>
      </c>
      <c r="CI28" s="29">
        <v>4.2480000000000002</v>
      </c>
    </row>
    <row r="29" spans="4:91" x14ac:dyDescent="0.2">
      <c r="D29" s="31">
        <f t="shared" si="33"/>
        <v>37118</v>
      </c>
      <c r="F29" s="28">
        <f t="shared" si="34"/>
        <v>20000</v>
      </c>
      <c r="G29" s="28">
        <f t="shared" si="11"/>
        <v>18680.783592105003</v>
      </c>
      <c r="H29" s="52">
        <f t="shared" si="35"/>
        <v>3.7475000000000001</v>
      </c>
      <c r="I29" s="52">
        <f t="shared" si="36"/>
        <v>3.7899999999999996</v>
      </c>
      <c r="K29" s="52">
        <f t="shared" si="28"/>
        <v>1.2305966191299036</v>
      </c>
      <c r="L29" s="132">
        <f t="shared" si="37"/>
        <v>0</v>
      </c>
      <c r="M29" s="52"/>
      <c r="N29" s="128">
        <f t="shared" si="29"/>
        <v>0.37288419509389192</v>
      </c>
      <c r="O29" s="128">
        <f t="shared" si="30"/>
        <v>0.37288419509389192</v>
      </c>
      <c r="P29" s="55">
        <f t="shared" si="38"/>
        <v>1</v>
      </c>
      <c r="Q29" s="132">
        <f>_xll.xSPRDOPT(I29,H29,AQ29,0,O29,N29,P29,D29-$G$5,1,0)*AH29*AU29</f>
        <v>1.2305966191299036</v>
      </c>
      <c r="R29" s="330"/>
      <c r="S29" s="177">
        <f>_xll.xSPRDOPT(I29,H29,AQ29,AT29,O29,N29,P29,D29-$G$5,1,2)*AF29*F29*AH29</f>
        <v>-578422.3713400343</v>
      </c>
      <c r="T29" s="177">
        <f>_xll.xSPRDOPT(I29,H29,AQ29,AT29,O29,N29,P29,D29-$G$5,1,1)*AF29*F29*AH29</f>
        <v>578422.3713400343</v>
      </c>
      <c r="U29" s="132"/>
      <c r="V29" s="142">
        <f t="shared" si="39"/>
        <v>0</v>
      </c>
      <c r="W29" s="142"/>
      <c r="X29" s="300">
        <f t="shared" si="40"/>
        <v>-66977.169543648226</v>
      </c>
      <c r="Y29" s="300">
        <f t="shared" si="12"/>
        <v>1711.1044449679207</v>
      </c>
      <c r="Z29" s="300">
        <f t="shared" si="13"/>
        <v>4795.1498936311682</v>
      </c>
      <c r="AA29" s="300">
        <f t="shared" si="14"/>
        <v>484993.76316665305</v>
      </c>
      <c r="AB29" s="300">
        <f t="shared" si="41"/>
        <v>7393.9956837050695</v>
      </c>
      <c r="AC29" s="300">
        <f t="shared" si="42"/>
        <v>3785189.0418803189</v>
      </c>
      <c r="AE29" s="135">
        <v>15</v>
      </c>
      <c r="AF29" s="135">
        <f t="shared" si="43"/>
        <v>1</v>
      </c>
      <c r="AG29" s="135">
        <f t="shared" si="44"/>
        <v>8</v>
      </c>
      <c r="AH29" s="135">
        <f t="shared" si="15"/>
        <v>31</v>
      </c>
      <c r="AI29" s="135">
        <f t="shared" si="45"/>
        <v>351</v>
      </c>
      <c r="AJ29" s="135">
        <f t="shared" si="46"/>
        <v>37118</v>
      </c>
      <c r="AK29" s="332">
        <f t="shared" si="47"/>
        <v>0.11590206185567009</v>
      </c>
      <c r="AL29" s="133">
        <f t="shared" si="16"/>
        <v>3.55</v>
      </c>
      <c r="AM29" s="218">
        <f t="shared" si="17"/>
        <v>0.185</v>
      </c>
      <c r="AN29" s="218">
        <f t="shared" si="18"/>
        <v>1.2500000000000001E-2</v>
      </c>
      <c r="AO29" s="334">
        <f t="shared" si="31"/>
        <v>0.23250000000000001</v>
      </c>
      <c r="AP29" s="218">
        <f t="shared" si="19"/>
        <v>7.4999999999999997E-3</v>
      </c>
      <c r="AQ29" s="133">
        <f t="shared" si="48"/>
        <v>0</v>
      </c>
      <c r="AR29" s="134">
        <f t="shared" si="20"/>
        <v>0</v>
      </c>
      <c r="AS29" s="133">
        <f t="shared" si="21"/>
        <v>0</v>
      </c>
      <c r="AT29" s="134">
        <f t="shared" si="49"/>
        <v>6.9462674578446029E-2</v>
      </c>
      <c r="AU29" s="134">
        <f t="shared" si="22"/>
        <v>0.93403917960525007</v>
      </c>
      <c r="AV29" s="34">
        <f t="shared" si="23"/>
        <v>0</v>
      </c>
      <c r="AW29" s="134">
        <f t="shared" si="24"/>
        <v>0.36</v>
      </c>
      <c r="AX29" s="134">
        <f t="shared" si="25"/>
        <v>0.6</v>
      </c>
      <c r="AY29" s="134">
        <f t="shared" si="26"/>
        <v>0.6</v>
      </c>
      <c r="AZ29" s="134"/>
      <c r="BA29" s="223"/>
      <c r="BB29" s="218">
        <f t="shared" si="27"/>
        <v>-0.65464035809837329</v>
      </c>
      <c r="BC29" s="218">
        <f t="shared" si="50"/>
        <v>-0.62550000000000017</v>
      </c>
      <c r="BD29" s="134">
        <f t="shared" si="51"/>
        <v>-0.25536688417669018</v>
      </c>
      <c r="BE29" s="134">
        <f t="shared" si="52"/>
        <v>-0.24906089707616341</v>
      </c>
      <c r="BF29" s="134">
        <f>_xll.xSPRDOPT($BW29,$BV29,$CG29,0,$BY29,$BX29,$BZ29,$AJ29,1,4)*$CB29</f>
        <v>8.1634975997479403E-2</v>
      </c>
      <c r="BG29" s="134">
        <f>_xll.xSPRDOPT($BW29,$BV29,$CG29,0,$BY29,$BX29,$BZ29,$AJ29,1,3)*$CB29</f>
        <v>6.8507346444641973E-2</v>
      </c>
      <c r="BH29" s="134">
        <f>IF(OR(BF29&lt;&gt;0,BG29&lt;&gt;0),_xll.xSPRDOPT($BW29,$BV29,$CG29,0,$BY29,$BX29,$BZ29,$AJ29,1,12)*$CB29,0)</f>
        <v>-6.8708065763708318E-2</v>
      </c>
      <c r="BI29" s="134">
        <f>_xll.xSPRDOPT($BW29,$BV29,$CG29,2*LN(1+CA29/2),$BY29,$BX29,$BZ29,$AJ29,1,9)</f>
        <v>7.6861335815851074E-5</v>
      </c>
      <c r="BJ29" s="134">
        <f>_xll.xSPRDOPT($BW29,$BV29,$CG29,0,$BY29,$BX29,$BZ29,$AJ29,1,6)*$CB29</f>
        <v>7.2006469816880498</v>
      </c>
      <c r="BK29" s="134">
        <f>_xll.xSPRDOPT($BW29,$BV29,$CG29,0,$BY29,$BX29,$BZ29,$AJ29,1,5)*$CB29</f>
        <v>-10.523750695702129</v>
      </c>
      <c r="BL29" s="134">
        <f>_xll.xSPRDOPT(BW29,BV29,CG29,0,BY29,BX29,BZ29,AJ29,1,2)*CB29</f>
        <v>-0.24714269289179724</v>
      </c>
      <c r="BM29" s="134">
        <f>_xll.xSPRDOPT(BW29,BV29,CG29,0,BY29,BX29,BZ29,AJ29,1,1)*CB29</f>
        <v>0.43136254802305074</v>
      </c>
      <c r="BN29" s="134">
        <f>IF(AH29&lt;&gt;0,_xll.xSPRDOPT($BW29,$BV29,$CG29,2*LN(1+CA29/2),$BY29,$BX29,$BZ29,$AJ29,1,8)+(AJ29/365.25)*CH29/AH29,0)</f>
        <v>9.9489024957093992</v>
      </c>
      <c r="BO29" s="134">
        <f>_xll.xSPRDOPT($BW29,$BV29,$CG29,0,$BY29,$BX29,$BZ29,$AJ29,1,0)</f>
        <v>0.90030307269694299</v>
      </c>
      <c r="BP29" s="134"/>
      <c r="BQ29" s="134"/>
      <c r="BR29" s="134"/>
      <c r="BS29" s="135">
        <f t="shared" si="32"/>
        <v>579104.29135525506</v>
      </c>
      <c r="BV29" s="221">
        <v>4.4021403580983733</v>
      </c>
      <c r="BW29" s="133">
        <v>4.4154999999999998</v>
      </c>
      <c r="BX29" s="134">
        <v>0.6282510792705821</v>
      </c>
      <c r="BY29" s="134">
        <v>0.62194509217005534</v>
      </c>
      <c r="BZ29" s="134">
        <v>0.99287864325661945</v>
      </c>
      <c r="CA29" s="134">
        <v>6.8263969545907008E-2</v>
      </c>
      <c r="CB29" s="134">
        <v>0.9872179502955063</v>
      </c>
      <c r="CC29" s="218">
        <v>-0.03</v>
      </c>
      <c r="CD29" s="218">
        <v>0.06</v>
      </c>
      <c r="CE29" s="218">
        <v>0.17499999999999999</v>
      </c>
      <c r="CF29" s="218">
        <v>-7.4999999999999997E-3</v>
      </c>
      <c r="CG29" s="218">
        <v>1.9200000000000002E-2</v>
      </c>
      <c r="CH29" s="218">
        <v>3.0653117356675472</v>
      </c>
      <c r="CI29" s="29">
        <v>4.2480000000000002</v>
      </c>
    </row>
    <row r="30" spans="4:91" x14ac:dyDescent="0.2">
      <c r="D30" s="31">
        <f t="shared" si="33"/>
        <v>37149</v>
      </c>
      <c r="F30" s="28">
        <f t="shared" si="34"/>
        <v>20000</v>
      </c>
      <c r="G30" s="28">
        <f t="shared" si="11"/>
        <v>18572.197751204571</v>
      </c>
      <c r="H30" s="52">
        <f t="shared" si="35"/>
        <v>3.7225000000000001</v>
      </c>
      <c r="I30" s="52">
        <f t="shared" si="36"/>
        <v>3.7449999999999997</v>
      </c>
      <c r="K30" s="52">
        <f t="shared" si="28"/>
        <v>0.62681167410314087</v>
      </c>
      <c r="L30" s="132">
        <f t="shared" si="37"/>
        <v>0</v>
      </c>
      <c r="M30" s="52"/>
      <c r="N30" s="128">
        <f t="shared" si="29"/>
        <v>0.37505566337508212</v>
      </c>
      <c r="O30" s="128">
        <f t="shared" si="30"/>
        <v>0.37505566337508212</v>
      </c>
      <c r="P30" s="55">
        <f t="shared" si="38"/>
        <v>1</v>
      </c>
      <c r="Q30" s="132">
        <f>_xll.xSPRDOPT(I30,H30,AQ30,0,O30,N30,P30,D30-$G$5,1,0)*AH30*AU30</f>
        <v>0.62681167410314087</v>
      </c>
      <c r="R30" s="330"/>
      <c r="S30" s="177">
        <f>_xll.xSPRDOPT(I30,H30,AQ30,AT30,O30,N30,P30,D30-$G$5,1,2)*AF30*F30*AH30</f>
        <v>-556453.49793489918</v>
      </c>
      <c r="T30" s="177">
        <f>_xll.xSPRDOPT(I30,H30,AQ30,AT30,O30,N30,P30,D30-$G$5,1,1)*AF30*F30*AH30</f>
        <v>556453.49793489918</v>
      </c>
      <c r="U30" s="132"/>
      <c r="V30" s="142">
        <f t="shared" si="39"/>
        <v>0</v>
      </c>
      <c r="W30" s="142"/>
      <c r="X30" s="300">
        <f t="shared" si="40"/>
        <v>-72673.125853074802</v>
      </c>
      <c r="Y30" s="300">
        <f t="shared" si="12"/>
        <v>1767.4647704441409</v>
      </c>
      <c r="Z30" s="300">
        <f t="shared" si="13"/>
        <v>4612.0546343367605</v>
      </c>
      <c r="AA30" s="300">
        <f t="shared" si="14"/>
        <v>466657.61182003195</v>
      </c>
      <c r="AB30" s="300">
        <f t="shared" si="41"/>
        <v>7604.6210169859896</v>
      </c>
      <c r="AC30" s="300">
        <f t="shared" si="42"/>
        <v>3659602.766112112</v>
      </c>
      <c r="AE30" s="135">
        <v>15</v>
      </c>
      <c r="AF30" s="135">
        <f t="shared" si="43"/>
        <v>1</v>
      </c>
      <c r="AG30" s="135">
        <f t="shared" si="44"/>
        <v>9</v>
      </c>
      <c r="AH30" s="135">
        <f t="shared" si="15"/>
        <v>30</v>
      </c>
      <c r="AI30" s="135">
        <f t="shared" si="45"/>
        <v>382</v>
      </c>
      <c r="AJ30" s="135">
        <f t="shared" si="46"/>
        <v>37149</v>
      </c>
      <c r="AK30" s="332">
        <f t="shared" si="47"/>
        <v>0.11512886597938143</v>
      </c>
      <c r="AL30" s="133">
        <f t="shared" si="16"/>
        <v>3.53</v>
      </c>
      <c r="AM30" s="218">
        <f t="shared" si="17"/>
        <v>0.18</v>
      </c>
      <c r="AN30" s="218">
        <f t="shared" si="18"/>
        <v>1.2500000000000001E-2</v>
      </c>
      <c r="AO30" s="334">
        <f t="shared" si="31"/>
        <v>0.21</v>
      </c>
      <c r="AP30" s="218">
        <f t="shared" si="19"/>
        <v>5.0000000000000001E-3</v>
      </c>
      <c r="AQ30" s="133">
        <f t="shared" si="48"/>
        <v>0</v>
      </c>
      <c r="AR30" s="134">
        <f t="shared" si="20"/>
        <v>0</v>
      </c>
      <c r="AS30" s="133">
        <f t="shared" si="21"/>
        <v>0</v>
      </c>
      <c r="AT30" s="134">
        <f t="shared" si="49"/>
        <v>6.9495314738038994E-2</v>
      </c>
      <c r="AU30" s="134">
        <f t="shared" si="22"/>
        <v>0.92860988756022844</v>
      </c>
      <c r="AV30" s="34">
        <f t="shared" si="23"/>
        <v>0</v>
      </c>
      <c r="AW30" s="134">
        <f t="shared" si="24"/>
        <v>0.36</v>
      </c>
      <c r="AX30" s="134">
        <f t="shared" si="25"/>
        <v>0.65</v>
      </c>
      <c r="AY30" s="134">
        <f t="shared" si="26"/>
        <v>0.65</v>
      </c>
      <c r="AZ30" s="134"/>
      <c r="BA30" s="223"/>
      <c r="BB30" s="218">
        <f t="shared" si="27"/>
        <v>-0.6796403580983732</v>
      </c>
      <c r="BC30" s="218">
        <f t="shared" si="50"/>
        <v>-0.6705000000000001</v>
      </c>
      <c r="BD30" s="134">
        <f t="shared" si="51"/>
        <v>-0.25319541589549999</v>
      </c>
      <c r="BE30" s="134">
        <f t="shared" si="52"/>
        <v>-0.24688942879497322</v>
      </c>
      <c r="BF30" s="134">
        <f>_xll.xSPRDOPT($BW30,$BV30,$CG30,0,$BY30,$BX30,$BZ30,$AJ30,1,4)*$CB30</f>
        <v>8.1501469019912773E-2</v>
      </c>
      <c r="BG30" s="134">
        <f>_xll.xSPRDOPT($BW30,$BV30,$CG30,0,$BY30,$BX30,$BZ30,$AJ30,1,3)*$CB30</f>
        <v>6.8363860262158183E-2</v>
      </c>
      <c r="BH30" s="134">
        <f>IF(OR(BF30&lt;&gt;0,BG30&lt;&gt;0),_xll.xSPRDOPT($BW30,$BV30,$CG30,0,$BY30,$BX30,$BZ30,$AJ30,1,12)*$CB30,0)</f>
        <v>-6.856417732679726E-2</v>
      </c>
      <c r="BI30" s="134">
        <f>_xll.xSPRDOPT($BW30,$BV30,$CG30,2*LN(1+CA30/2),$BY30,$BX30,$BZ30,$AJ30,1,9)</f>
        <v>7.639072344169192E-5</v>
      </c>
      <c r="BJ30" s="134">
        <f>_xll.xSPRDOPT($BW30,$BV30,$CG30,0,$BY30,$BX30,$BZ30,$AJ30,1,6)*$CB30</f>
        <v>7.2065320642667778</v>
      </c>
      <c r="BK30" s="134">
        <f>_xll.xSPRDOPT($BW30,$BV30,$CG30,0,$BY30,$BX30,$BZ30,$AJ30,1,5)*$CB30</f>
        <v>-10.540846492476431</v>
      </c>
      <c r="BL30" s="134">
        <f>_xll.xSPRDOPT(BW30,BV30,CG30,0,BY30,BX30,BZ30,AJ30,1,2)*CB30</f>
        <v>-0.24678484824435984</v>
      </c>
      <c r="BM30" s="134">
        <f>_xll.xSPRDOPT(BW30,BV30,CG30,0,BY30,BX30,BZ30,AJ30,1,1)*CB30</f>
        <v>0.43079316786851712</v>
      </c>
      <c r="BN30" s="134">
        <f>IF(AH30&lt;&gt;0,_xll.xSPRDOPT($BW30,$BV30,$CG30,2*LN(1+CA30/2),$BY30,$BX30,$BZ30,$AJ30,1,8)+(AJ30/365.25)*CH30/AH30,0)</f>
        <v>10.293107442681087</v>
      </c>
      <c r="BO30" s="134">
        <f>_xll.xSPRDOPT($BW30,$BV30,$CG30,0,$BY30,$BX30,$BZ30,$AJ30,1,0)</f>
        <v>0.89944693154059352</v>
      </c>
      <c r="BP30" s="134"/>
      <c r="BQ30" s="134"/>
      <c r="BR30" s="134"/>
      <c r="BS30" s="135">
        <f t="shared" si="32"/>
        <v>557165.93253613706</v>
      </c>
      <c r="BV30" s="221">
        <v>4.4021403580983733</v>
      </c>
      <c r="BW30" s="133">
        <v>4.4154999999999998</v>
      </c>
      <c r="BX30" s="134">
        <v>0.6282510792705821</v>
      </c>
      <c r="BY30" s="134">
        <v>0.62194509217005534</v>
      </c>
      <c r="BZ30" s="134">
        <v>0.99287864325661945</v>
      </c>
      <c r="CA30" s="134">
        <v>6.8263969545907008E-2</v>
      </c>
      <c r="CB30" s="134">
        <v>0.9872179502955063</v>
      </c>
      <c r="CC30" s="218">
        <v>-0.03</v>
      </c>
      <c r="CD30" s="218">
        <v>0.06</v>
      </c>
      <c r="CE30" s="218">
        <v>0.17499999999999999</v>
      </c>
      <c r="CF30" s="218">
        <v>-7.4999999999999997E-3</v>
      </c>
      <c r="CG30" s="218">
        <v>1.9200000000000002E-2</v>
      </c>
      <c r="CH30" s="218">
        <v>3.0653117356675472</v>
      </c>
      <c r="CI30" s="29">
        <v>4.2480000000000002</v>
      </c>
    </row>
    <row r="31" spans="4:91" x14ac:dyDescent="0.2">
      <c r="D31" s="31">
        <f t="shared" si="33"/>
        <v>37179</v>
      </c>
      <c r="F31" s="28">
        <f t="shared" si="34"/>
        <v>20000</v>
      </c>
      <c r="G31" s="28">
        <f t="shared" si="11"/>
        <v>18467.697460420717</v>
      </c>
      <c r="H31" s="52">
        <f t="shared" si="35"/>
        <v>3.7175000000000002</v>
      </c>
      <c r="I31" s="52">
        <f t="shared" si="36"/>
        <v>3.7524999999999999</v>
      </c>
      <c r="K31" s="52">
        <f t="shared" si="28"/>
        <v>1.0018725872278154</v>
      </c>
      <c r="L31" s="132">
        <f t="shared" si="37"/>
        <v>0</v>
      </c>
      <c r="M31" s="52"/>
      <c r="N31" s="128">
        <f t="shared" si="29"/>
        <v>0.38639873351841747</v>
      </c>
      <c r="O31" s="128">
        <f t="shared" si="30"/>
        <v>0.38639873351841747</v>
      </c>
      <c r="P31" s="55">
        <f t="shared" si="38"/>
        <v>1.0000000000000002</v>
      </c>
      <c r="Q31" s="132">
        <f>_xll.xSPRDOPT(I31,H31,AQ31,0,O31,N31,P31,D31-$G$5,1,0)*AH31*AU31</f>
        <v>1.0018725872277279</v>
      </c>
      <c r="R31" s="330"/>
      <c r="S31" s="177">
        <f>_xll.xSPRDOPT(I31,H31,AQ31,AT31,O31,N31,P31,D31-$G$5,1,2)*AF31*F31*AH31</f>
        <v>-571710.53596030187</v>
      </c>
      <c r="T31" s="177">
        <f>_xll.xSPRDOPT(I31,H31,AQ31,AT31,O31,N31,P31,D31-$G$5,1,1)*AF31*F31*AH31</f>
        <v>571710.53596030106</v>
      </c>
      <c r="U31" s="132"/>
      <c r="V31" s="142">
        <f t="shared" si="39"/>
        <v>0</v>
      </c>
      <c r="W31" s="142"/>
      <c r="X31" s="300">
        <f t="shared" si="40"/>
        <v>-72247.686224671605</v>
      </c>
      <c r="Y31" s="300">
        <f t="shared" si="12"/>
        <v>1864.0183991139406</v>
      </c>
      <c r="Z31" s="300">
        <f t="shared" si="13"/>
        <v>4737.5319989439558</v>
      </c>
      <c r="AA31" s="300">
        <f t="shared" si="14"/>
        <v>460323.89080818486</v>
      </c>
      <c r="AB31" s="300">
        <f t="shared" si="41"/>
        <v>7781.4526191718378</v>
      </c>
      <c r="AC31" s="300">
        <f t="shared" si="42"/>
        <v>3778097.258442292</v>
      </c>
      <c r="AE31" s="135">
        <v>15</v>
      </c>
      <c r="AF31" s="135">
        <f t="shared" si="43"/>
        <v>1</v>
      </c>
      <c r="AG31" s="135">
        <f t="shared" si="44"/>
        <v>10</v>
      </c>
      <c r="AH31" s="135">
        <f t="shared" si="15"/>
        <v>31</v>
      </c>
      <c r="AI31" s="135">
        <f t="shared" si="45"/>
        <v>412</v>
      </c>
      <c r="AJ31" s="135">
        <f t="shared" si="46"/>
        <v>37179</v>
      </c>
      <c r="AK31" s="332">
        <f t="shared" si="47"/>
        <v>0.11497422680412361</v>
      </c>
      <c r="AL31" s="133">
        <f t="shared" si="16"/>
        <v>3.52</v>
      </c>
      <c r="AM31" s="218">
        <f t="shared" si="17"/>
        <v>0.185</v>
      </c>
      <c r="AN31" s="218">
        <f t="shared" si="18"/>
        <v>1.2500000000000001E-2</v>
      </c>
      <c r="AO31" s="334">
        <f t="shared" si="31"/>
        <v>0.23</v>
      </c>
      <c r="AP31" s="218">
        <f t="shared" si="19"/>
        <v>2.5000000000000001E-3</v>
      </c>
      <c r="AQ31" s="133">
        <f t="shared" si="48"/>
        <v>0</v>
      </c>
      <c r="AR31" s="134">
        <f t="shared" si="20"/>
        <v>0</v>
      </c>
      <c r="AS31" s="133">
        <f t="shared" si="21"/>
        <v>0</v>
      </c>
      <c r="AT31" s="134">
        <f t="shared" si="49"/>
        <v>6.9523254685335018E-2</v>
      </c>
      <c r="AU31" s="134">
        <f t="shared" si="22"/>
        <v>0.92338487302103589</v>
      </c>
      <c r="AV31" s="34">
        <f t="shared" si="23"/>
        <v>0</v>
      </c>
      <c r="AW31" s="134">
        <f t="shared" si="24"/>
        <v>0.37</v>
      </c>
      <c r="AX31" s="134">
        <f t="shared" si="25"/>
        <v>0.7</v>
      </c>
      <c r="AY31" s="134">
        <f t="shared" si="26"/>
        <v>0.7</v>
      </c>
      <c r="AZ31" s="134"/>
      <c r="BA31" s="223"/>
      <c r="BB31" s="218">
        <f t="shared" si="27"/>
        <v>-0.68464035809837309</v>
      </c>
      <c r="BC31" s="218">
        <f t="shared" si="50"/>
        <v>-0.66299999999999981</v>
      </c>
      <c r="BD31" s="134">
        <f t="shared" si="51"/>
        <v>-0.24185234575216463</v>
      </c>
      <c r="BE31" s="134">
        <f t="shared" si="52"/>
        <v>-0.23554635865163787</v>
      </c>
      <c r="BF31" s="134">
        <f>_xll.xSPRDOPT($BW31,$BV31,$CG31,0,$BY31,$BX31,$BZ31,$AJ31,1,4)*$CB31</f>
        <v>8.1372286308302275E-2</v>
      </c>
      <c r="BG31" s="134">
        <f>_xll.xSPRDOPT($BW31,$BV31,$CG31,0,$BY31,$BX31,$BZ31,$AJ31,1,3)*$CB31</f>
        <v>6.822509753987642E-2</v>
      </c>
      <c r="BH31" s="134">
        <f>IF(OR(BF31&lt;&gt;0,BG31&lt;&gt;0),_xll.xSPRDOPT($BW31,$BV31,$CG31,0,$BY31,$BX31,$BZ31,$AJ31,1,12)*$CB31,0)</f>
        <v>-6.8425025463932435E-2</v>
      </c>
      <c r="BI31" s="134">
        <f>_xll.xSPRDOPT($BW31,$BV31,$CG31,2*LN(1+CA31/2),$BY31,$BX31,$BZ31,$AJ31,1,9)</f>
        <v>7.5937780045793056E-5</v>
      </c>
      <c r="BJ31" s="134">
        <f>_xll.xSPRDOPT($BW31,$BV31,$CG31,0,$BY31,$BX31,$BZ31,$AJ31,1,6)*$CB31</f>
        <v>7.2121914422987672</v>
      </c>
      <c r="BK31" s="134">
        <f>_xll.xSPRDOPT($BW31,$BV31,$CG31,0,$BY31,$BX31,$BZ31,$AJ31,1,5)*$CB31</f>
        <v>-10.557341327495198</v>
      </c>
      <c r="BL31" s="134">
        <f>_xll.xSPRDOPT(BW31,BV31,CG31,0,BY31,BX31,BZ31,AJ31,1,2)*CB31</f>
        <v>-0.24643836463582061</v>
      </c>
      <c r="BM31" s="134">
        <f>_xll.xSPRDOPT(BW31,BV31,CG31,0,BY31,BX31,BZ31,AJ31,1,1)*CB31</f>
        <v>0.4302415933367586</v>
      </c>
      <c r="BN31" s="134">
        <f>IF(AH31&lt;&gt;0,_xll.xSPRDOPT($BW31,$BV31,$CG31,2*LN(1+CA31/2),$BY31,$BX31,$BZ31,$AJ31,1,8)+(AJ31/365.25)*CH31/AH31,0)</f>
        <v>9.9665513694722776</v>
      </c>
      <c r="BO31" s="134">
        <f>_xll.xSPRDOPT($BW31,$BV31,$CG31,0,$BY31,$BX31,$BZ31,$AJ31,1,0)</f>
        <v>0.89861629976446455</v>
      </c>
      <c r="BP31" s="134"/>
      <c r="BQ31" s="134"/>
      <c r="BR31" s="134"/>
      <c r="BS31" s="135">
        <f t="shared" si="32"/>
        <v>572498.62127304228</v>
      </c>
      <c r="BV31" s="221">
        <v>4.4021403580983733</v>
      </c>
      <c r="BW31" s="133">
        <v>4.4154999999999998</v>
      </c>
      <c r="BX31" s="134">
        <v>0.6282510792705821</v>
      </c>
      <c r="BY31" s="134">
        <v>0.62194509217005534</v>
      </c>
      <c r="BZ31" s="134">
        <v>0.99287864325661945</v>
      </c>
      <c r="CA31" s="134">
        <v>6.8263969545907008E-2</v>
      </c>
      <c r="CB31" s="134">
        <v>0.9872179502955063</v>
      </c>
      <c r="CC31" s="218">
        <v>-0.03</v>
      </c>
      <c r="CD31" s="218">
        <v>0.06</v>
      </c>
      <c r="CE31" s="218">
        <v>0.17499999999999999</v>
      </c>
      <c r="CF31" s="218">
        <v>-7.4999999999999997E-3</v>
      </c>
      <c r="CG31" s="218">
        <v>1.9200000000000002E-2</v>
      </c>
      <c r="CH31" s="218">
        <v>3.0653117356675472</v>
      </c>
      <c r="CI31" s="29">
        <v>4.2480000000000002</v>
      </c>
    </row>
    <row r="32" spans="4:91" x14ac:dyDescent="0.2">
      <c r="D32" s="31">
        <f t="shared" si="33"/>
        <v>37210</v>
      </c>
      <c r="F32" s="28">
        <f t="shared" si="34"/>
        <v>20000</v>
      </c>
      <c r="G32" s="28">
        <f t="shared" si="11"/>
        <v>18360.378436951869</v>
      </c>
      <c r="H32" s="52">
        <f t="shared" si="35"/>
        <v>3.9020000000000001</v>
      </c>
      <c r="I32" s="52">
        <f t="shared" si="36"/>
        <v>3.9220000000000002</v>
      </c>
      <c r="K32" s="52">
        <f t="shared" si="28"/>
        <v>0.55081135310855656</v>
      </c>
      <c r="L32" s="132">
        <f t="shared" si="37"/>
        <v>0</v>
      </c>
      <c r="M32" s="52"/>
      <c r="N32" s="128">
        <f t="shared" si="29"/>
        <v>0.41523708175105867</v>
      </c>
      <c r="O32" s="128">
        <f t="shared" si="30"/>
        <v>0.41523708175105867</v>
      </c>
      <c r="P32" s="55">
        <f t="shared" si="38"/>
        <v>1</v>
      </c>
      <c r="Q32" s="132">
        <f>_xll.xSPRDOPT(I32,H32,AQ32,0,O32,N32,P32,D32-$G$5,1,0)*AH32*AU32</f>
        <v>0.55081135310855656</v>
      </c>
      <c r="R32" s="330"/>
      <c r="S32" s="177">
        <f>_xll.xSPRDOPT(I32,H32,AQ32,AT32,O32,N32,P32,D32-$G$5,1,2)*AF32*F32*AH32</f>
        <v>-549997.45660538797</v>
      </c>
      <c r="T32" s="177">
        <f>_xll.xSPRDOPT(I32,H32,AQ32,AT32,O32,N32,P32,D32-$G$5,1,1)*AF32*F32*AH32</f>
        <v>549997.45660538797</v>
      </c>
      <c r="U32" s="132"/>
      <c r="V32" s="142">
        <f t="shared" si="39"/>
        <v>0</v>
      </c>
      <c r="W32" s="142"/>
      <c r="X32" s="300">
        <f t="shared" si="40"/>
        <v>-53380.832726192995</v>
      </c>
      <c r="Y32" s="300">
        <f t="shared" si="12"/>
        <v>958.68219443869737</v>
      </c>
      <c r="Z32" s="300">
        <f t="shared" si="13"/>
        <v>4556.6050637792523</v>
      </c>
      <c r="AA32" s="300">
        <f t="shared" si="14"/>
        <v>388958.48464144679</v>
      </c>
      <c r="AB32" s="300">
        <f t="shared" si="41"/>
        <v>7932.6225518783176</v>
      </c>
      <c r="AC32" s="300">
        <f t="shared" si="42"/>
        <v>3652722.0528736259</v>
      </c>
      <c r="AE32" s="135">
        <v>15</v>
      </c>
      <c r="AF32" s="135">
        <f t="shared" si="43"/>
        <v>1</v>
      </c>
      <c r="AG32" s="135">
        <f t="shared" si="44"/>
        <v>11</v>
      </c>
      <c r="AH32" s="135">
        <f t="shared" si="15"/>
        <v>30</v>
      </c>
      <c r="AI32" s="135">
        <f t="shared" si="45"/>
        <v>443</v>
      </c>
      <c r="AJ32" s="135">
        <f t="shared" si="46"/>
        <v>37210</v>
      </c>
      <c r="AK32" s="332">
        <f t="shared" si="47"/>
        <v>0.12068041237113381</v>
      </c>
      <c r="AL32" s="133">
        <f t="shared" si="16"/>
        <v>3.617</v>
      </c>
      <c r="AM32" s="218">
        <f t="shared" si="17"/>
        <v>0.26750000000000002</v>
      </c>
      <c r="AN32" s="218">
        <f t="shared" si="18"/>
        <v>1.7500000000000002E-2</v>
      </c>
      <c r="AO32" s="334">
        <f t="shared" si="31"/>
        <v>0.28499999999999998</v>
      </c>
      <c r="AP32" s="218">
        <f t="shared" si="19"/>
        <v>0.02</v>
      </c>
      <c r="AQ32" s="133">
        <f t="shared" si="48"/>
        <v>0</v>
      </c>
      <c r="AR32" s="134">
        <f t="shared" si="20"/>
        <v>0</v>
      </c>
      <c r="AS32" s="133">
        <f t="shared" si="21"/>
        <v>0</v>
      </c>
      <c r="AT32" s="134">
        <f t="shared" si="49"/>
        <v>6.9546158631485999E-2</v>
      </c>
      <c r="AU32" s="134">
        <f t="shared" si="22"/>
        <v>0.91801892184759337</v>
      </c>
      <c r="AV32" s="34">
        <f t="shared" si="23"/>
        <v>0</v>
      </c>
      <c r="AW32" s="134">
        <f t="shared" si="24"/>
        <v>0.38</v>
      </c>
      <c r="AX32" s="134">
        <f t="shared" si="25"/>
        <v>1</v>
      </c>
      <c r="AY32" s="134">
        <f t="shared" si="26"/>
        <v>1</v>
      </c>
      <c r="AZ32" s="134"/>
      <c r="BA32" s="223"/>
      <c r="BB32" s="218">
        <f t="shared" si="27"/>
        <v>-0.50014035809837321</v>
      </c>
      <c r="BC32" s="218">
        <f t="shared" si="50"/>
        <v>-0.49349999999999961</v>
      </c>
      <c r="BD32" s="134">
        <f t="shared" si="51"/>
        <v>-0.21301399751952343</v>
      </c>
      <c r="BE32" s="134">
        <f t="shared" si="52"/>
        <v>-0.20670801041899667</v>
      </c>
      <c r="BF32" s="134">
        <f>_xll.xSPRDOPT($BW32,$BV32,$CG32,0,$BY32,$BX32,$BZ32,$AJ32,1,4)*$CB32</f>
        <v>8.1238816119721557E-2</v>
      </c>
      <c r="BG32" s="134">
        <f>_xll.xSPRDOPT($BW32,$BV32,$CG32,0,$BY32,$BX32,$BZ32,$AJ32,1,3)*$CB32</f>
        <v>6.808180796924175E-2</v>
      </c>
      <c r="BH32" s="134">
        <f>IF(OR(BF32&lt;&gt;0,BG32&lt;&gt;0),_xll.xSPRDOPT($BW32,$BV32,$CG32,0,$BY32,$BX32,$BZ32,$AJ32,1,12)*$CB32,0)</f>
        <v>-6.8281333920823001E-2</v>
      </c>
      <c r="BI32" s="134">
        <f>_xll.xSPRDOPT($BW32,$BV32,$CG32,2*LN(1+CA32/2),$BY32,$BX32,$BZ32,$AJ32,1,9)</f>
        <v>7.5472297025429763E-5</v>
      </c>
      <c r="BJ32" s="134">
        <f>_xll.xSPRDOPT($BW32,$BV32,$CG32,0,$BY32,$BX32,$BZ32,$AJ32,1,6)*$CB32</f>
        <v>7.2180023186924807</v>
      </c>
      <c r="BK32" s="134">
        <f>_xll.xSPRDOPT($BW32,$BV32,$CG32,0,$BY32,$BX32,$BZ32,$AJ32,1,5)*$CB32</f>
        <v>-10.574334611650229</v>
      </c>
      <c r="BL32" s="134">
        <f>_xll.xSPRDOPT(BW32,BV32,CG32,0,BY32,BX32,BZ32,AJ32,1,2)*CB32</f>
        <v>-0.24608014511448312</v>
      </c>
      <c r="BM32" s="134">
        <f>_xll.xSPRDOPT(BW32,BV32,CG32,0,BY32,BX32,BZ32,AJ32,1,1)*CB32</f>
        <v>0.42967105662028854</v>
      </c>
      <c r="BN32" s="134">
        <f>IF(AH32&lt;&gt;0,_xll.xSPRDOPT($BW32,$BV32,$CG32,2*LN(1+CA32/2),$BY32,$BX32,$BZ32,$AJ32,1,8)+(AJ32/365.25)*CH32/AH32,0)</f>
        <v>10.311300989193578</v>
      </c>
      <c r="BO32" s="134">
        <f>_xll.xSPRDOPT($BW32,$BV32,$CG32,0,$BY32,$BX32,$BZ32,$AJ32,1,0)</f>
        <v>0.89775580908695574</v>
      </c>
      <c r="BP32" s="134"/>
      <c r="BQ32" s="134"/>
      <c r="BR32" s="134"/>
      <c r="BS32" s="135">
        <f t="shared" si="32"/>
        <v>550811.35310855601</v>
      </c>
      <c r="BV32" s="221">
        <v>4.4021403580983733</v>
      </c>
      <c r="BW32" s="133">
        <v>4.4154999999999998</v>
      </c>
      <c r="BX32" s="134">
        <v>0.6282510792705821</v>
      </c>
      <c r="BY32" s="134">
        <v>0.62194509217005534</v>
      </c>
      <c r="BZ32" s="134">
        <v>0.99287864325661945</v>
      </c>
      <c r="CA32" s="134">
        <v>6.8263969545907008E-2</v>
      </c>
      <c r="CB32" s="134">
        <v>0.9872179502955063</v>
      </c>
      <c r="CC32" s="218">
        <v>-0.03</v>
      </c>
      <c r="CD32" s="218">
        <v>0.06</v>
      </c>
      <c r="CE32" s="218">
        <v>0.17499999999999999</v>
      </c>
      <c r="CF32" s="218">
        <v>-7.4999999999999997E-3</v>
      </c>
      <c r="CG32" s="218">
        <v>1.9200000000000002E-2</v>
      </c>
      <c r="CH32" s="218">
        <v>3.0653117356675472</v>
      </c>
      <c r="CI32" s="29">
        <v>4.2480000000000002</v>
      </c>
    </row>
    <row r="33" spans="4:87" x14ac:dyDescent="0.2">
      <c r="D33" s="31">
        <f t="shared" si="33"/>
        <v>37240</v>
      </c>
      <c r="F33" s="28">
        <f t="shared" si="34"/>
        <v>20000</v>
      </c>
      <c r="G33" s="28">
        <f t="shared" si="11"/>
        <v>18257.049845043246</v>
      </c>
      <c r="H33" s="52">
        <f t="shared" si="35"/>
        <v>4.0220000000000002</v>
      </c>
      <c r="I33" s="52">
        <f t="shared" si="36"/>
        <v>4.0945</v>
      </c>
      <c r="K33" s="52">
        <f t="shared" si="28"/>
        <v>2.0516359763367285</v>
      </c>
      <c r="L33" s="132">
        <f t="shared" si="37"/>
        <v>3.4194869158454821E-14</v>
      </c>
      <c r="M33" s="52"/>
      <c r="N33" s="128">
        <f t="shared" si="29"/>
        <v>0.43135997350450039</v>
      </c>
      <c r="O33" s="128">
        <f t="shared" si="30"/>
        <v>0.43135997350450039</v>
      </c>
      <c r="P33" s="55">
        <f t="shared" si="38"/>
        <v>0.99999999999999989</v>
      </c>
      <c r="Q33" s="132">
        <f>_xll.xSPRDOPT(I33,H33,AQ33,0,O33,N33,P33,D33-$G$5,1,0)*AH33*AU33</f>
        <v>2.0516359763367626</v>
      </c>
      <c r="R33" s="330"/>
      <c r="S33" s="177">
        <f>_xll.xSPRDOPT(I33,H33,AQ33,AT33,O33,N33,P33,D33-$G$5,1,2)*AF33*F33*AH33</f>
        <v>-565076.83500027284</v>
      </c>
      <c r="T33" s="177">
        <f>_xll.xSPRDOPT(I33,H33,AQ33,AT33,O33,N33,P33,D33-$G$5,1,1)*AF33*F33*AH33</f>
        <v>565076.83500027331</v>
      </c>
      <c r="U33" s="132"/>
      <c r="V33" s="142">
        <f t="shared" si="39"/>
        <v>0</v>
      </c>
      <c r="W33" s="142"/>
      <c r="X33" s="300">
        <f t="shared" si="40"/>
        <v>-27486.987763408597</v>
      </c>
      <c r="Y33" s="300">
        <f t="shared" si="12"/>
        <v>648.41935277903315</v>
      </c>
      <c r="Z33" s="300">
        <f t="shared" si="13"/>
        <v>4680.5423044824647</v>
      </c>
      <c r="AA33" s="300">
        <f t="shared" si="14"/>
        <v>369628.4526732465</v>
      </c>
      <c r="AB33" s="300">
        <f t="shared" si="41"/>
        <v>8074.2095497793107</v>
      </c>
      <c r="AC33" s="300">
        <f t="shared" si="42"/>
        <v>3770969.549207435</v>
      </c>
      <c r="AE33" s="135">
        <v>15</v>
      </c>
      <c r="AF33" s="135">
        <f t="shared" si="43"/>
        <v>1</v>
      </c>
      <c r="AG33" s="135">
        <f t="shared" si="44"/>
        <v>12</v>
      </c>
      <c r="AH33" s="135">
        <f t="shared" si="15"/>
        <v>31</v>
      </c>
      <c r="AI33" s="135">
        <f t="shared" si="45"/>
        <v>473</v>
      </c>
      <c r="AJ33" s="135">
        <f t="shared" si="46"/>
        <v>37240</v>
      </c>
      <c r="AK33" s="332">
        <f t="shared" si="47"/>
        <v>0.12439175257731971</v>
      </c>
      <c r="AL33" s="133">
        <f t="shared" si="16"/>
        <v>3.6970000000000001</v>
      </c>
      <c r="AM33" s="218">
        <f t="shared" si="17"/>
        <v>0.30249999999999999</v>
      </c>
      <c r="AN33" s="218">
        <f t="shared" si="18"/>
        <v>2.2499999999999999E-2</v>
      </c>
      <c r="AO33" s="334">
        <f t="shared" si="31"/>
        <v>0.375</v>
      </c>
      <c r="AP33" s="218">
        <f t="shared" si="19"/>
        <v>2.2499999999999999E-2</v>
      </c>
      <c r="AQ33" s="133">
        <f t="shared" si="48"/>
        <v>0</v>
      </c>
      <c r="AR33" s="134">
        <f t="shared" si="20"/>
        <v>0</v>
      </c>
      <c r="AS33" s="133">
        <f t="shared" si="21"/>
        <v>0</v>
      </c>
      <c r="AT33" s="134">
        <f t="shared" si="49"/>
        <v>6.9568323740829024E-2</v>
      </c>
      <c r="AU33" s="134">
        <f t="shared" si="22"/>
        <v>0.91285249225216225</v>
      </c>
      <c r="AV33" s="34">
        <f t="shared" si="23"/>
        <v>0</v>
      </c>
      <c r="AW33" s="134">
        <f t="shared" si="24"/>
        <v>0.38250000000000001</v>
      </c>
      <c r="AX33" s="134">
        <f t="shared" si="25"/>
        <v>1.2</v>
      </c>
      <c r="AY33" s="134">
        <f t="shared" si="26"/>
        <v>1.2</v>
      </c>
      <c r="AZ33" s="134"/>
      <c r="BA33" s="223"/>
      <c r="BB33" s="218">
        <f t="shared" si="27"/>
        <v>-0.3801403580983731</v>
      </c>
      <c r="BC33" s="218">
        <f t="shared" si="50"/>
        <v>-0.32099999999999973</v>
      </c>
      <c r="BD33" s="134">
        <f t="shared" si="51"/>
        <v>-0.19689110576608171</v>
      </c>
      <c r="BE33" s="134">
        <f t="shared" si="52"/>
        <v>-0.19058511866555494</v>
      </c>
      <c r="BF33" s="134">
        <f>_xll.xSPRDOPT($BW33,$BV33,$CG33,0,$BY33,$BX33,$BZ33,$AJ33,1,4)*$CB33</f>
        <v>8.1109669853915697E-2</v>
      </c>
      <c r="BG33" s="134">
        <f>_xll.xSPRDOPT($BW33,$BV33,$CG33,0,$BY33,$BX33,$BZ33,$AJ33,1,3)*$CB33</f>
        <v>6.7943236554376535E-2</v>
      </c>
      <c r="BH33" s="134">
        <f>IF(OR(BF33&lt;&gt;0,BG33&lt;&gt;0),_xll.xSPRDOPT($BW33,$BV33,$CG33,0,$BY33,$BX33,$BZ33,$AJ33,1,12)*$CB33,0)</f>
        <v>-6.8142373634576647E-2</v>
      </c>
      <c r="BI33" s="134">
        <f>_xll.xSPRDOPT($BW33,$BV33,$CG33,2*LN(1+CA33/2),$BY33,$BX33,$BZ33,$AJ33,1,9)</f>
        <v>7.5024293681192583E-5</v>
      </c>
      <c r="BJ33" s="134">
        <f>_xll.xSPRDOPT($BW33,$BV33,$CG33,0,$BY33,$BX33,$BZ33,$AJ33,1,6)*$CB33</f>
        <v>7.2235897142419505</v>
      </c>
      <c r="BK33" s="134">
        <f>_xll.xSPRDOPT($BW33,$BV33,$CG33,0,$BY33,$BX33,$BZ33,$AJ33,1,5)*$CB33</f>
        <v>-10.590729770702273</v>
      </c>
      <c r="BL33" s="134">
        <f>_xll.xSPRDOPT(BW33,BV33,CG33,0,BY33,BX33,BZ33,AJ33,1,2)*CB33</f>
        <v>-0.24573330249120331</v>
      </c>
      <c r="BM33" s="134">
        <f>_xll.xSPRDOPT(BW33,BV33,CG33,0,BY33,BX33,BZ33,AJ33,1,1)*CB33</f>
        <v>0.42911837020874194</v>
      </c>
      <c r="BN33" s="134">
        <f>IF(AH33&lt;&gt;0,_xll.xSPRDOPT($BW33,$BV33,$CG33,2*LN(1+CA33/2),$BY33,$BX33,$BZ33,$AJ33,1,8)+(AJ33/365.25)*CH33/AH33,0)</f>
        <v>9.984188864785235</v>
      </c>
      <c r="BO33" s="134">
        <f>_xll.xSPRDOPT($BW33,$BV33,$CG33,0,$BY33,$BX33,$BZ33,$AJ33,1,0)</f>
        <v>0.89692098192051239</v>
      </c>
      <c r="BP33" s="134"/>
      <c r="BQ33" s="134"/>
      <c r="BR33" s="134"/>
      <c r="BS33" s="135">
        <f t="shared" si="32"/>
        <v>565968.54519634065</v>
      </c>
      <c r="BV33" s="221">
        <v>4.4021403580983733</v>
      </c>
      <c r="BW33" s="133">
        <v>4.4154999999999998</v>
      </c>
      <c r="BX33" s="134">
        <v>0.6282510792705821</v>
      </c>
      <c r="BY33" s="134">
        <v>0.62194509217005534</v>
      </c>
      <c r="BZ33" s="134">
        <v>0.99287864325661945</v>
      </c>
      <c r="CA33" s="134">
        <v>6.8263969545907008E-2</v>
      </c>
      <c r="CB33" s="134">
        <v>0.9872179502955063</v>
      </c>
      <c r="CC33" s="218">
        <v>-0.03</v>
      </c>
      <c r="CD33" s="218">
        <v>0.06</v>
      </c>
      <c r="CE33" s="218">
        <v>0.17499999999999999</v>
      </c>
      <c r="CF33" s="218">
        <v>-7.4999999999999997E-3</v>
      </c>
      <c r="CG33" s="218">
        <v>1.9200000000000002E-2</v>
      </c>
      <c r="CH33" s="218">
        <v>3.0653117356675472</v>
      </c>
      <c r="CI33" s="29">
        <v>4.2480000000000002</v>
      </c>
    </row>
    <row r="34" spans="4:87" x14ac:dyDescent="0.2">
      <c r="D34" s="31">
        <f t="shared" si="33"/>
        <v>37271</v>
      </c>
      <c r="F34" s="28">
        <f t="shared" si="34"/>
        <v>20000</v>
      </c>
      <c r="G34" s="28">
        <f t="shared" si="11"/>
        <v>18150.563693374181</v>
      </c>
      <c r="H34" s="52">
        <f t="shared" si="35"/>
        <v>4.0220000000000002</v>
      </c>
      <c r="I34" s="52">
        <f t="shared" si="36"/>
        <v>4.1770000000000005</v>
      </c>
      <c r="K34" s="52">
        <f t="shared" si="28"/>
        <v>4.3606729273331535</v>
      </c>
      <c r="L34" s="132">
        <f t="shared" si="37"/>
        <v>0</v>
      </c>
      <c r="M34" s="52"/>
      <c r="N34" s="128">
        <f t="shared" si="29"/>
        <v>0.43076622148475652</v>
      </c>
      <c r="O34" s="128">
        <f t="shared" si="30"/>
        <v>0.43076622148475652</v>
      </c>
      <c r="P34" s="55">
        <f t="shared" si="38"/>
        <v>1.0000000000000002</v>
      </c>
      <c r="Q34" s="132">
        <f>_xll.xSPRDOPT(I34,H34,AQ34,0,O34,N34,P34,D34-$G$5,1,0)*AH34*AU34</f>
        <v>4.3606729273331419</v>
      </c>
      <c r="R34" s="330"/>
      <c r="S34" s="177">
        <f>_xll.xSPRDOPT(I34,H34,AQ34,AT34,O34,N34,P34,D34-$G$5,1,2)*AF34*F34*AH34</f>
        <v>-561723.691554841</v>
      </c>
      <c r="T34" s="177">
        <f>_xll.xSPRDOPT(I34,H34,AQ34,AT34,O34,N34,P34,D34-$G$5,1,1)*AF34*F34*AH34</f>
        <v>561723.69155484077</v>
      </c>
      <c r="U34" s="132"/>
      <c r="V34" s="142">
        <f t="shared" si="39"/>
        <v>0</v>
      </c>
      <c r="W34" s="142"/>
      <c r="X34" s="300">
        <f t="shared" si="40"/>
        <v>-5537.5633065846541</v>
      </c>
      <c r="Y34" s="300">
        <f t="shared" si="12"/>
        <v>1000.743043450245</v>
      </c>
      <c r="Z34" s="300">
        <f t="shared" si="13"/>
        <v>4651.8191262499677</v>
      </c>
      <c r="AA34" s="300">
        <f t="shared" si="14"/>
        <v>372167.59013604437</v>
      </c>
      <c r="AB34" s="300">
        <f t="shared" si="41"/>
        <v>8287.3862510594918</v>
      </c>
      <c r="AC34" s="300">
        <f t="shared" si="42"/>
        <v>3767333.5787946368</v>
      </c>
      <c r="AE34" s="135">
        <v>15</v>
      </c>
      <c r="AF34" s="135">
        <f t="shared" si="43"/>
        <v>1</v>
      </c>
      <c r="AG34" s="135">
        <f t="shared" si="44"/>
        <v>1</v>
      </c>
      <c r="AH34" s="135">
        <f t="shared" si="15"/>
        <v>31</v>
      </c>
      <c r="AI34" s="135">
        <f t="shared" si="45"/>
        <v>504</v>
      </c>
      <c r="AJ34" s="135">
        <f t="shared" si="46"/>
        <v>37271</v>
      </c>
      <c r="AK34" s="332">
        <f t="shared" si="47"/>
        <v>0.12439175257731971</v>
      </c>
      <c r="AL34" s="133">
        <f t="shared" si="16"/>
        <v>3.6920000000000002</v>
      </c>
      <c r="AM34" s="218">
        <f t="shared" si="17"/>
        <v>0.3075</v>
      </c>
      <c r="AN34" s="218">
        <f t="shared" si="18"/>
        <v>2.2499999999999999E-2</v>
      </c>
      <c r="AO34" s="334">
        <f t="shared" si="31"/>
        <v>0.45500000000000002</v>
      </c>
      <c r="AP34" s="218">
        <f t="shared" si="19"/>
        <v>0.03</v>
      </c>
      <c r="AQ34" s="133">
        <f t="shared" si="48"/>
        <v>0</v>
      </c>
      <c r="AR34" s="134">
        <f t="shared" si="20"/>
        <v>0</v>
      </c>
      <c r="AS34" s="133">
        <f t="shared" si="21"/>
        <v>0</v>
      </c>
      <c r="AT34" s="134">
        <f t="shared" si="49"/>
        <v>6.9601561285392008E-2</v>
      </c>
      <c r="AU34" s="134">
        <f t="shared" si="22"/>
        <v>0.90752818466870899</v>
      </c>
      <c r="AV34" s="34">
        <f t="shared" si="23"/>
        <v>0</v>
      </c>
      <c r="AW34" s="134">
        <f t="shared" si="24"/>
        <v>0.38500000000000001</v>
      </c>
      <c r="AX34" s="134">
        <f t="shared" si="25"/>
        <v>1.2</v>
      </c>
      <c r="AY34" s="134">
        <f t="shared" si="26"/>
        <v>1.2</v>
      </c>
      <c r="AZ34" s="134"/>
      <c r="BA34" s="223"/>
      <c r="BB34" s="218">
        <f t="shared" si="27"/>
        <v>-0.3801403580983731</v>
      </c>
      <c r="BC34" s="218">
        <f t="shared" si="50"/>
        <v>-0.23849999999999927</v>
      </c>
      <c r="BD34" s="134">
        <f t="shared" si="51"/>
        <v>-0.19748485778582558</v>
      </c>
      <c r="BE34" s="134">
        <f t="shared" si="52"/>
        <v>-0.19117887068529882</v>
      </c>
      <c r="BF34" s="134">
        <f>_xll.xSPRDOPT($BW34,$BV34,$CG34,0,$BY34,$BX34,$BZ34,$AJ34,1,4)*$CB34</f>
        <v>8.0976238199167286E-2</v>
      </c>
      <c r="BG34" s="134">
        <f>_xll.xSPRDOPT($BW34,$BV34,$CG34,0,$BY34,$BX34,$BZ34,$AJ34,1,3)*$CB34</f>
        <v>6.7800145738825257E-2</v>
      </c>
      <c r="BH34" s="134">
        <f>IF(OR(BF34&lt;&gt;0,BG34&lt;&gt;0),_xll.xSPRDOPT($BW34,$BV34,$CG34,0,$BY34,$BX34,$BZ34,$AJ34,1,12)*$CB34,0)</f>
        <v>-6.7998881135666281E-2</v>
      </c>
      <c r="BI34" s="134">
        <f>_xll.xSPRDOPT($BW34,$BV34,$CG34,2*LN(1+CA34/2),$BY34,$BX34,$BZ34,$AJ34,1,9)</f>
        <v>7.4563890587066425E-5</v>
      </c>
      <c r="BJ34" s="134">
        <f>_xll.xSPRDOPT($BW34,$BV34,$CG34,0,$BY34,$BX34,$BZ34,$AJ34,1,6)*$CB34</f>
        <v>7.2293260348514377</v>
      </c>
      <c r="BK34" s="134">
        <f>_xll.xSPRDOPT($BW34,$BV34,$CG34,0,$BY34,$BX34,$BZ34,$AJ34,1,5)*$CB34</f>
        <v>-10.607619572610993</v>
      </c>
      <c r="BL34" s="134">
        <f>_xll.xSPRDOPT(BW34,BV34,CG34,0,BY34,BX34,BZ34,AJ34,1,2)*CB34</f>
        <v>-0.24537471588433457</v>
      </c>
      <c r="BM34" s="134">
        <f>_xll.xSPRDOPT(BW34,BV34,CG34,0,BY34,BX34,BZ34,AJ34,1,1)*CB34</f>
        <v>0.42854669217968822</v>
      </c>
      <c r="BN34" s="134">
        <f>IF(AH34&lt;&gt;0,_xll.xSPRDOPT($BW34,$BV34,$CG34,2*LN(1+CA34/2),$BY34,$BX34,$BZ34,$AJ34,1,8)+(AJ34/365.25)*CH34/AH34,0)</f>
        <v>9.9931478516638865</v>
      </c>
      <c r="BO34" s="134">
        <f>_xll.xSPRDOPT($BW34,$BV34,$CG34,0,$BY34,$BX34,$BZ34,$AJ34,1,0)</f>
        <v>0.89605617033550089</v>
      </c>
      <c r="BP34" s="134"/>
      <c r="BQ34" s="134"/>
      <c r="BR34" s="134"/>
      <c r="BS34" s="135">
        <f t="shared" si="32"/>
        <v>562667.47449459962</v>
      </c>
      <c r="BV34" s="221">
        <v>4.4021403580983733</v>
      </c>
      <c r="BW34" s="133">
        <v>4.4154999999999998</v>
      </c>
      <c r="BX34" s="134">
        <v>0.6282510792705821</v>
      </c>
      <c r="BY34" s="134">
        <v>0.62194509217005534</v>
      </c>
      <c r="BZ34" s="134">
        <v>0.99287864325661945</v>
      </c>
      <c r="CA34" s="134">
        <v>6.8263969545907008E-2</v>
      </c>
      <c r="CB34" s="134">
        <v>0.9872179502955063</v>
      </c>
      <c r="CC34" s="218">
        <v>-0.03</v>
      </c>
      <c r="CD34" s="218">
        <v>0.06</v>
      </c>
      <c r="CE34" s="218">
        <v>0.17499999999999999</v>
      </c>
      <c r="CF34" s="218">
        <v>-7.4999999999999997E-3</v>
      </c>
      <c r="CG34" s="218">
        <v>1.9200000000000002E-2</v>
      </c>
      <c r="CH34" s="218">
        <v>3.0653117356675472</v>
      </c>
      <c r="CI34" s="29">
        <v>4.2480000000000002</v>
      </c>
    </row>
    <row r="35" spans="4:87" x14ac:dyDescent="0.2">
      <c r="D35" s="31">
        <f t="shared" si="33"/>
        <v>37302</v>
      </c>
      <c r="F35" s="28">
        <f t="shared" si="34"/>
        <v>20000</v>
      </c>
      <c r="G35" s="28">
        <f t="shared" si="11"/>
        <v>18044.225255182435</v>
      </c>
      <c r="H35" s="52">
        <f t="shared" si="35"/>
        <v>3.8620000000000001</v>
      </c>
      <c r="I35" s="52">
        <f t="shared" si="36"/>
        <v>4.0120000000000005</v>
      </c>
      <c r="K35" s="52">
        <f t="shared" si="28"/>
        <v>3.7892873035883206</v>
      </c>
      <c r="L35" s="132">
        <f t="shared" si="37"/>
        <v>0</v>
      </c>
      <c r="M35" s="52"/>
      <c r="N35" s="128">
        <f t="shared" si="29"/>
        <v>0.41959802192098089</v>
      </c>
      <c r="O35" s="128">
        <f t="shared" si="30"/>
        <v>0.41959802192098089</v>
      </c>
      <c r="P35" s="55">
        <f t="shared" si="38"/>
        <v>1.0000000000000002</v>
      </c>
      <c r="Q35" s="132">
        <f>_xll.xSPRDOPT(I35,H35,AQ35,0,O35,N35,P35,D35-$G$5,1,0)*AH35*AU35</f>
        <v>3.7892873035883099</v>
      </c>
      <c r="R35" s="330"/>
      <c r="S35" s="177">
        <f>_xll.xSPRDOPT(I35,H35,AQ35,AT35,O35,N35,P35,D35-$G$5,1,2)*AF35*F35*AH35</f>
        <v>-504338.96843486413</v>
      </c>
      <c r="T35" s="177">
        <f>_xll.xSPRDOPT(I35,H35,AQ35,AT35,O35,N35,P35,D35-$G$5,1,1)*AF35*F35*AH35</f>
        <v>504338.96843486384</v>
      </c>
      <c r="U35" s="132"/>
      <c r="V35" s="142">
        <f t="shared" si="39"/>
        <v>0</v>
      </c>
      <c r="W35" s="142"/>
      <c r="X35" s="300">
        <f t="shared" si="40"/>
        <v>-22593.024092622938</v>
      </c>
      <c r="Y35" s="300">
        <f t="shared" si="12"/>
        <v>1406.6323286375557</v>
      </c>
      <c r="Z35" s="300">
        <f t="shared" si="13"/>
        <v>4175.8439716924349</v>
      </c>
      <c r="AA35" s="300">
        <f t="shared" si="14"/>
        <v>358521.90161048813</v>
      </c>
      <c r="AB35" s="300">
        <f t="shared" si="41"/>
        <v>8597.6657577569222</v>
      </c>
      <c r="AC35" s="300">
        <f t="shared" si="42"/>
        <v>3399460.5106572662</v>
      </c>
      <c r="AE35" s="135">
        <v>15</v>
      </c>
      <c r="AF35" s="135">
        <f t="shared" si="43"/>
        <v>1</v>
      </c>
      <c r="AG35" s="135">
        <f t="shared" si="44"/>
        <v>2</v>
      </c>
      <c r="AH35" s="135">
        <f t="shared" si="15"/>
        <v>28</v>
      </c>
      <c r="AI35" s="135">
        <f t="shared" si="45"/>
        <v>535</v>
      </c>
      <c r="AJ35" s="135">
        <f t="shared" si="46"/>
        <v>37302</v>
      </c>
      <c r="AK35" s="332">
        <f t="shared" si="47"/>
        <v>0.11944329896907213</v>
      </c>
      <c r="AL35" s="133">
        <f t="shared" si="16"/>
        <v>3.532</v>
      </c>
      <c r="AM35" s="218">
        <f t="shared" si="17"/>
        <v>0.3075</v>
      </c>
      <c r="AN35" s="218">
        <f t="shared" si="18"/>
        <v>2.2499999999999999E-2</v>
      </c>
      <c r="AO35" s="334">
        <f t="shared" si="31"/>
        <v>0.45</v>
      </c>
      <c r="AP35" s="218">
        <f t="shared" si="19"/>
        <v>0.03</v>
      </c>
      <c r="AQ35" s="133">
        <f t="shared" si="48"/>
        <v>0</v>
      </c>
      <c r="AR35" s="134">
        <f t="shared" si="20"/>
        <v>0</v>
      </c>
      <c r="AS35" s="133">
        <f t="shared" si="21"/>
        <v>0</v>
      </c>
      <c r="AT35" s="134">
        <f t="shared" si="49"/>
        <v>6.9649106889406009E-2</v>
      </c>
      <c r="AU35" s="134">
        <f t="shared" si="22"/>
        <v>0.90221126275912178</v>
      </c>
      <c r="AV35" s="34">
        <f t="shared" si="23"/>
        <v>0</v>
      </c>
      <c r="AW35" s="134">
        <f t="shared" si="24"/>
        <v>0.375</v>
      </c>
      <c r="AX35" s="134">
        <f t="shared" si="25"/>
        <v>1.2</v>
      </c>
      <c r="AY35" s="134">
        <f t="shared" si="26"/>
        <v>1.2</v>
      </c>
      <c r="AZ35" s="134"/>
      <c r="BA35" s="223"/>
      <c r="BB35" s="218">
        <f t="shared" si="27"/>
        <v>-0.54014035809837324</v>
      </c>
      <c r="BC35" s="218">
        <f t="shared" si="50"/>
        <v>-0.4034999999999993</v>
      </c>
      <c r="BD35" s="134">
        <f t="shared" si="51"/>
        <v>-0.20865305734960121</v>
      </c>
      <c r="BE35" s="134">
        <f t="shared" si="52"/>
        <v>-0.20234707024907445</v>
      </c>
      <c r="BF35" s="134">
        <f>_xll.xSPRDOPT($BW35,$BV35,$CG35,0,$BY35,$BX35,$BZ35,$AJ35,1,4)*$CB35</f>
        <v>8.0842826797736744E-2</v>
      </c>
      <c r="BG35" s="134">
        <f>_xll.xSPRDOPT($BW35,$BV35,$CG35,0,$BY35,$BX35,$BZ35,$AJ35,1,3)*$CB35</f>
        <v>6.7657156749078781E-2</v>
      </c>
      <c r="BH35" s="134">
        <f>IF(OR(BF35&lt;&gt;0,BG35&lt;&gt;0),_xll.xSPRDOPT($BW35,$BV35,$CG35,0,$BY35,$BX35,$BZ35,$AJ35,1,12)*$CB35,0)</f>
        <v>-6.7855490605998742E-2</v>
      </c>
      <c r="BI35" s="134">
        <f>_xll.xSPRDOPT($BW35,$BV35,$CG35,2*LN(1+CA35/2),$BY35,$BX35,$BZ35,$AJ35,1,9)</f>
        <v>7.4106050169891961E-5</v>
      </c>
      <c r="BJ35" s="134">
        <f>_xll.xSPRDOPT($BW35,$BV35,$CG35,0,$BY35,$BX35,$BZ35,$AJ35,1,6)*$CB35</f>
        <v>7.235024334420495</v>
      </c>
      <c r="BK35" s="134">
        <f>_xll.xSPRDOPT($BW35,$BV35,$CG35,0,$BY35,$BX35,$BZ35,$AJ35,1,5)*$CB35</f>
        <v>-10.624456416278326</v>
      </c>
      <c r="BL35" s="134">
        <f>_xll.xSPRDOPT(BW35,BV35,CG35,0,BY35,BX35,BZ35,AJ35,1,2)*CB35</f>
        <v>-0.24501594571603047</v>
      </c>
      <c r="BM35" s="134">
        <f>_xll.xSPRDOPT(BW35,BV35,CG35,0,BY35,BX35,BZ35,AJ35,1,1)*CB35</f>
        <v>0.42797443999641238</v>
      </c>
      <c r="BN35" s="134">
        <f>IF(AH35&lt;&gt;0,_xll.xSPRDOPT($BW35,$BV35,$CG35,2*LN(1+CA35/2),$BY35,$BX35,$BZ35,$AJ35,1,8)+(AJ35/365.25)*CH35/AH35,0)</f>
        <v>11.084081040396946</v>
      </c>
      <c r="BO35" s="134">
        <f>_xll.xSPRDOPT($BW35,$BV35,$CG35,0,$BY35,$BX35,$BZ35,$AJ35,1,0)</f>
        <v>0.89518917390173081</v>
      </c>
      <c r="BP35" s="134"/>
      <c r="BQ35" s="134"/>
      <c r="BR35" s="134"/>
      <c r="BS35" s="135">
        <f t="shared" si="32"/>
        <v>505238.30714510818</v>
      </c>
      <c r="BV35" s="221">
        <v>4.4021403580983733</v>
      </c>
      <c r="BW35" s="133">
        <v>4.4154999999999998</v>
      </c>
      <c r="BX35" s="134">
        <v>0.6282510792705821</v>
      </c>
      <c r="BY35" s="134">
        <v>0.62194509217005534</v>
      </c>
      <c r="BZ35" s="134">
        <v>0.99287864325661945</v>
      </c>
      <c r="CA35" s="134">
        <v>6.8263969545907008E-2</v>
      </c>
      <c r="CB35" s="134">
        <v>0.9872179502955063</v>
      </c>
      <c r="CC35" s="218">
        <v>-0.03</v>
      </c>
      <c r="CD35" s="218">
        <v>0.06</v>
      </c>
      <c r="CE35" s="218">
        <v>0.17499999999999999</v>
      </c>
      <c r="CF35" s="218">
        <v>-7.4999999999999997E-3</v>
      </c>
      <c r="CG35" s="218">
        <v>1.9200000000000002E-2</v>
      </c>
      <c r="CH35" s="218">
        <v>3.0653117356675472</v>
      </c>
      <c r="CI35" s="29">
        <v>4.2480000000000002</v>
      </c>
    </row>
    <row r="36" spans="4:87" x14ac:dyDescent="0.2">
      <c r="D36" s="31">
        <f t="shared" si="33"/>
        <v>37330</v>
      </c>
      <c r="F36" s="28">
        <f t="shared" si="34"/>
        <v>20000</v>
      </c>
      <c r="G36" s="28">
        <f t="shared" si="11"/>
        <v>17948.592925177138</v>
      </c>
      <c r="H36" s="52">
        <f t="shared" si="35"/>
        <v>3.6659999999999999</v>
      </c>
      <c r="I36" s="52">
        <f t="shared" si="36"/>
        <v>3.7369999999999997</v>
      </c>
      <c r="K36" s="52">
        <f t="shared" si="28"/>
        <v>1.9752426514157366</v>
      </c>
      <c r="L36" s="132">
        <f t="shared" si="37"/>
        <v>0</v>
      </c>
      <c r="M36" s="52"/>
      <c r="N36" s="128">
        <f t="shared" si="29"/>
        <v>0.37462207022775645</v>
      </c>
      <c r="O36" s="128">
        <f t="shared" si="30"/>
        <v>0.37462207022775645</v>
      </c>
      <c r="P36" s="55">
        <f t="shared" si="38"/>
        <v>1</v>
      </c>
      <c r="Q36" s="132">
        <f>_xll.xSPRDOPT(I36,H36,AQ36,0,O36,N36,P36,D36-$G$5,1,0)*AH36*AU36</f>
        <v>1.9752426514157366</v>
      </c>
      <c r="R36" s="330"/>
      <c r="S36" s="177">
        <f>_xll.xSPRDOPT(I36,H36,AQ36,AT36,O36,N36,P36,D36-$G$5,1,2)*AF36*F36*AH36</f>
        <v>-555364.22712355945</v>
      </c>
      <c r="T36" s="177">
        <f>_xll.xSPRDOPT(I36,H36,AQ36,AT36,O36,N36,P36,D36-$G$5,1,1)*AF36*F36*AH36</f>
        <v>555364.22712355945</v>
      </c>
      <c r="U36" s="132"/>
      <c r="V36" s="142">
        <f t="shared" si="39"/>
        <v>0</v>
      </c>
      <c r="W36" s="142"/>
      <c r="X36" s="300">
        <f t="shared" si="40"/>
        <v>-68139.340541235855</v>
      </c>
      <c r="Y36" s="300">
        <f t="shared" si="12"/>
        <v>2224.7438857376696</v>
      </c>
      <c r="Z36" s="300">
        <f t="shared" si="13"/>
        <v>4597.5934902568206</v>
      </c>
      <c r="AA36" s="300">
        <f t="shared" si="14"/>
        <v>492970.29594630538</v>
      </c>
      <c r="AB36" s="300">
        <f t="shared" si="41"/>
        <v>8863.1299764646228</v>
      </c>
      <c r="AC36" s="300">
        <f t="shared" si="42"/>
        <v>3760388.1539231953</v>
      </c>
      <c r="AE36" s="135">
        <v>15</v>
      </c>
      <c r="AF36" s="135">
        <f t="shared" si="43"/>
        <v>1</v>
      </c>
      <c r="AG36" s="135">
        <f t="shared" si="44"/>
        <v>3</v>
      </c>
      <c r="AH36" s="135">
        <f t="shared" si="15"/>
        <v>31</v>
      </c>
      <c r="AI36" s="135">
        <f t="shared" si="45"/>
        <v>563</v>
      </c>
      <c r="AJ36" s="135">
        <f t="shared" si="46"/>
        <v>37330</v>
      </c>
      <c r="AK36" s="332">
        <f t="shared" si="47"/>
        <v>0.11338144329896904</v>
      </c>
      <c r="AL36" s="133">
        <f t="shared" si="16"/>
        <v>3.3769999999999998</v>
      </c>
      <c r="AM36" s="218">
        <f t="shared" si="17"/>
        <v>0.26650000000000001</v>
      </c>
      <c r="AN36" s="218">
        <f t="shared" si="18"/>
        <v>2.2499999999999999E-2</v>
      </c>
      <c r="AO36" s="334">
        <f t="shared" si="31"/>
        <v>0.34</v>
      </c>
      <c r="AP36" s="218">
        <f t="shared" si="19"/>
        <v>0.02</v>
      </c>
      <c r="AQ36" s="133">
        <f t="shared" si="48"/>
        <v>0</v>
      </c>
      <c r="AR36" s="134">
        <f t="shared" si="20"/>
        <v>0</v>
      </c>
      <c r="AS36" s="133">
        <f t="shared" si="21"/>
        <v>0</v>
      </c>
      <c r="AT36" s="134">
        <f t="shared" si="49"/>
        <v>6.9692051306576006E-2</v>
      </c>
      <c r="AU36" s="134">
        <f t="shared" si="22"/>
        <v>0.89742964625885691</v>
      </c>
      <c r="AV36" s="34">
        <f t="shared" si="23"/>
        <v>0</v>
      </c>
      <c r="AW36" s="134">
        <f t="shared" si="24"/>
        <v>0.35</v>
      </c>
      <c r="AX36" s="134">
        <f t="shared" si="25"/>
        <v>0.9</v>
      </c>
      <c r="AY36" s="134">
        <f t="shared" si="26"/>
        <v>0.9</v>
      </c>
      <c r="AZ36" s="134"/>
      <c r="BA36" s="223"/>
      <c r="BB36" s="218">
        <f t="shared" si="27"/>
        <v>-0.73614035809837342</v>
      </c>
      <c r="BC36" s="218">
        <f t="shared" si="50"/>
        <v>-0.6785000000000001</v>
      </c>
      <c r="BD36" s="134">
        <f t="shared" si="51"/>
        <v>-0.25362900904282565</v>
      </c>
      <c r="BE36" s="134">
        <f t="shared" si="52"/>
        <v>-0.24732302194229888</v>
      </c>
      <c r="BF36" s="134">
        <f>_xll.xSPRDOPT($BW36,$BV36,$CG36,0,$BY36,$BX36,$BZ36,$AJ36,1,4)*$CB36</f>
        <v>8.0722343961938225E-2</v>
      </c>
      <c r="BG36" s="134">
        <f>_xll.xSPRDOPT($BW36,$BV36,$CG36,0,$BY36,$BX36,$BZ36,$AJ36,1,3)*$CB36</f>
        <v>6.7528093383110846E-2</v>
      </c>
      <c r="BH36" s="134">
        <f>IF(OR(BF36&lt;&gt;0,BG36&lt;&gt;0),_xll.xSPRDOPT($BW36,$BV36,$CG36,0,$BY36,$BX36,$BZ36,$AJ36,1,12)*$CB36,0)</f>
        <v>-6.7726064684587042E-2</v>
      </c>
      <c r="BI36" s="134">
        <f>_xll.xSPRDOPT($BW36,$BV36,$CG36,2*LN(1+CA36/2),$BY36,$BX36,$BZ36,$AJ36,1,9)</f>
        <v>7.369470924542933E-5</v>
      </c>
      <c r="BJ36" s="134">
        <f>_xll.xSPRDOPT($BW36,$BV36,$CG36,0,$BY36,$BX36,$BZ36,$AJ36,1,6)*$CB36</f>
        <v>7.2401384325774503</v>
      </c>
      <c r="BK36" s="134">
        <f>_xll.xSPRDOPT($BW36,$BV36,$CG36,0,$BY36,$BX36,$BZ36,$AJ36,1,5)*$CB36</f>
        <v>-10.639618163649846</v>
      </c>
      <c r="BL36" s="134">
        <f>_xll.xSPRDOPT(BW36,BV36,CG36,0,BY36,BX36,BZ36,AJ36,1,2)*CB36</f>
        <v>-0.24469173914502246</v>
      </c>
      <c r="BM36" s="134">
        <f>_xll.xSPRDOPT(BW36,BV36,CG36,0,BY36,BX36,BZ36,AJ36,1,1)*CB36</f>
        <v>0.42745707684777334</v>
      </c>
      <c r="BN36" s="134">
        <f>IF(AH36&lt;&gt;0,_xll.xSPRDOPT($BW36,$BV36,$CG36,2*LN(1+CA36/2),$BY36,$BX36,$BZ36,$AJ36,1,8)+(AJ36/365.25)*CH36/AH36,0)</f>
        <v>10.010190819246128</v>
      </c>
      <c r="BO36" s="134">
        <f>_xll.xSPRDOPT($BW36,$BV36,$CG36,0,$BY36,$BX36,$BZ36,$AJ36,1,0)</f>
        <v>0.89440420862797199</v>
      </c>
      <c r="BP36" s="134"/>
      <c r="BQ36" s="134"/>
      <c r="BR36" s="134"/>
      <c r="BS36" s="135">
        <f t="shared" si="32"/>
        <v>556406.38068049122</v>
      </c>
      <c r="BV36" s="221">
        <v>4.4021403580983733</v>
      </c>
      <c r="BW36" s="133">
        <v>4.4154999999999998</v>
      </c>
      <c r="BX36" s="134">
        <v>0.6282510792705821</v>
      </c>
      <c r="BY36" s="134">
        <v>0.62194509217005534</v>
      </c>
      <c r="BZ36" s="134">
        <v>0.99287864325661945</v>
      </c>
      <c r="CA36" s="134">
        <v>6.8263969545907008E-2</v>
      </c>
      <c r="CB36" s="134">
        <v>0.9872179502955063</v>
      </c>
      <c r="CC36" s="218">
        <v>-0.03</v>
      </c>
      <c r="CD36" s="218">
        <v>0.06</v>
      </c>
      <c r="CE36" s="218">
        <v>0.17499999999999999</v>
      </c>
      <c r="CF36" s="218">
        <v>-7.4999999999999997E-3</v>
      </c>
      <c r="CG36" s="218">
        <v>1.9200000000000002E-2</v>
      </c>
      <c r="CH36" s="218">
        <v>3.0653117356675472</v>
      </c>
      <c r="CI36" s="29">
        <v>4.2480000000000002</v>
      </c>
    </row>
    <row r="37" spans="4:87" x14ac:dyDescent="0.2">
      <c r="D37" s="31">
        <f t="shared" si="33"/>
        <v>37361</v>
      </c>
      <c r="F37" s="28">
        <f t="shared" si="34"/>
        <v>20000</v>
      </c>
      <c r="G37" s="28">
        <f t="shared" si="11"/>
        <v>17843.671528009003</v>
      </c>
      <c r="H37" s="52">
        <f t="shared" si="35"/>
        <v>3.4394999999999998</v>
      </c>
      <c r="I37" s="52">
        <f t="shared" si="36"/>
        <v>3.4819999999999998</v>
      </c>
      <c r="K37" s="52">
        <f t="shared" si="28"/>
        <v>1.1375340599105734</v>
      </c>
      <c r="L37" s="132">
        <f t="shared" si="37"/>
        <v>0</v>
      </c>
      <c r="M37" s="52"/>
      <c r="N37" s="128">
        <f t="shared" si="29"/>
        <v>0.29258856181071574</v>
      </c>
      <c r="O37" s="128">
        <f t="shared" si="30"/>
        <v>0.29258856181071574</v>
      </c>
      <c r="P37" s="55">
        <f t="shared" si="38"/>
        <v>1.0000000000000002</v>
      </c>
      <c r="Q37" s="132">
        <f>_xll.xSPRDOPT(I37,H37,AQ37,0,O37,N37,P37,D37-$G$5,1,0)*AH37*AU37</f>
        <v>1.1375340599105261</v>
      </c>
      <c r="R37" s="330"/>
      <c r="S37" s="177">
        <f>_xll.xSPRDOPT(I37,H37,AQ37,AT37,O37,N37,P37,D37-$G$5,1,2)*AF37*F37*AH37</f>
        <v>-534252.78705545294</v>
      </c>
      <c r="T37" s="177">
        <f>_xll.xSPRDOPT(I37,H37,AQ37,AT37,O37,N37,P37,D37-$G$5,1,1)*AF37*F37*AH37</f>
        <v>534252.78705545235</v>
      </c>
      <c r="U37" s="132"/>
      <c r="V37" s="142">
        <f t="shared" si="39"/>
        <v>0</v>
      </c>
      <c r="W37" s="142"/>
      <c r="X37" s="300">
        <f t="shared" si="40"/>
        <v>-97974.916881372192</v>
      </c>
      <c r="Y37" s="300">
        <f t="shared" si="12"/>
        <v>3581.3012597005477</v>
      </c>
      <c r="Z37" s="300">
        <f t="shared" si="13"/>
        <v>4421.9344973507687</v>
      </c>
      <c r="AA37" s="300">
        <f t="shared" si="14"/>
        <v>646564.91899376165</v>
      </c>
      <c r="AB37" s="300">
        <f t="shared" si="41"/>
        <v>9061.2790494222718</v>
      </c>
      <c r="AC37" s="300">
        <f t="shared" si="42"/>
        <v>3635540.9047489422</v>
      </c>
      <c r="AE37" s="135">
        <v>15</v>
      </c>
      <c r="AF37" s="135">
        <f t="shared" si="43"/>
        <v>1</v>
      </c>
      <c r="AG37" s="135">
        <f t="shared" si="44"/>
        <v>4</v>
      </c>
      <c r="AH37" s="135">
        <f t="shared" si="15"/>
        <v>30</v>
      </c>
      <c r="AI37" s="135">
        <f t="shared" si="45"/>
        <v>594</v>
      </c>
      <c r="AJ37" s="135">
        <f t="shared" si="46"/>
        <v>37361</v>
      </c>
      <c r="AK37" s="332">
        <f t="shared" si="47"/>
        <v>0.10637628865979387</v>
      </c>
      <c r="AL37" s="133">
        <f t="shared" si="16"/>
        <v>3.2269999999999999</v>
      </c>
      <c r="AM37" s="218">
        <f t="shared" si="17"/>
        <v>0.19500000000000001</v>
      </c>
      <c r="AN37" s="218">
        <f t="shared" si="18"/>
        <v>1.7500000000000002E-2</v>
      </c>
      <c r="AO37" s="334">
        <f t="shared" si="31"/>
        <v>0.25</v>
      </c>
      <c r="AP37" s="218">
        <f t="shared" si="19"/>
        <v>5.0000000000000001E-3</v>
      </c>
      <c r="AQ37" s="133">
        <f t="shared" si="48"/>
        <v>0</v>
      </c>
      <c r="AR37" s="134">
        <f t="shared" si="20"/>
        <v>0</v>
      </c>
      <c r="AS37" s="133">
        <f t="shared" si="21"/>
        <v>0</v>
      </c>
      <c r="AT37" s="134">
        <f t="shared" si="49"/>
        <v>6.972222663465602E-2</v>
      </c>
      <c r="AU37" s="134">
        <f t="shared" si="22"/>
        <v>0.8921835764004501</v>
      </c>
      <c r="AV37" s="34">
        <f t="shared" si="23"/>
        <v>0</v>
      </c>
      <c r="AW37" s="134">
        <f t="shared" si="24"/>
        <v>0.28749999999999998</v>
      </c>
      <c r="AX37" s="134">
        <f t="shared" si="25"/>
        <v>0.45</v>
      </c>
      <c r="AY37" s="134">
        <f t="shared" si="26"/>
        <v>0.45</v>
      </c>
      <c r="AZ37" s="134"/>
      <c r="BA37" s="223"/>
      <c r="BB37" s="218">
        <f t="shared" si="27"/>
        <v>-0.96264035809837356</v>
      </c>
      <c r="BC37" s="218">
        <f t="shared" si="50"/>
        <v>-0.9335</v>
      </c>
      <c r="BD37" s="134">
        <f t="shared" si="51"/>
        <v>-0.33566251745986636</v>
      </c>
      <c r="BE37" s="134">
        <f t="shared" si="52"/>
        <v>-0.32935653035933959</v>
      </c>
      <c r="BF37" s="134">
        <f>_xll.xSPRDOPT($BW37,$BV37,$CG37,0,$BY37,$BX37,$BZ37,$AJ37,1,4)*$CB37</f>
        <v>8.0588972358951391E-2</v>
      </c>
      <c r="BG37" s="134">
        <f>_xll.xSPRDOPT($BW37,$BV37,$CG37,0,$BY37,$BX37,$BZ37,$AJ37,1,3)*$CB37</f>
        <v>6.7385299711750946E-2</v>
      </c>
      <c r="BH37" s="134">
        <f>IF(OR(BF37&lt;&gt;0,BG37&lt;&gt;0),_xll.xSPRDOPT($BW37,$BV37,$CG37,0,$BY37,$BX37,$BZ37,$AJ37,1,12)*$CB37,0)</f>
        <v>-6.7582869761176279E-2</v>
      </c>
      <c r="BI37" s="134">
        <f>_xll.xSPRDOPT($BW37,$BV37,$CG37,2*LN(1+CA37/2),$BY37,$BX37,$BZ37,$AJ37,1,9)</f>
        <v>7.3241711568097317E-5</v>
      </c>
      <c r="BJ37" s="134">
        <f>_xll.xSPRDOPT($BW37,$BV37,$CG37,0,$BY37,$BX37,$BZ37,$AJ37,1,6)*$CB37</f>
        <v>7.2457641273059412</v>
      </c>
      <c r="BK37" s="134">
        <f>_xll.xSPRDOPT($BW37,$BV37,$CG37,0,$BY37,$BX37,$BZ37,$AJ37,1,5)*$CB37</f>
        <v>-10.656353533921401</v>
      </c>
      <c r="BL37" s="134">
        <f>_xll.xSPRDOPT(BW37,BV37,CG37,0,BY37,BX37,BZ37,AJ37,1,2)*CB37</f>
        <v>-0.24433262519499627</v>
      </c>
      <c r="BM37" s="134">
        <f>_xll.xSPRDOPT(BW37,BV37,CG37,0,BY37,BX37,BZ37,AJ37,1,1)*CB37</f>
        <v>0.42688374284782776</v>
      </c>
      <c r="BN37" s="134">
        <f>IF(AH37&lt;&gt;0,_xll.xSPRDOPT($BW37,$BV37,$CG37,2*LN(1+CA37/2),$BY37,$BX37,$BZ37,$AJ37,1,8)+(AJ37/365.25)*CH37/AH37,0)</f>
        <v>10.356288932559009</v>
      </c>
      <c r="BO37" s="134">
        <f>_xll.xSPRDOPT($BW37,$BV37,$CG37,0,$BY37,$BX37,$BZ37,$AJ37,1,0)</f>
        <v>0.89353307455844611</v>
      </c>
      <c r="BP37" s="134"/>
      <c r="BQ37" s="134"/>
      <c r="BR37" s="134"/>
      <c r="BS37" s="135">
        <f t="shared" si="32"/>
        <v>535310.1458402701</v>
      </c>
      <c r="BV37" s="221">
        <v>4.4021403580983733</v>
      </c>
      <c r="BW37" s="133">
        <v>4.4154999999999998</v>
      </c>
      <c r="BX37" s="134">
        <v>0.6282510792705821</v>
      </c>
      <c r="BY37" s="134">
        <v>0.62194509217005534</v>
      </c>
      <c r="BZ37" s="134">
        <v>0.99287864325661945</v>
      </c>
      <c r="CA37" s="134">
        <v>6.8263969545907008E-2</v>
      </c>
      <c r="CB37" s="134">
        <v>0.9872179502955063</v>
      </c>
      <c r="CC37" s="218">
        <v>-0.03</v>
      </c>
      <c r="CD37" s="218">
        <v>0.06</v>
      </c>
      <c r="CE37" s="218">
        <v>0.17499999999999999</v>
      </c>
      <c r="CF37" s="218">
        <v>-7.4999999999999997E-3</v>
      </c>
      <c r="CG37" s="218">
        <v>1.9200000000000002E-2</v>
      </c>
      <c r="CH37" s="218">
        <v>3.0653117356675472</v>
      </c>
      <c r="CI37" s="29">
        <v>4.2480000000000002</v>
      </c>
    </row>
    <row r="38" spans="4:87" x14ac:dyDescent="0.2">
      <c r="D38" s="31">
        <f t="shared" si="33"/>
        <v>37391</v>
      </c>
      <c r="F38" s="28">
        <f t="shared" si="34"/>
        <v>20000</v>
      </c>
      <c r="G38" s="28">
        <f t="shared" si="11"/>
        <v>17743.405219337939</v>
      </c>
      <c r="H38" s="52">
        <f t="shared" si="35"/>
        <v>3.3654999999999999</v>
      </c>
      <c r="I38" s="52">
        <f t="shared" si="36"/>
        <v>3.3805000000000001</v>
      </c>
      <c r="K38" s="52">
        <f t="shared" si="28"/>
        <v>0.41253417134961046</v>
      </c>
      <c r="L38" s="132">
        <f t="shared" si="37"/>
        <v>0</v>
      </c>
      <c r="M38" s="52"/>
      <c r="N38" s="128">
        <f t="shared" si="29"/>
        <v>0.27796882319185845</v>
      </c>
      <c r="O38" s="128">
        <f t="shared" si="30"/>
        <v>0.27796882319185845</v>
      </c>
      <c r="P38" s="55">
        <f t="shared" si="38"/>
        <v>1.0000000000000002</v>
      </c>
      <c r="Q38" s="132">
        <f>_xll.xSPRDOPT(I38,H38,AQ38,0,O38,N38,P38,D38-$G$5,1,0)*AH38*AU38</f>
        <v>0.41253417134951637</v>
      </c>
      <c r="R38" s="330"/>
      <c r="S38" s="177">
        <f>_xll.xSPRDOPT(I38,H38,AQ38,AT38,O38,N38,P38,D38-$G$5,1,2)*AF38*F38*AH38</f>
        <v>-548905.43174288049</v>
      </c>
      <c r="T38" s="177">
        <f>_xll.xSPRDOPT(I38,H38,AQ38,AT38,O38,N38,P38,D38-$G$5,1,1)*AF38*F38*AH38</f>
        <v>548905.43174287956</v>
      </c>
      <c r="U38" s="132"/>
      <c r="V38" s="142">
        <f t="shared" si="39"/>
        <v>0</v>
      </c>
      <c r="W38" s="142"/>
      <c r="X38" s="300">
        <f t="shared" si="40"/>
        <v>-116761.64828453155</v>
      </c>
      <c r="Y38" s="300">
        <f t="shared" si="12"/>
        <v>4270.4816539297926</v>
      </c>
      <c r="Z38" s="300">
        <f t="shared" si="13"/>
        <v>4542.1328598564842</v>
      </c>
      <c r="AA38" s="300">
        <f t="shared" si="14"/>
        <v>701300.0863923037</v>
      </c>
      <c r="AB38" s="300">
        <f t="shared" si="41"/>
        <v>9088.0087262204215</v>
      </c>
      <c r="AC38" s="300">
        <f t="shared" si="42"/>
        <v>3753172.5365137188</v>
      </c>
      <c r="AE38" s="135">
        <v>15</v>
      </c>
      <c r="AF38" s="135">
        <f t="shared" si="43"/>
        <v>1</v>
      </c>
      <c r="AG38" s="135">
        <f t="shared" si="44"/>
        <v>5</v>
      </c>
      <c r="AH38" s="135">
        <f t="shared" si="15"/>
        <v>31</v>
      </c>
      <c r="AI38" s="135">
        <f t="shared" si="45"/>
        <v>624</v>
      </c>
      <c r="AJ38" s="135">
        <f t="shared" si="46"/>
        <v>37391</v>
      </c>
      <c r="AK38" s="332">
        <f t="shared" si="47"/>
        <v>0.10408762886597955</v>
      </c>
      <c r="AL38" s="133">
        <f t="shared" si="16"/>
        <v>3.173</v>
      </c>
      <c r="AM38" s="218">
        <f t="shared" si="17"/>
        <v>0.1825</v>
      </c>
      <c r="AN38" s="218">
        <f t="shared" si="18"/>
        <v>0.01</v>
      </c>
      <c r="AO38" s="334">
        <f t="shared" si="31"/>
        <v>0.20250000000000001</v>
      </c>
      <c r="AP38" s="218">
        <f t="shared" si="19"/>
        <v>5.0000000000000001E-3</v>
      </c>
      <c r="AQ38" s="133">
        <f t="shared" si="48"/>
        <v>0</v>
      </c>
      <c r="AR38" s="134">
        <f t="shared" si="20"/>
        <v>0</v>
      </c>
      <c r="AS38" s="133">
        <f t="shared" si="21"/>
        <v>0</v>
      </c>
      <c r="AT38" s="134">
        <f t="shared" si="49"/>
        <v>6.9725713675654999E-2</v>
      </c>
      <c r="AU38" s="134">
        <f t="shared" si="22"/>
        <v>0.88717026096689688</v>
      </c>
      <c r="AV38" s="34">
        <f t="shared" si="23"/>
        <v>0</v>
      </c>
      <c r="AW38" s="134">
        <f t="shared" si="24"/>
        <v>0.27250000000000002</v>
      </c>
      <c r="AX38" s="134">
        <f t="shared" si="25"/>
        <v>0.45</v>
      </c>
      <c r="AY38" s="134">
        <f t="shared" si="26"/>
        <v>0.45</v>
      </c>
      <c r="AZ38" s="134"/>
      <c r="BA38" s="223"/>
      <c r="BB38" s="218">
        <f t="shared" si="27"/>
        <v>-1.0366403580983734</v>
      </c>
      <c r="BC38" s="218">
        <f t="shared" si="50"/>
        <v>-1.0349999999999997</v>
      </c>
      <c r="BD38" s="134">
        <f t="shared" si="51"/>
        <v>-0.35028225607872365</v>
      </c>
      <c r="BE38" s="134">
        <f t="shared" si="52"/>
        <v>-0.34397626897819689</v>
      </c>
      <c r="BF38" s="134">
        <f>_xll.xSPRDOPT($BW38,$BV38,$CG38,0,$BY38,$BX38,$BZ38,$AJ38,1,4)*$CB38</f>
        <v>8.0459923598733538E-2</v>
      </c>
      <c r="BG38" s="134">
        <f>_xll.xSPRDOPT($BW38,$BV38,$CG38,0,$BY38,$BX38,$BZ38,$AJ38,1,3)*$CB38</f>
        <v>6.724721075396943E-2</v>
      </c>
      <c r="BH38" s="134">
        <f>IF(OR(BF38&lt;&gt;0,BG38&lt;&gt;0),_xll.xSPRDOPT($BW38,$BV38,$CG38,0,$BY38,$BX38,$BZ38,$AJ38,1,12)*$CB38,0)</f>
        <v>-6.7444392633769112E-2</v>
      </c>
      <c r="BI38" s="134">
        <f>_xll.xSPRDOPT($BW38,$BV38,$CG38,2*LN(1+CA38/2),$BY38,$BX38,$BZ38,$AJ38,1,9)</f>
        <v>7.2805732209816574E-5</v>
      </c>
      <c r="BJ38" s="134">
        <f>_xll.xSPRDOPT($BW38,$BV38,$CG38,0,$BY38,$BX38,$BZ38,$AJ38,1,6)*$CB38</f>
        <v>7.2511719068838953</v>
      </c>
      <c r="BK38" s="134">
        <f>_xll.xSPRDOPT($BW38,$BV38,$CG38,0,$BY38,$BX38,$BZ38,$AJ38,1,5)*$CB38</f>
        <v>-10.67249795244199</v>
      </c>
      <c r="BL38" s="134">
        <f>_xll.xSPRDOPT(BW38,BV38,CG38,0,BY38,BX38,BZ38,AJ38,1,2)*CB38</f>
        <v>-0.24398492635428215</v>
      </c>
      <c r="BM38" s="134">
        <f>_xll.xSPRDOPT(BW38,BV38,CG38,0,BY38,BX38,BZ38,AJ38,1,1)*CB38</f>
        <v>0.42632836772474175</v>
      </c>
      <c r="BN38" s="134">
        <f>IF(AH38&lt;&gt;0,_xll.xSPRDOPT($BW38,$BV38,$CG38,2*LN(1+CA38/2),$BY38,$BX38,$BZ38,$AJ38,1,8)+(AJ38/365.25)*CH38/AH38,0)</f>
        <v>10.027800551663713</v>
      </c>
      <c r="BO38" s="134">
        <f>_xll.xSPRDOPT($BW38,$BV38,$CG38,0,$BY38,$BX38,$BZ38,$AJ38,1,0)</f>
        <v>0.89268798192085597</v>
      </c>
      <c r="BP38" s="134"/>
      <c r="BQ38" s="134"/>
      <c r="BR38" s="134"/>
      <c r="BS38" s="135">
        <f t="shared" si="32"/>
        <v>550045.56179947616</v>
      </c>
      <c r="BV38" s="221">
        <v>4.4021403580983733</v>
      </c>
      <c r="BW38" s="133">
        <v>4.4154999999999998</v>
      </c>
      <c r="BX38" s="134">
        <v>0.6282510792705821</v>
      </c>
      <c r="BY38" s="134">
        <v>0.62194509217005534</v>
      </c>
      <c r="BZ38" s="134">
        <v>0.99287864325661945</v>
      </c>
      <c r="CA38" s="134">
        <v>6.8263969545907008E-2</v>
      </c>
      <c r="CB38" s="134">
        <v>0.9872179502955063</v>
      </c>
      <c r="CC38" s="218">
        <v>-0.03</v>
      </c>
      <c r="CD38" s="218">
        <v>0.06</v>
      </c>
      <c r="CE38" s="218">
        <v>0.17499999999999999</v>
      </c>
      <c r="CF38" s="218">
        <v>-7.4999999999999997E-3</v>
      </c>
      <c r="CG38" s="218">
        <v>1.9200000000000002E-2</v>
      </c>
      <c r="CH38" s="218">
        <v>3.0653117356675472</v>
      </c>
      <c r="CI38" s="29">
        <v>4.2480000000000002</v>
      </c>
    </row>
    <row r="39" spans="4:87" x14ac:dyDescent="0.2">
      <c r="D39" s="31">
        <f t="shared" si="33"/>
        <v>37422</v>
      </c>
      <c r="F39" s="28">
        <f t="shared" si="34"/>
        <v>20000</v>
      </c>
      <c r="G39" s="28">
        <f t="shared" si="11"/>
        <v>17640.378300818116</v>
      </c>
      <c r="H39" s="52">
        <f t="shared" si="35"/>
        <v>3.3440000000000007</v>
      </c>
      <c r="I39" s="52">
        <f t="shared" si="36"/>
        <v>3.3565000000000005</v>
      </c>
      <c r="K39" s="52">
        <f t="shared" si="28"/>
        <v>0.33075709314033264</v>
      </c>
      <c r="L39" s="132">
        <f t="shared" si="37"/>
        <v>0</v>
      </c>
      <c r="M39" s="52"/>
      <c r="N39" s="128">
        <f t="shared" si="29"/>
        <v>0.27724524409470819</v>
      </c>
      <c r="O39" s="128">
        <f t="shared" si="30"/>
        <v>0.27724524409470819</v>
      </c>
      <c r="P39" s="55">
        <f t="shared" si="38"/>
        <v>1.0000000000000002</v>
      </c>
      <c r="Q39" s="132">
        <f>_xll.xSPRDOPT(I39,H39,AQ39,0,O39,N39,P39,D39-$G$5,1,0)*AH39*AU39</f>
        <v>0.33075709314023433</v>
      </c>
      <c r="R39" s="330"/>
      <c r="S39" s="177">
        <f>_xll.xSPRDOPT(I39,H39,AQ39,AT39,O39,N39,P39,D39-$G$5,1,2)*AF39*F39*AH39</f>
        <v>-528061.04467048019</v>
      </c>
      <c r="T39" s="177">
        <f>_xll.xSPRDOPT(I39,H39,AQ39,AT39,O39,N39,P39,D39-$G$5,1,1)*AF39*F39*AH39</f>
        <v>528061.04467047949</v>
      </c>
      <c r="U39" s="132"/>
      <c r="V39" s="142">
        <f t="shared" si="39"/>
        <v>0</v>
      </c>
      <c r="W39" s="142"/>
      <c r="X39" s="300">
        <f t="shared" si="40"/>
        <v>-115850.08547679735</v>
      </c>
      <c r="Y39" s="300">
        <f t="shared" si="12"/>
        <v>4308.9492968730883</v>
      </c>
      <c r="Z39" s="300">
        <f t="shared" si="13"/>
        <v>4368.5623316434085</v>
      </c>
      <c r="AA39" s="300">
        <f t="shared" si="14"/>
        <v>682433.26701082126</v>
      </c>
      <c r="AB39" s="300">
        <f t="shared" si="41"/>
        <v>9121.2983219913658</v>
      </c>
      <c r="AC39" s="300">
        <f t="shared" si="42"/>
        <v>3628540.7598644756</v>
      </c>
      <c r="AE39" s="135">
        <v>15</v>
      </c>
      <c r="AF39" s="135">
        <f t="shared" si="43"/>
        <v>1</v>
      </c>
      <c r="AG39" s="135">
        <f t="shared" si="44"/>
        <v>6</v>
      </c>
      <c r="AH39" s="135">
        <f t="shared" si="15"/>
        <v>30</v>
      </c>
      <c r="AI39" s="135">
        <f t="shared" si="45"/>
        <v>655</v>
      </c>
      <c r="AJ39" s="135">
        <f t="shared" si="46"/>
        <v>37422</v>
      </c>
      <c r="AK39" s="332">
        <f t="shared" si="47"/>
        <v>0.10342268041237146</v>
      </c>
      <c r="AL39" s="133">
        <f t="shared" si="16"/>
        <v>3.1490000000000005</v>
      </c>
      <c r="AM39" s="218">
        <f t="shared" si="17"/>
        <v>0.1825</v>
      </c>
      <c r="AN39" s="218">
        <f t="shared" si="18"/>
        <v>1.2500000000000001E-2</v>
      </c>
      <c r="AO39" s="334">
        <f t="shared" si="31"/>
        <v>0.20250000000000001</v>
      </c>
      <c r="AP39" s="218">
        <f t="shared" si="19"/>
        <v>5.0000000000000001E-3</v>
      </c>
      <c r="AQ39" s="133">
        <f t="shared" si="48"/>
        <v>0</v>
      </c>
      <c r="AR39" s="134">
        <f t="shared" si="20"/>
        <v>0</v>
      </c>
      <c r="AS39" s="133">
        <f t="shared" si="21"/>
        <v>0</v>
      </c>
      <c r="AT39" s="134">
        <f t="shared" si="49"/>
        <v>6.9729316951359005E-2</v>
      </c>
      <c r="AU39" s="134">
        <f t="shared" si="22"/>
        <v>0.88201891504090579</v>
      </c>
      <c r="AV39" s="34">
        <f t="shared" si="23"/>
        <v>0</v>
      </c>
      <c r="AW39" s="134">
        <f t="shared" si="24"/>
        <v>0.27</v>
      </c>
      <c r="AX39" s="134">
        <f t="shared" si="25"/>
        <v>0.5</v>
      </c>
      <c r="AY39" s="134">
        <f t="shared" si="26"/>
        <v>0.5</v>
      </c>
      <c r="AZ39" s="134"/>
      <c r="BA39" s="223"/>
      <c r="BB39" s="218">
        <f t="shared" si="27"/>
        <v>-1.0581403580983726</v>
      </c>
      <c r="BC39" s="218">
        <f t="shared" si="50"/>
        <v>-1.0589999999999993</v>
      </c>
      <c r="BD39" s="134">
        <f t="shared" si="51"/>
        <v>-0.35100583517587391</v>
      </c>
      <c r="BE39" s="134">
        <f t="shared" si="52"/>
        <v>-0.34469984807534715</v>
      </c>
      <c r="BF39" s="134">
        <f>_xll.xSPRDOPT($BW39,$BV39,$CG39,0,$BY39,$BX39,$BZ39,$AJ39,1,4)*$CB39</f>
        <v>8.0326594873411497E-2</v>
      </c>
      <c r="BG39" s="134">
        <f>_xll.xSPRDOPT($BW39,$BV39,$CG39,0,$BY39,$BX39,$BZ39,$AJ39,1,3)*$CB39</f>
        <v>6.7104621112618321E-2</v>
      </c>
      <c r="BH39" s="134">
        <f>IF(OR(BF39&lt;&gt;0,BG39&lt;&gt;0),_xll.xSPRDOPT($BW39,$BV39,$CG39,0,$BY39,$BX39,$BZ39,$AJ39,1,12)*$CB39,0)</f>
        <v>-6.7301402040315136E-2</v>
      </c>
      <c r="BI39" s="134">
        <f>_xll.xSPRDOPT($BW39,$BV39,$CG39,2*LN(1+CA39/2),$BY39,$BX39,$BZ39,$AJ39,1,9)</f>
        <v>7.2357693777050185E-5</v>
      </c>
      <c r="BJ39" s="134">
        <f>_xll.xSPRDOPT($BW39,$BV39,$CG39,0,$BY39,$BX39,$BZ39,$AJ39,1,6)*$CB39</f>
        <v>7.2567222066850903</v>
      </c>
      <c r="BK39" s="134">
        <f>_xll.xSPRDOPT($BW39,$BV39,$CG39,0,$BY39,$BX39,$BZ39,$AJ39,1,5)*$CB39</f>
        <v>-10.689127476327707</v>
      </c>
      <c r="BL39" s="134">
        <f>_xll.xSPRDOPT(BW39,BV39,CG39,0,BY39,BX39,BZ39,AJ39,1,2)*CB39</f>
        <v>-0.24362546467021709</v>
      </c>
      <c r="BM39" s="134">
        <f>_xll.xSPRDOPT(BW39,BV39,CG39,0,BY39,BX39,BZ39,AJ39,1,1)*CB39</f>
        <v>0.42575393033303915</v>
      </c>
      <c r="BN39" s="134">
        <f>IF(AH39&lt;&gt;0,_xll.xSPRDOPT($BW39,$BV39,$CG39,2*LN(1+CA39/2),$BY39,$BX39,$BZ39,$AJ39,1,8)+(AJ39/365.25)*CH39/AH39,0)</f>
        <v>10.374443502901888</v>
      </c>
      <c r="BO39" s="134">
        <f>_xll.xSPRDOPT($BW39,$BV39,$CG39,0,$BY39,$BX39,$BZ39,$AJ39,1,0)</f>
        <v>0.89181259852892292</v>
      </c>
      <c r="BP39" s="134"/>
      <c r="BQ39" s="134"/>
      <c r="BR39" s="134"/>
      <c r="BS39" s="135">
        <f t="shared" si="32"/>
        <v>529211.34902454354</v>
      </c>
      <c r="BV39" s="221">
        <v>4.4021403580983733</v>
      </c>
      <c r="BW39" s="133">
        <v>4.4154999999999998</v>
      </c>
      <c r="BX39" s="134">
        <v>0.6282510792705821</v>
      </c>
      <c r="BY39" s="134">
        <v>0.62194509217005534</v>
      </c>
      <c r="BZ39" s="134">
        <v>0.99287864325661945</v>
      </c>
      <c r="CA39" s="134">
        <v>6.8263969545907008E-2</v>
      </c>
      <c r="CB39" s="134">
        <v>0.9872179502955063</v>
      </c>
      <c r="CC39" s="218">
        <v>-0.03</v>
      </c>
      <c r="CD39" s="218">
        <v>0.06</v>
      </c>
      <c r="CE39" s="218">
        <v>0.17499999999999999</v>
      </c>
      <c r="CF39" s="218">
        <v>-7.4999999999999997E-3</v>
      </c>
      <c r="CG39" s="218">
        <v>1.9200000000000002E-2</v>
      </c>
      <c r="CH39" s="218">
        <v>3.0653117356675472</v>
      </c>
      <c r="CI39" s="29">
        <v>4.2480000000000002</v>
      </c>
    </row>
    <row r="40" spans="4:87" x14ac:dyDescent="0.2">
      <c r="D40" s="31">
        <f t="shared" si="33"/>
        <v>37452</v>
      </c>
      <c r="F40" s="28">
        <f t="shared" si="34"/>
        <v>20000</v>
      </c>
      <c r="G40" s="28">
        <f t="shared" si="11"/>
        <v>17541.265258205764</v>
      </c>
      <c r="H40" s="52">
        <f t="shared" si="35"/>
        <v>3.3380000000000005</v>
      </c>
      <c r="I40" s="52">
        <f t="shared" si="36"/>
        <v>3.3654999999999999</v>
      </c>
      <c r="K40" s="52">
        <f t="shared" si="28"/>
        <v>0.74769643163100474</v>
      </c>
      <c r="L40" s="132">
        <f t="shared" si="37"/>
        <v>0</v>
      </c>
      <c r="M40" s="52"/>
      <c r="N40" s="128">
        <f t="shared" si="29"/>
        <v>0.27693862135859637</v>
      </c>
      <c r="O40" s="128">
        <f t="shared" si="30"/>
        <v>0.27693862135859637</v>
      </c>
      <c r="P40" s="55">
        <f t="shared" si="38"/>
        <v>1</v>
      </c>
      <c r="Q40" s="132">
        <f>_xll.xSPRDOPT(I40,H40,AQ40,0,O40,N40,P40,D40-$G$5,1,0)*AH40*AU40</f>
        <v>0.74769643163100474</v>
      </c>
      <c r="R40" s="330"/>
      <c r="S40" s="177">
        <f>_xll.xSPRDOPT(I40,H40,AQ40,AT40,O40,N40,P40,D40-$G$5,1,2)*AF40*F40*AH40</f>
        <v>-542544.22184313857</v>
      </c>
      <c r="T40" s="177">
        <f>_xll.xSPRDOPT(I40,H40,AQ40,AT40,O40,N40,P40,D40-$G$5,1,1)*AF40*F40*AH40</f>
        <v>542544.22184313857</v>
      </c>
      <c r="U40" s="132"/>
      <c r="V40" s="142">
        <f t="shared" si="39"/>
        <v>0</v>
      </c>
      <c r="W40" s="142"/>
      <c r="X40" s="300">
        <f t="shared" si="40"/>
        <v>-116297.14158259009</v>
      </c>
      <c r="Y40" s="300">
        <f t="shared" si="12"/>
        <v>4512.6900743360266</v>
      </c>
      <c r="Z40" s="300">
        <f t="shared" si="13"/>
        <v>4487.2795758800776</v>
      </c>
      <c r="AA40" s="300">
        <f t="shared" si="14"/>
        <v>708102.94995042728</v>
      </c>
      <c r="AB40" s="300">
        <f t="shared" si="41"/>
        <v>9142.2285443816763</v>
      </c>
      <c r="AC40" s="300">
        <f t="shared" si="42"/>
        <v>3745921.8234914686</v>
      </c>
      <c r="AE40" s="135">
        <v>15</v>
      </c>
      <c r="AF40" s="135">
        <f t="shared" si="43"/>
        <v>1</v>
      </c>
      <c r="AG40" s="135">
        <f t="shared" si="44"/>
        <v>7</v>
      </c>
      <c r="AH40" s="135">
        <f t="shared" si="15"/>
        <v>31</v>
      </c>
      <c r="AI40" s="135">
        <f t="shared" si="45"/>
        <v>685</v>
      </c>
      <c r="AJ40" s="135">
        <f t="shared" si="46"/>
        <v>37452</v>
      </c>
      <c r="AK40" s="332">
        <f t="shared" si="47"/>
        <v>0.10323711340206199</v>
      </c>
      <c r="AL40" s="133">
        <f t="shared" si="16"/>
        <v>3.1430000000000002</v>
      </c>
      <c r="AM40" s="218">
        <f t="shared" si="17"/>
        <v>0.1825</v>
      </c>
      <c r="AN40" s="218">
        <f t="shared" si="18"/>
        <v>1.2500000000000001E-2</v>
      </c>
      <c r="AO40" s="334">
        <f t="shared" si="31"/>
        <v>0.215</v>
      </c>
      <c r="AP40" s="218">
        <f t="shared" si="19"/>
        <v>7.4999999999999997E-3</v>
      </c>
      <c r="AQ40" s="133">
        <f t="shared" si="48"/>
        <v>0</v>
      </c>
      <c r="AR40" s="134">
        <f t="shared" si="20"/>
        <v>0</v>
      </c>
      <c r="AS40" s="133">
        <f t="shared" si="21"/>
        <v>0</v>
      </c>
      <c r="AT40" s="134">
        <f t="shared" si="49"/>
        <v>6.9731858434381011E-2</v>
      </c>
      <c r="AU40" s="134">
        <f t="shared" si="22"/>
        <v>0.87706326291028824</v>
      </c>
      <c r="AV40" s="34">
        <f t="shared" si="23"/>
        <v>0</v>
      </c>
      <c r="AW40" s="134">
        <f t="shared" si="24"/>
        <v>0.27</v>
      </c>
      <c r="AX40" s="134">
        <f t="shared" si="25"/>
        <v>0.5</v>
      </c>
      <c r="AY40" s="134">
        <f t="shared" si="26"/>
        <v>0.5</v>
      </c>
      <c r="AZ40" s="134"/>
      <c r="BA40" s="223"/>
      <c r="BB40" s="218">
        <f t="shared" si="27"/>
        <v>-1.0641403580983728</v>
      </c>
      <c r="BC40" s="218">
        <f t="shared" si="50"/>
        <v>-1.0499999999999998</v>
      </c>
      <c r="BD40" s="134">
        <f t="shared" si="51"/>
        <v>-0.35131245791198573</v>
      </c>
      <c r="BE40" s="134">
        <f t="shared" si="52"/>
        <v>-0.34500647081145897</v>
      </c>
      <c r="BF40" s="134">
        <f>_xll.xSPRDOPT($BW40,$BV40,$CG40,0,$BY40,$BX40,$BZ40,$AJ40,1,4)*$CB40</f>
        <v>8.0197588460732744E-2</v>
      </c>
      <c r="BG40" s="134">
        <f>_xll.xSPRDOPT($BW40,$BV40,$CG40,0,$BY40,$BX40,$BZ40,$AJ40,1,3)*$CB40</f>
        <v>6.6966730629045401E-2</v>
      </c>
      <c r="BH40" s="134">
        <f>IF(OR(BF40&lt;&gt;0,BG40&lt;&gt;0),_xll.xSPRDOPT($BW40,$BV40,$CG40,0,$BY40,$BX40,$BZ40,$AJ40,1,12)*$CB40,0)</f>
        <v>-6.7163123685052575E-2</v>
      </c>
      <c r="BI40" s="134">
        <f>_xll.xSPRDOPT($BW40,$BV40,$CG40,2*LN(1+CA40/2),$BY40,$BX40,$BZ40,$AJ40,1,9)</f>
        <v>7.192649031460229E-5</v>
      </c>
      <c r="BJ40" s="134">
        <f>_xll.xSPRDOPT($BW40,$BV40,$CG40,0,$BY40,$BX40,$BZ40,$AJ40,1,6)*$CB40</f>
        <v>7.2620568637498772</v>
      </c>
      <c r="BK40" s="134">
        <f>_xll.xSPRDOPT($BW40,$BV40,$CG40,0,$BY40,$BX40,$BZ40,$AJ40,1,5)*$CB40</f>
        <v>-10.705169006806971</v>
      </c>
      <c r="BL40" s="134">
        <f>_xll.xSPRDOPT(BW40,BV40,CG40,0,BY40,BX40,BZ40,AJ40,1,2)*CB40</f>
        <v>-0.24327743310681882</v>
      </c>
      <c r="BM40" s="134">
        <f>_xll.xSPRDOPT(BW40,BV40,CG40,0,BY40,BX40,BZ40,AJ40,1,1)*CB40</f>
        <v>0.42519749485159275</v>
      </c>
      <c r="BN40" s="134">
        <f>IF(AH40&lt;&gt;0,_xll.xSPRDOPT($BW40,$BV40,$CG40,2*LN(1+CA40/2),$BY40,$BX40,$BZ40,$AJ40,1,8)+(AJ40/365.25)*CH40/AH40,0)</f>
        <v>10.045399230198052</v>
      </c>
      <c r="BO40" s="134">
        <f>_xll.xSPRDOPT($BW40,$BV40,$CG40,0,$BY40,$BX40,$BZ40,$AJ40,1,0)</f>
        <v>0.89096340776063598</v>
      </c>
      <c r="BP40" s="134"/>
      <c r="BQ40" s="134"/>
      <c r="BR40" s="134"/>
      <c r="BS40" s="135">
        <f t="shared" si="32"/>
        <v>543779.22300437861</v>
      </c>
      <c r="BV40" s="221">
        <v>4.4021403580983733</v>
      </c>
      <c r="BW40" s="133">
        <v>4.4154999999999998</v>
      </c>
      <c r="BX40" s="134">
        <v>0.6282510792705821</v>
      </c>
      <c r="BY40" s="134">
        <v>0.62194509217005534</v>
      </c>
      <c r="BZ40" s="134">
        <v>0.99287864325661945</v>
      </c>
      <c r="CA40" s="134">
        <v>6.8263969545907008E-2</v>
      </c>
      <c r="CB40" s="134">
        <v>0.9872179502955063</v>
      </c>
      <c r="CC40" s="218">
        <v>-0.03</v>
      </c>
      <c r="CD40" s="218">
        <v>0.06</v>
      </c>
      <c r="CE40" s="218">
        <v>0.17499999999999999</v>
      </c>
      <c r="CF40" s="218">
        <v>-7.4999999999999997E-3</v>
      </c>
      <c r="CG40" s="218">
        <v>1.9200000000000002E-2</v>
      </c>
      <c r="CH40" s="218">
        <v>3.0653117356675472</v>
      </c>
      <c r="CI40" s="29">
        <v>4.2480000000000002</v>
      </c>
    </row>
    <row r="41" spans="4:87" x14ac:dyDescent="0.2">
      <c r="D41" s="31">
        <f t="shared" si="33"/>
        <v>37483</v>
      </c>
      <c r="F41" s="28">
        <f t="shared" si="34"/>
        <v>20000</v>
      </c>
      <c r="G41" s="28">
        <f t="shared" si="11"/>
        <v>17439.47844022201</v>
      </c>
      <c r="H41" s="52">
        <f t="shared" si="35"/>
        <v>3.3380000000000005</v>
      </c>
      <c r="I41" s="52">
        <f t="shared" si="36"/>
        <v>3.3654999999999999</v>
      </c>
      <c r="K41" s="52">
        <f t="shared" si="28"/>
        <v>0.74335776851444735</v>
      </c>
      <c r="L41" s="132">
        <f t="shared" si="37"/>
        <v>7.3940853440035426E-14</v>
      </c>
      <c r="M41" s="52"/>
      <c r="N41" s="128">
        <f t="shared" si="29"/>
        <v>0.27858814459550418</v>
      </c>
      <c r="O41" s="128">
        <f t="shared" si="30"/>
        <v>0.27858814459550418</v>
      </c>
      <c r="P41" s="55">
        <f t="shared" si="38"/>
        <v>0.99999999999999978</v>
      </c>
      <c r="Q41" s="132">
        <f>_xll.xSPRDOPT(I41,H41,AQ41,0,O41,N41,P41,D41-$G$5,1,0)*AH41*AU41</f>
        <v>0.74335776851452129</v>
      </c>
      <c r="R41" s="330"/>
      <c r="S41" s="177">
        <f>_xll.xSPRDOPT(I41,H41,AQ41,AT41,O41,N41,P41,D41-$G$5,1,2)*AF41*F41*AH41</f>
        <v>-539341.5692505663</v>
      </c>
      <c r="T41" s="177">
        <f>_xll.xSPRDOPT(I41,H41,AQ41,AT41,O41,N41,P41,D41-$G$5,1,1)*AF41*F41*AH41</f>
        <v>539341.569250567</v>
      </c>
      <c r="U41" s="132"/>
      <c r="V41" s="142">
        <f t="shared" si="39"/>
        <v>0</v>
      </c>
      <c r="W41" s="142"/>
      <c r="X41" s="300">
        <f t="shared" si="40"/>
        <v>-116159.85976095016</v>
      </c>
      <c r="Y41" s="300">
        <f t="shared" si="12"/>
        <v>4516.1530766547748</v>
      </c>
      <c r="Z41" s="300">
        <f t="shared" si="13"/>
        <v>4459.6341860075336</v>
      </c>
      <c r="AA41" s="300">
        <f t="shared" si="14"/>
        <v>706912.20686405257</v>
      </c>
      <c r="AB41" s="300">
        <f t="shared" si="41"/>
        <v>9157.0372469815429</v>
      </c>
      <c r="AC41" s="300">
        <f t="shared" si="42"/>
        <v>3742223.6627067095</v>
      </c>
      <c r="AE41" s="135">
        <v>15</v>
      </c>
      <c r="AF41" s="135">
        <f t="shared" si="43"/>
        <v>1</v>
      </c>
      <c r="AG41" s="135">
        <f t="shared" si="44"/>
        <v>8</v>
      </c>
      <c r="AH41" s="135">
        <f t="shared" si="15"/>
        <v>31</v>
      </c>
      <c r="AI41" s="135">
        <f t="shared" si="45"/>
        <v>716</v>
      </c>
      <c r="AJ41" s="135">
        <f t="shared" si="46"/>
        <v>37483</v>
      </c>
      <c r="AK41" s="332">
        <f t="shared" si="47"/>
        <v>0.10323711340206199</v>
      </c>
      <c r="AL41" s="133">
        <f t="shared" si="16"/>
        <v>3.1430000000000002</v>
      </c>
      <c r="AM41" s="218">
        <f t="shared" si="17"/>
        <v>0.1825</v>
      </c>
      <c r="AN41" s="218">
        <f t="shared" si="18"/>
        <v>1.2500000000000001E-2</v>
      </c>
      <c r="AO41" s="334">
        <f t="shared" si="31"/>
        <v>0.215</v>
      </c>
      <c r="AP41" s="218">
        <f t="shared" si="19"/>
        <v>7.4999999999999997E-3</v>
      </c>
      <c r="AQ41" s="133">
        <f t="shared" si="48"/>
        <v>0</v>
      </c>
      <c r="AR41" s="134">
        <f t="shared" si="20"/>
        <v>0</v>
      </c>
      <c r="AS41" s="133">
        <f t="shared" si="21"/>
        <v>0</v>
      </c>
      <c r="AT41" s="134">
        <f t="shared" si="49"/>
        <v>6.9732928915693007E-2</v>
      </c>
      <c r="AU41" s="134">
        <f t="shared" si="22"/>
        <v>0.87197392201110058</v>
      </c>
      <c r="AV41" s="34">
        <f t="shared" si="23"/>
        <v>0</v>
      </c>
      <c r="AW41" s="134">
        <f t="shared" si="24"/>
        <v>0.27</v>
      </c>
      <c r="AX41" s="134">
        <f t="shared" si="25"/>
        <v>0.55000000000000004</v>
      </c>
      <c r="AY41" s="134">
        <f t="shared" si="26"/>
        <v>0.55000000000000004</v>
      </c>
      <c r="AZ41" s="134"/>
      <c r="BA41" s="223"/>
      <c r="BB41" s="218">
        <f t="shared" si="27"/>
        <v>-1.0641403580983728</v>
      </c>
      <c r="BC41" s="218">
        <f t="shared" si="50"/>
        <v>-1.0499999999999998</v>
      </c>
      <c r="BD41" s="134">
        <f t="shared" si="51"/>
        <v>-0.34966293467507792</v>
      </c>
      <c r="BE41" s="134">
        <f t="shared" si="52"/>
        <v>-0.34335694757455115</v>
      </c>
      <c r="BF41" s="134">
        <f>_xll.xSPRDOPT($BW41,$BV41,$CG41,0,$BY41,$BX41,$BZ41,$AJ41,1,4)*$CB41</f>
        <v>8.0064304377311754E-2</v>
      </c>
      <c r="BG41" s="134">
        <f>_xll.xSPRDOPT($BW41,$BV41,$CG41,0,$BY41,$BX41,$BZ41,$AJ41,1,3)*$CB41</f>
        <v>6.6824347135813408E-2</v>
      </c>
      <c r="BH41" s="134">
        <f>IF(OR(BF41&lt;&gt;0,BG41&lt;&gt;0),_xll.xSPRDOPT($BW41,$BV41,$CG41,0,$BY41,$BX41,$BZ41,$AJ41,1,12)*$CB41,0)</f>
        <v>-6.7020339545914603E-2</v>
      </c>
      <c r="BI41" s="134">
        <f>_xll.xSPRDOPT($BW41,$BV41,$CG41,2*LN(1+CA41/2),$BY41,$BX41,$BZ41,$AJ41,1,9)</f>
        <v>7.1483363062714719E-5</v>
      </c>
      <c r="BJ41" s="134">
        <f>_xll.xSPRDOPT($BW41,$BV41,$CG41,0,$BY41,$BX41,$BZ41,$AJ41,1,6)*$CB41</f>
        <v>7.2675314401849471</v>
      </c>
      <c r="BK41" s="134">
        <f>_xll.xSPRDOPT($BW41,$BV41,$CG41,0,$BY41,$BX41,$BZ41,$AJ41,1,5)*$CB41</f>
        <v>-10.72169174393111</v>
      </c>
      <c r="BL41" s="134">
        <f>_xll.xSPRDOPT(BW41,BV41,CG41,0,BY41,BX41,BZ41,AJ41,1,2)*CB41</f>
        <v>-0.24291763153374546</v>
      </c>
      <c r="BM41" s="134">
        <f>_xll.xSPRDOPT(BW41,BV41,CG41,0,BY41,BX41,BZ41,AJ41,1,1)*CB41</f>
        <v>0.42462196945370484</v>
      </c>
      <c r="BN41" s="134">
        <f>IF(AH41&lt;&gt;0,_xll.xSPRDOPT($BW41,$BV41,$CG41,2*LN(1+CA41/2),$BY41,$BX41,$BZ41,$AJ41,1,8)+(AJ41/365.25)*CH41/AH41,0)</f>
        <v>10.054338614306259</v>
      </c>
      <c r="BO41" s="134">
        <f>_xll.xSPRDOPT($BW41,$BV41,$CG41,0,$BY41,$BX41,$BZ41,$AJ41,1,0)</f>
        <v>0.89008380426368816</v>
      </c>
      <c r="BP41" s="134"/>
      <c r="BQ41" s="134"/>
      <c r="BR41" s="134"/>
      <c r="BS41" s="135">
        <f t="shared" si="32"/>
        <v>540623.83164688235</v>
      </c>
      <c r="BV41" s="221">
        <v>4.4021403580983733</v>
      </c>
      <c r="BW41" s="133">
        <v>4.4154999999999998</v>
      </c>
      <c r="BX41" s="134">
        <v>0.6282510792705821</v>
      </c>
      <c r="BY41" s="134">
        <v>0.62194509217005534</v>
      </c>
      <c r="BZ41" s="134">
        <v>0.99287864325661945</v>
      </c>
      <c r="CA41" s="134">
        <v>6.8263969545907008E-2</v>
      </c>
      <c r="CB41" s="134">
        <v>0.9872179502955063</v>
      </c>
      <c r="CC41" s="218">
        <v>-0.03</v>
      </c>
      <c r="CD41" s="218">
        <v>0.06</v>
      </c>
      <c r="CE41" s="218">
        <v>0.17499999999999999</v>
      </c>
      <c r="CF41" s="218">
        <v>-7.4999999999999997E-3</v>
      </c>
      <c r="CG41" s="218">
        <v>1.9200000000000002E-2</v>
      </c>
      <c r="CH41" s="218">
        <v>3.0653117356675472</v>
      </c>
      <c r="CI41" s="29">
        <v>4.2480000000000002</v>
      </c>
    </row>
    <row r="42" spans="4:87" x14ac:dyDescent="0.2">
      <c r="D42" s="31">
        <f t="shared" si="33"/>
        <v>37514</v>
      </c>
      <c r="F42" s="28">
        <f t="shared" si="34"/>
        <v>20000</v>
      </c>
      <c r="G42" s="28">
        <f t="shared" si="11"/>
        <v>17338.279216906718</v>
      </c>
      <c r="H42" s="52">
        <f t="shared" si="35"/>
        <v>3.3240000000000007</v>
      </c>
      <c r="I42" s="52">
        <f t="shared" si="36"/>
        <v>3.3290000000000002</v>
      </c>
      <c r="K42" s="52">
        <f t="shared" si="28"/>
        <v>0.13003709412678607</v>
      </c>
      <c r="L42" s="132">
        <f t="shared" si="37"/>
        <v>6.233902283270254E-14</v>
      </c>
      <c r="M42" s="52"/>
      <c r="N42" s="128">
        <f t="shared" si="29"/>
        <v>0.28027053859289175</v>
      </c>
      <c r="O42" s="128">
        <f t="shared" si="30"/>
        <v>0.28027053859289175</v>
      </c>
      <c r="P42" s="55">
        <f t="shared" si="38"/>
        <v>0.99999999999999989</v>
      </c>
      <c r="Q42" s="132">
        <f>_xll.xSPRDOPT(I42,H42,AQ42,0,O42,N42,P42,D42-$G$5,1,0)*AH42*AU42</f>
        <v>0.13003709412684841</v>
      </c>
      <c r="R42" s="330"/>
      <c r="S42" s="177">
        <f>_xll.xSPRDOPT(I42,H42,AQ42,AT42,O42,N42,P42,D42-$G$5,1,2)*AF42*F42*AH42</f>
        <v>-518862.3141034852</v>
      </c>
      <c r="T42" s="177">
        <f>_xll.xSPRDOPT(I42,H42,AQ42,AT42,O42,N42,P42,D42-$G$5,1,1)*AF42*F42*AH42</f>
        <v>518862.31410348567</v>
      </c>
      <c r="U42" s="132"/>
      <c r="V42" s="142">
        <f t="shared" si="39"/>
        <v>0</v>
      </c>
      <c r="W42" s="142"/>
      <c r="X42" s="300">
        <f t="shared" si="40"/>
        <v>-119528.79867873932</v>
      </c>
      <c r="Y42" s="300">
        <f t="shared" si="12"/>
        <v>4484.0574577446696</v>
      </c>
      <c r="Z42" s="300">
        <f t="shared" si="13"/>
        <v>4289.1709925091845</v>
      </c>
      <c r="AA42" s="300">
        <f t="shared" si="14"/>
        <v>682862.90567261726</v>
      </c>
      <c r="AB42" s="300">
        <f t="shared" si="41"/>
        <v>9174.5768816436721</v>
      </c>
      <c r="AC42" s="300">
        <f t="shared" si="42"/>
        <v>3617919.224897326</v>
      </c>
      <c r="AE42" s="135">
        <v>15</v>
      </c>
      <c r="AF42" s="135">
        <f t="shared" si="43"/>
        <v>1</v>
      </c>
      <c r="AG42" s="135">
        <f t="shared" si="44"/>
        <v>9</v>
      </c>
      <c r="AH42" s="135">
        <f t="shared" si="15"/>
        <v>30</v>
      </c>
      <c r="AI42" s="135">
        <f t="shared" si="45"/>
        <v>747</v>
      </c>
      <c r="AJ42" s="135">
        <f t="shared" si="46"/>
        <v>37514</v>
      </c>
      <c r="AK42" s="332">
        <f t="shared" si="47"/>
        <v>0.10280412371134018</v>
      </c>
      <c r="AL42" s="133">
        <f t="shared" si="16"/>
        <v>3.1290000000000004</v>
      </c>
      <c r="AM42" s="218">
        <f t="shared" si="17"/>
        <v>0.1825</v>
      </c>
      <c r="AN42" s="218">
        <f t="shared" si="18"/>
        <v>1.2500000000000001E-2</v>
      </c>
      <c r="AO42" s="334">
        <f t="shared" si="31"/>
        <v>0.19500000000000001</v>
      </c>
      <c r="AP42" s="218">
        <f t="shared" si="19"/>
        <v>5.0000000000000001E-3</v>
      </c>
      <c r="AQ42" s="133">
        <f t="shared" si="48"/>
        <v>0</v>
      </c>
      <c r="AR42" s="134">
        <f t="shared" si="20"/>
        <v>0</v>
      </c>
      <c r="AS42" s="133">
        <f t="shared" si="21"/>
        <v>0</v>
      </c>
      <c r="AT42" s="134">
        <f t="shared" si="49"/>
        <v>6.9733999397005017E-2</v>
      </c>
      <c r="AU42" s="134">
        <f t="shared" si="22"/>
        <v>0.8669139608453359</v>
      </c>
      <c r="AV42" s="34">
        <f t="shared" si="23"/>
        <v>0</v>
      </c>
      <c r="AW42" s="134">
        <f t="shared" si="24"/>
        <v>0.27</v>
      </c>
      <c r="AX42" s="134">
        <f t="shared" si="25"/>
        <v>0.6</v>
      </c>
      <c r="AY42" s="134">
        <f t="shared" si="26"/>
        <v>0.6</v>
      </c>
      <c r="AZ42" s="134"/>
      <c r="BA42" s="223"/>
      <c r="BB42" s="218">
        <f t="shared" si="27"/>
        <v>-1.0781403580983726</v>
      </c>
      <c r="BC42" s="218">
        <f t="shared" si="50"/>
        <v>-1.0864999999999996</v>
      </c>
      <c r="BD42" s="134">
        <f t="shared" si="51"/>
        <v>-0.34798054067769035</v>
      </c>
      <c r="BE42" s="134">
        <f t="shared" si="52"/>
        <v>-0.34167455357716359</v>
      </c>
      <c r="BF42" s="134">
        <f>_xll.xSPRDOPT($BW42,$BV42,$CG42,0,$BY42,$BX42,$BZ42,$AJ42,1,4)*$CB42</f>
        <v>7.9931043658524742E-2</v>
      </c>
      <c r="BG42" s="134">
        <f>_xll.xSPRDOPT($BW42,$BV42,$CG42,0,$BY42,$BX42,$BZ42,$AJ42,1,3)*$CB42</f>
        <v>6.6682069215655226E-2</v>
      </c>
      <c r="BH42" s="134">
        <f>IF(OR(BF42&lt;&gt;0,BG42&lt;&gt;0),_xll.xSPRDOPT($BW42,$BV42,$CG42,0,$BY42,$BX42,$BZ42,$AJ42,1,12)*$CB42,0)</f>
        <v>-6.6877661141684128E-2</v>
      </c>
      <c r="BI42" s="134">
        <f>_xll.xSPRDOPT($BW42,$BV42,$CG42,2*LN(1+CA42/2),$BY42,$BX42,$BZ42,$AJ42,1,9)</f>
        <v>7.1042713293879855E-5</v>
      </c>
      <c r="BJ42" s="134">
        <f>_xll.xSPRDOPT($BW42,$BV42,$CG42,0,$BY42,$BX42,$BZ42,$AJ42,1,6)*$CB42</f>
        <v>7.2729674105232265</v>
      </c>
      <c r="BK42" s="134">
        <f>_xll.xSPRDOPT($BW42,$BV42,$CG42,0,$BY42,$BX42,$BZ42,$AJ42,1,5)*$CB42</f>
        <v>-10.738159854811061</v>
      </c>
      <c r="BL42" s="134">
        <f>_xll.xSPRDOPT(BW42,BV42,CG42,0,BY42,BX42,BZ42,AJ42,1,2)*CB42</f>
        <v>-0.24255766024145825</v>
      </c>
      <c r="BM42" s="134">
        <f>_xll.xSPRDOPT(BW42,BV42,CG42,0,BY42,BX42,BZ42,AJ42,1,1)*CB42</f>
        <v>0.42404589704260925</v>
      </c>
      <c r="BN42" s="134">
        <f>IF(AH42&lt;&gt;0,_xll.xSPRDOPT($BW42,$BV42,$CG42,2*LN(1+CA42/2),$BY42,$BX42,$BZ42,$AJ42,1,8)+(AJ42/365.25)*CH42/AH42,0)</f>
        <v>10.401803376975538</v>
      </c>
      <c r="BO42" s="134">
        <f>_xll.xSPRDOPT($BW42,$BV42,$CG42,0,$BY42,$BX42,$BZ42,$AJ42,1,0)</f>
        <v>0.88920206737430707</v>
      </c>
      <c r="BP42" s="134"/>
      <c r="BQ42" s="134"/>
      <c r="BR42" s="134"/>
      <c r="BS42" s="135">
        <f t="shared" si="32"/>
        <v>520148.37650720152</v>
      </c>
      <c r="BV42" s="221">
        <v>4.4021403580983733</v>
      </c>
      <c r="BW42" s="133">
        <v>4.4154999999999998</v>
      </c>
      <c r="BX42" s="134">
        <v>0.6282510792705821</v>
      </c>
      <c r="BY42" s="134">
        <v>0.62194509217005534</v>
      </c>
      <c r="BZ42" s="134">
        <v>0.99287864325661945</v>
      </c>
      <c r="CA42" s="134">
        <v>6.8263969545907008E-2</v>
      </c>
      <c r="CB42" s="134">
        <v>0.9872179502955063</v>
      </c>
      <c r="CC42" s="218">
        <v>-0.03</v>
      </c>
      <c r="CD42" s="218">
        <v>0.06</v>
      </c>
      <c r="CE42" s="218">
        <v>0.17499999999999999</v>
      </c>
      <c r="CF42" s="218">
        <v>-7.4999999999999997E-3</v>
      </c>
      <c r="CG42" s="218">
        <v>1.9200000000000002E-2</v>
      </c>
      <c r="CH42" s="218">
        <v>3.0653117356675472</v>
      </c>
      <c r="CI42" s="29">
        <v>4.2480000000000002</v>
      </c>
    </row>
    <row r="43" spans="4:87" x14ac:dyDescent="0.2">
      <c r="D43" s="31">
        <f t="shared" si="33"/>
        <v>37544</v>
      </c>
      <c r="F43" s="28">
        <f t="shared" si="34"/>
        <v>20000</v>
      </c>
      <c r="G43" s="28">
        <f t="shared" si="11"/>
        <v>17240.955710097129</v>
      </c>
      <c r="H43" s="52">
        <f t="shared" si="35"/>
        <v>3.3440000000000007</v>
      </c>
      <c r="I43" s="52">
        <f t="shared" si="36"/>
        <v>3.3615000000000004</v>
      </c>
      <c r="K43" s="52">
        <f t="shared" si="28"/>
        <v>0.46766092363637468</v>
      </c>
      <c r="L43" s="132">
        <f t="shared" si="37"/>
        <v>1.0241807402167069E-13</v>
      </c>
      <c r="M43" s="52"/>
      <c r="N43" s="128">
        <f t="shared" si="29"/>
        <v>0.28434446639275723</v>
      </c>
      <c r="O43" s="128">
        <f t="shared" si="30"/>
        <v>0.28434446639275723</v>
      </c>
      <c r="P43" s="55">
        <f t="shared" si="38"/>
        <v>0.99999999999999978</v>
      </c>
      <c r="Q43" s="132">
        <f>_xll.xSPRDOPT(I43,H43,AQ43,0,O43,N43,P43,D43-$G$5,1,0)*AH43*AU43</f>
        <v>0.4676609236364771</v>
      </c>
      <c r="R43" s="330"/>
      <c r="S43" s="177">
        <f>_xll.xSPRDOPT(I43,H43,AQ43,AT43,O43,N43,P43,D43-$G$5,1,2)*AF43*F43*AH43</f>
        <v>-533096.14655827719</v>
      </c>
      <c r="T43" s="177">
        <f>_xll.xSPRDOPT(I43,H43,AQ43,AT43,O43,N43,P43,D43-$G$5,1,1)*AF43*F43*AH43</f>
        <v>533096.14655827801</v>
      </c>
      <c r="U43" s="132"/>
      <c r="V43" s="142">
        <f t="shared" si="39"/>
        <v>0</v>
      </c>
      <c r="W43" s="142"/>
      <c r="X43" s="300">
        <f t="shared" si="40"/>
        <v>-117840.28088950204</v>
      </c>
      <c r="Y43" s="300">
        <f t="shared" si="12"/>
        <v>4467.0282023792461</v>
      </c>
      <c r="Z43" s="300">
        <f t="shared" si="13"/>
        <v>4405.6857756421168</v>
      </c>
      <c r="AA43" s="300">
        <f t="shared" si="14"/>
        <v>699083.52473284397</v>
      </c>
      <c r="AB43" s="300">
        <f t="shared" si="41"/>
        <v>9176.6959925302526</v>
      </c>
      <c r="AC43" s="300">
        <f t="shared" si="42"/>
        <v>3734920.4768848456</v>
      </c>
      <c r="AE43" s="135">
        <v>15</v>
      </c>
      <c r="AF43" s="135">
        <f t="shared" si="43"/>
        <v>1</v>
      </c>
      <c r="AG43" s="135">
        <f t="shared" si="44"/>
        <v>10</v>
      </c>
      <c r="AH43" s="135">
        <f t="shared" si="15"/>
        <v>31</v>
      </c>
      <c r="AI43" s="135">
        <f t="shared" si="45"/>
        <v>777</v>
      </c>
      <c r="AJ43" s="135">
        <f t="shared" si="46"/>
        <v>37544</v>
      </c>
      <c r="AK43" s="332">
        <f t="shared" si="47"/>
        <v>0.10342268041237146</v>
      </c>
      <c r="AL43" s="133">
        <f t="shared" si="16"/>
        <v>3.1440000000000006</v>
      </c>
      <c r="AM43" s="218">
        <f t="shared" si="17"/>
        <v>0.1875</v>
      </c>
      <c r="AN43" s="218">
        <f t="shared" si="18"/>
        <v>1.2500000000000001E-2</v>
      </c>
      <c r="AO43" s="334">
        <f t="shared" si="31"/>
        <v>0.215</v>
      </c>
      <c r="AP43" s="218">
        <f t="shared" si="19"/>
        <v>2.5000000000000001E-3</v>
      </c>
      <c r="AQ43" s="133">
        <f t="shared" si="48"/>
        <v>0</v>
      </c>
      <c r="AR43" s="134">
        <f t="shared" si="20"/>
        <v>0</v>
      </c>
      <c r="AS43" s="133">
        <f t="shared" si="21"/>
        <v>0</v>
      </c>
      <c r="AT43" s="134">
        <f t="shared" si="49"/>
        <v>6.973351273125801E-2</v>
      </c>
      <c r="AU43" s="134">
        <f t="shared" si="22"/>
        <v>0.8620477855048565</v>
      </c>
      <c r="AV43" s="34">
        <f t="shared" si="23"/>
        <v>0</v>
      </c>
      <c r="AW43" s="134">
        <f t="shared" si="24"/>
        <v>0.27250000000000002</v>
      </c>
      <c r="AX43" s="134">
        <f t="shared" si="25"/>
        <v>0.65</v>
      </c>
      <c r="AY43" s="134">
        <f t="shared" si="26"/>
        <v>0.65</v>
      </c>
      <c r="AZ43" s="134"/>
      <c r="BA43" s="223"/>
      <c r="BB43" s="218">
        <f t="shared" si="27"/>
        <v>-1.0581403580983726</v>
      </c>
      <c r="BC43" s="218">
        <f t="shared" si="50"/>
        <v>-1.0539999999999994</v>
      </c>
      <c r="BD43" s="134">
        <f t="shared" si="51"/>
        <v>-0.34390661287782487</v>
      </c>
      <c r="BE43" s="134">
        <f t="shared" si="52"/>
        <v>-0.3376006257772981</v>
      </c>
      <c r="BF43" s="134">
        <f>_xll.xSPRDOPT($BW43,$BV43,$CG43,0,$BY43,$BX43,$BZ43,$AJ43,1,4)*$CB43</f>
        <v>7.9802104349878916E-2</v>
      </c>
      <c r="BG43" s="134">
        <f>_xll.xSPRDOPT($BW43,$BV43,$CG43,0,$BY43,$BX43,$BZ43,$AJ43,1,3)*$CB43</f>
        <v>6.6544481937879485E-2</v>
      </c>
      <c r="BH43" s="134">
        <f>IF(OR(BF43&lt;&gt;0,BG43&lt;&gt;0),_xll.xSPRDOPT($BW43,$BV43,$CG43,0,$BY43,$BX43,$BZ43,$AJ43,1,12)*$CB43,0)</f>
        <v>-6.6739686447680621E-2</v>
      </c>
      <c r="BI43" s="134">
        <f>_xll.xSPRDOPT($BW43,$BV43,$CG43,2*LN(1+CA43/2),$BY43,$BX43,$BZ43,$AJ43,1,9)</f>
        <v>7.0618625363621097E-5</v>
      </c>
      <c r="BJ43" s="134">
        <f>_xll.xSPRDOPT($BW43,$BV43,$CG43,0,$BY43,$BX43,$BZ43,$AJ43,1,6)*$CB43</f>
        <v>7.2781911911237342</v>
      </c>
      <c r="BK43" s="134">
        <f>_xll.xSPRDOPT($BW43,$BV43,$CG43,0,$BY43,$BX43,$BZ43,$AJ43,1,5)*$CB43</f>
        <v>-10.754044499198528</v>
      </c>
      <c r="BL43" s="134">
        <f>_xll.xSPRDOPT(BW43,BV43,CG43,0,BY43,BX43,BZ43,AJ43,1,2)*CB43</f>
        <v>-0.24220914124482618</v>
      </c>
      <c r="BM43" s="134">
        <f>_xll.xSPRDOPT(BW43,BV43,CG43,0,BY43,BX43,BZ43,AJ43,1,1)*CB43</f>
        <v>0.42348789053900959</v>
      </c>
      <c r="BN43" s="134">
        <f>IF(AH43&lt;&gt;0,_xll.xSPRDOPT($BW43,$BV43,$CG43,2*LN(1+CA43/2),$BY43,$BX43,$BZ43,$AJ43,1,8)+(AJ43/365.25)*CH43/AH43,0)</f>
        <v>10.07192079561916</v>
      </c>
      <c r="BO43" s="134">
        <f>_xll.xSPRDOPT($BW43,$BV43,$CG43,0,$BY43,$BX43,$BZ43,$AJ43,1,0)</f>
        <v>0.88834674950548398</v>
      </c>
      <c r="BP43" s="134"/>
      <c r="BQ43" s="134"/>
      <c r="BR43" s="134"/>
      <c r="BS43" s="135">
        <f t="shared" si="32"/>
        <v>534469.62701301102</v>
      </c>
      <c r="BV43" s="221">
        <v>4.4021403580983733</v>
      </c>
      <c r="BW43" s="133">
        <v>4.4154999999999998</v>
      </c>
      <c r="BX43" s="134">
        <v>0.6282510792705821</v>
      </c>
      <c r="BY43" s="134">
        <v>0.62194509217005534</v>
      </c>
      <c r="BZ43" s="134">
        <v>0.99287864325661945</v>
      </c>
      <c r="CA43" s="134">
        <v>6.8263969545907008E-2</v>
      </c>
      <c r="CB43" s="134">
        <v>0.9872179502955063</v>
      </c>
      <c r="CC43" s="218">
        <v>-0.03</v>
      </c>
      <c r="CD43" s="218">
        <v>0.06</v>
      </c>
      <c r="CE43" s="218">
        <v>0.17499999999999999</v>
      </c>
      <c r="CF43" s="218">
        <v>-7.4999999999999997E-3</v>
      </c>
      <c r="CG43" s="218">
        <v>1.9200000000000002E-2</v>
      </c>
      <c r="CH43" s="218">
        <v>3.0653117356675472</v>
      </c>
      <c r="CI43" s="29">
        <v>4.2480000000000002</v>
      </c>
    </row>
    <row r="44" spans="4:87" x14ac:dyDescent="0.2">
      <c r="D44" s="31">
        <f t="shared" si="33"/>
        <v>37575</v>
      </c>
      <c r="F44" s="28">
        <f t="shared" si="34"/>
        <v>20000</v>
      </c>
      <c r="G44" s="28">
        <f t="shared" si="11"/>
        <v>17141.044803867411</v>
      </c>
      <c r="H44" s="52">
        <f t="shared" si="35"/>
        <v>3.5235000000000003</v>
      </c>
      <c r="I44" s="52">
        <f t="shared" si="36"/>
        <v>3.5435000000000003</v>
      </c>
      <c r="K44" s="52">
        <f t="shared" si="28"/>
        <v>0.51423134411602278</v>
      </c>
      <c r="L44" s="132">
        <f t="shared" si="37"/>
        <v>0</v>
      </c>
      <c r="M44" s="52"/>
      <c r="N44" s="128">
        <f t="shared" si="29"/>
        <v>0.30252270633678341</v>
      </c>
      <c r="O44" s="128">
        <f t="shared" si="30"/>
        <v>0.30252270633678341</v>
      </c>
      <c r="P44" s="55">
        <f t="shared" si="38"/>
        <v>1</v>
      </c>
      <c r="Q44" s="132">
        <f>_xll.xSPRDOPT(I44,H44,AQ44,0,O44,N44,P44,D44-$G$5,1,0)*AH44*AU44</f>
        <v>0.51423134411602278</v>
      </c>
      <c r="R44" s="330"/>
      <c r="S44" s="177">
        <f>_xll.xSPRDOPT(I44,H44,AQ44,AT44,O44,N44,P44,D44-$G$5,1,2)*AF44*F44*AH44</f>
        <v>-512858.25606713607</v>
      </c>
      <c r="T44" s="177">
        <f>_xll.xSPRDOPT(I44,H44,AQ44,AT44,O44,N44,P44,D44-$G$5,1,1)*AF44*F44*AH44</f>
        <v>512858.25606713607</v>
      </c>
      <c r="U44" s="132"/>
      <c r="V44" s="142">
        <f t="shared" si="39"/>
        <v>0</v>
      </c>
      <c r="W44" s="142"/>
      <c r="X44" s="300">
        <f t="shared" si="40"/>
        <v>-93768.014332234074</v>
      </c>
      <c r="Y44" s="300">
        <f t="shared" si="12"/>
        <v>2983.8774798508675</v>
      </c>
      <c r="Z44" s="300">
        <f t="shared" si="13"/>
        <v>4237.2550281890462</v>
      </c>
      <c r="AA44" s="300">
        <f t="shared" si="14"/>
        <v>640709.44501001586</v>
      </c>
      <c r="AB44" s="300">
        <f t="shared" si="41"/>
        <v>9170.7186585333075</v>
      </c>
      <c r="AC44" s="300">
        <f t="shared" si="42"/>
        <v>3610834.6358505567</v>
      </c>
      <c r="AE44" s="135">
        <v>15</v>
      </c>
      <c r="AF44" s="135">
        <f t="shared" si="43"/>
        <v>1</v>
      </c>
      <c r="AG44" s="135">
        <f t="shared" si="44"/>
        <v>11</v>
      </c>
      <c r="AH44" s="135">
        <f t="shared" si="15"/>
        <v>30</v>
      </c>
      <c r="AI44" s="135">
        <f t="shared" si="45"/>
        <v>808</v>
      </c>
      <c r="AJ44" s="135">
        <f t="shared" si="46"/>
        <v>37575</v>
      </c>
      <c r="AK44" s="332">
        <f t="shared" si="47"/>
        <v>0.10897422680412383</v>
      </c>
      <c r="AL44" s="133">
        <f t="shared" si="16"/>
        <v>3.2360000000000002</v>
      </c>
      <c r="AM44" s="218">
        <f t="shared" si="17"/>
        <v>0.27</v>
      </c>
      <c r="AN44" s="218">
        <f t="shared" si="18"/>
        <v>1.7500000000000002E-2</v>
      </c>
      <c r="AO44" s="334">
        <f t="shared" si="31"/>
        <v>0.28749999999999998</v>
      </c>
      <c r="AP44" s="218">
        <f t="shared" si="19"/>
        <v>0.02</v>
      </c>
      <c r="AQ44" s="133">
        <f t="shared" si="48"/>
        <v>0</v>
      </c>
      <c r="AR44" s="134">
        <f t="shared" si="20"/>
        <v>0</v>
      </c>
      <c r="AS44" s="133">
        <f t="shared" si="21"/>
        <v>0</v>
      </c>
      <c r="AT44" s="134">
        <f t="shared" si="49"/>
        <v>6.9730824922526011E-2</v>
      </c>
      <c r="AU44" s="134">
        <f t="shared" si="22"/>
        <v>0.85705224019337056</v>
      </c>
      <c r="AV44" s="34">
        <f t="shared" si="23"/>
        <v>0</v>
      </c>
      <c r="AW44" s="134">
        <f t="shared" si="24"/>
        <v>0.28249999999999997</v>
      </c>
      <c r="AX44" s="134">
        <f t="shared" si="25"/>
        <v>0.85</v>
      </c>
      <c r="AY44" s="134">
        <f t="shared" si="26"/>
        <v>0.85</v>
      </c>
      <c r="AZ44" s="134"/>
      <c r="BA44" s="223"/>
      <c r="BB44" s="218">
        <f t="shared" si="27"/>
        <v>-0.87864035809837304</v>
      </c>
      <c r="BC44" s="218">
        <f t="shared" si="50"/>
        <v>-0.87199999999999944</v>
      </c>
      <c r="BD44" s="134">
        <f t="shared" si="51"/>
        <v>-0.32572837293379869</v>
      </c>
      <c r="BE44" s="134">
        <f t="shared" si="52"/>
        <v>-0.31942238583327193</v>
      </c>
      <c r="BF44" s="134">
        <f>_xll.xSPRDOPT($BW44,$BV44,$CG44,0,$BY44,$BX44,$BZ44,$AJ44,1,4)*$CB44</f>
        <v>7.9668890943487544E-2</v>
      </c>
      <c r="BG44" s="134">
        <f>_xll.xSPRDOPT($BW44,$BV44,$CG44,0,$BY44,$BX44,$BZ44,$AJ44,1,3)*$CB44</f>
        <v>6.6402413345807085E-2</v>
      </c>
      <c r="BH44" s="134">
        <f>IF(OR(BF44&lt;&gt;0,BG44&lt;&gt;0),_xll.xSPRDOPT($BW44,$BV44,$CG44,0,$BY44,$BX44,$BZ44,$AJ44,1,12)*$CB44,0)</f>
        <v>-6.659721769148795E-2</v>
      </c>
      <c r="BI44" s="134">
        <f>_xll.xSPRDOPT($BW44,$BV44,$CG44,2*LN(1+CA44/2),$BY44,$BX44,$BZ44,$AJ44,1,9)</f>
        <v>7.0182814965039097E-5</v>
      </c>
      <c r="BJ44" s="134">
        <f>_xll.xSPRDOPT($BW44,$BV44,$CG44,0,$BY44,$BX44,$BZ44,$AJ44,1,6)*$CB44</f>
        <v>7.2835509546268016</v>
      </c>
      <c r="BK44" s="134">
        <f>_xll.xSPRDOPT($BW44,$BV44,$CG44,0,$BY44,$BX44,$BZ44,$AJ44,1,5)*$CB44</f>
        <v>-10.770404421321386</v>
      </c>
      <c r="BL44" s="134">
        <f>_xll.xSPRDOPT(BW44,BV44,CG44,0,BY44,BX44,BZ44,AJ44,1,2)*CB44</f>
        <v>-0.24184884192344516</v>
      </c>
      <c r="BM44" s="134">
        <f>_xll.xSPRDOPT(BW44,BV44,CG44,0,BY44,BX44,BZ44,AJ44,1,1)*CB44</f>
        <v>0.42291075339489648</v>
      </c>
      <c r="BN44" s="134">
        <f>IF(AH44&lt;&gt;0,_xll.xSPRDOPT($BW44,$BV44,$CG44,2*LN(1+CA44/2),$BY44,$BX44,$BZ44,$AJ44,1,8)+(AJ44/365.25)*CH44/AH44,0)</f>
        <v>10.419930513385216</v>
      </c>
      <c r="BO44" s="134">
        <f>_xll.xSPRDOPT($BW44,$BV44,$CG44,0,$BY44,$BX44,$BZ44,$AJ44,1,0)</f>
        <v>0.88746083689477262</v>
      </c>
      <c r="BP44" s="134"/>
      <c r="BQ44" s="134"/>
      <c r="BR44" s="134"/>
      <c r="BS44" s="135">
        <f t="shared" si="32"/>
        <v>514231.34411602234</v>
      </c>
      <c r="BV44" s="221">
        <v>4.4021403580983733</v>
      </c>
      <c r="BW44" s="133">
        <v>4.4154999999999998</v>
      </c>
      <c r="BX44" s="134">
        <v>0.6282510792705821</v>
      </c>
      <c r="BY44" s="134">
        <v>0.62194509217005534</v>
      </c>
      <c r="BZ44" s="134">
        <v>0.99287864325661945</v>
      </c>
      <c r="CA44" s="134">
        <v>6.8263969545907008E-2</v>
      </c>
      <c r="CB44" s="134">
        <v>0.9872179502955063</v>
      </c>
      <c r="CC44" s="218">
        <v>-0.03</v>
      </c>
      <c r="CD44" s="218">
        <v>0.06</v>
      </c>
      <c r="CE44" s="218">
        <v>0.17499999999999999</v>
      </c>
      <c r="CF44" s="218">
        <v>-7.4999999999999997E-3</v>
      </c>
      <c r="CG44" s="218">
        <v>1.9200000000000002E-2</v>
      </c>
      <c r="CH44" s="218">
        <v>3.0653117356675472</v>
      </c>
      <c r="CI44" s="29">
        <v>4.2480000000000002</v>
      </c>
    </row>
    <row r="45" spans="4:87" x14ac:dyDescent="0.2">
      <c r="D45" s="31">
        <f t="shared" si="33"/>
        <v>37605</v>
      </c>
      <c r="F45" s="28">
        <f t="shared" si="34"/>
        <v>20000</v>
      </c>
      <c r="G45" s="28">
        <f t="shared" si="11"/>
        <v>17044.915286818588</v>
      </c>
      <c r="H45" s="52">
        <f t="shared" si="35"/>
        <v>3.6495000000000002</v>
      </c>
      <c r="I45" s="52">
        <f t="shared" si="36"/>
        <v>3.6819999999999999</v>
      </c>
      <c r="K45" s="52">
        <f t="shared" si="28"/>
        <v>0.85863760757347973</v>
      </c>
      <c r="L45" s="132">
        <f t="shared" si="37"/>
        <v>0</v>
      </c>
      <c r="M45" s="52"/>
      <c r="N45" s="128">
        <f t="shared" si="29"/>
        <v>0.31493509631133265</v>
      </c>
      <c r="O45" s="128">
        <f t="shared" si="30"/>
        <v>0.31493509631133265</v>
      </c>
      <c r="P45" s="55">
        <f t="shared" si="38"/>
        <v>1</v>
      </c>
      <c r="Q45" s="132">
        <f>_xll.xSPRDOPT(I45,H45,AQ45,0,O45,N45,P45,D45-$G$5,1,0)*AH45*AU45</f>
        <v>0.85863760757347973</v>
      </c>
      <c r="R45" s="330"/>
      <c r="S45" s="177">
        <f>_xll.xSPRDOPT(I45,H45,AQ45,AT45,O45,N45,P45,D45-$G$5,1,2)*AF45*F45*AH45</f>
        <v>-526930.15971547761</v>
      </c>
      <c r="T45" s="177">
        <f>_xll.xSPRDOPT(I45,H45,AQ45,AT45,O45,N45,P45,D45-$G$5,1,1)*AF45*F45*AH45</f>
        <v>526930.15971547761</v>
      </c>
      <c r="U45" s="132"/>
      <c r="V45" s="142">
        <f t="shared" si="39"/>
        <v>0</v>
      </c>
      <c r="W45" s="142"/>
      <c r="X45" s="300">
        <f t="shared" si="40"/>
        <v>-79380.04836443963</v>
      </c>
      <c r="Y45" s="300">
        <f t="shared" si="12"/>
        <v>2272.1307983490069</v>
      </c>
      <c r="Z45" s="300">
        <f t="shared" si="13"/>
        <v>4352.3300499704692</v>
      </c>
      <c r="AA45" s="300">
        <f t="shared" si="14"/>
        <v>637235.88503368024</v>
      </c>
      <c r="AB45" s="300">
        <f t="shared" si="41"/>
        <v>9159.6208286299625</v>
      </c>
      <c r="AC45" s="300">
        <f t="shared" si="42"/>
        <v>3727582.8052117759</v>
      </c>
      <c r="AE45" s="135">
        <v>15</v>
      </c>
      <c r="AF45" s="135">
        <f t="shared" si="43"/>
        <v>1</v>
      </c>
      <c r="AG45" s="135">
        <f t="shared" si="44"/>
        <v>12</v>
      </c>
      <c r="AH45" s="135">
        <f t="shared" si="15"/>
        <v>31</v>
      </c>
      <c r="AI45" s="135">
        <f t="shared" si="45"/>
        <v>838</v>
      </c>
      <c r="AJ45" s="135">
        <f t="shared" si="46"/>
        <v>37605</v>
      </c>
      <c r="AK45" s="332">
        <f t="shared" si="47"/>
        <v>0.11287113402061877</v>
      </c>
      <c r="AL45" s="133">
        <f t="shared" si="16"/>
        <v>3.3220000000000001</v>
      </c>
      <c r="AM45" s="218">
        <f t="shared" si="17"/>
        <v>0.30499999999999999</v>
      </c>
      <c r="AN45" s="218">
        <f t="shared" si="18"/>
        <v>2.2499999999999999E-2</v>
      </c>
      <c r="AO45" s="334">
        <f t="shared" si="31"/>
        <v>0.33750000000000002</v>
      </c>
      <c r="AP45" s="218">
        <f t="shared" si="19"/>
        <v>2.2499999999999999E-2</v>
      </c>
      <c r="AQ45" s="133">
        <f t="shared" si="48"/>
        <v>0</v>
      </c>
      <c r="AR45" s="134">
        <f t="shared" si="20"/>
        <v>0</v>
      </c>
      <c r="AS45" s="133">
        <f t="shared" si="21"/>
        <v>0</v>
      </c>
      <c r="AT45" s="134">
        <f t="shared" si="49"/>
        <v>6.9728223817302995E-2</v>
      </c>
      <c r="AU45" s="134">
        <f t="shared" si="22"/>
        <v>0.85224576434092936</v>
      </c>
      <c r="AV45" s="34">
        <f t="shared" si="23"/>
        <v>0</v>
      </c>
      <c r="AW45" s="134">
        <f t="shared" si="24"/>
        <v>0.28499999999999998</v>
      </c>
      <c r="AX45" s="134">
        <f t="shared" si="25"/>
        <v>1.05</v>
      </c>
      <c r="AY45" s="134">
        <f t="shared" si="26"/>
        <v>1.05</v>
      </c>
      <c r="AZ45" s="134"/>
      <c r="BA45" s="223"/>
      <c r="BB45" s="218">
        <f t="shared" si="27"/>
        <v>-0.75264035809837315</v>
      </c>
      <c r="BC45" s="218">
        <f t="shared" si="50"/>
        <v>-0.73349999999999982</v>
      </c>
      <c r="BD45" s="134">
        <f t="shared" si="51"/>
        <v>-0.31331598295924945</v>
      </c>
      <c r="BE45" s="134">
        <f t="shared" si="52"/>
        <v>-0.30700999585872268</v>
      </c>
      <c r="BF45" s="134">
        <f>_xll.xSPRDOPT($BW45,$BV45,$CG45,0,$BY45,$BX45,$BZ45,$AJ45,1,4)*$CB45</f>
        <v>7.9539998280191246E-2</v>
      </c>
      <c r="BG45" s="134">
        <f>_xll.xSPRDOPT($BW45,$BV45,$CG45,0,$BY45,$BX45,$BZ45,$AJ45,1,3)*$CB45</f>
        <v>6.6265029659992508E-2</v>
      </c>
      <c r="BH45" s="134">
        <f>IF(OR(BF45&lt;&gt;0,BG45&lt;&gt;0),_xll.xSPRDOPT($BW45,$BV45,$CG45,0,$BY45,$BX45,$BZ45,$AJ45,1,12)*$CB45,0)</f>
        <v>-6.645944690095322E-2</v>
      </c>
      <c r="BI45" s="134">
        <f>_xll.xSPRDOPT($BW45,$BV45,$CG45,2*LN(1+CA45/2),$BY45,$BX45,$BZ45,$AJ45,1,9)</f>
        <v>6.9763387792425724E-5</v>
      </c>
      <c r="BJ45" s="134">
        <f>_xll.xSPRDOPT($BW45,$BV45,$CG45,0,$BY45,$BX45,$BZ45,$AJ45,1,6)*$CB45</f>
        <v>7.2887008345254598</v>
      </c>
      <c r="BK45" s="134">
        <f>_xll.xSPRDOPT($BW45,$BV45,$CG45,0,$BY45,$BX45,$BZ45,$AJ45,1,5)*$CB45</f>
        <v>-10.78618392138457</v>
      </c>
      <c r="BL45" s="134">
        <f>_xll.xSPRDOPT(BW45,BV45,CG45,0,BY45,BX45,BZ45,AJ45,1,2)*CB45</f>
        <v>-0.24150000929119514</v>
      </c>
      <c r="BM45" s="134">
        <f>_xll.xSPRDOPT(BW45,BV45,CG45,0,BY45,BX45,BZ45,AJ45,1,1)*CB45</f>
        <v>0.42235172398822418</v>
      </c>
      <c r="BN45" s="134">
        <f>IF(AH45&lt;&gt;0,_xll.xSPRDOPT($BW45,$BV45,$CG45,2*LN(1+CA45/2),$BY45,$BX45,$BZ45,$AJ45,1,8)+(AJ45/365.25)*CH45/AH45,0)</f>
        <v>10.089492153283205</v>
      </c>
      <c r="BO45" s="134">
        <f>_xll.xSPRDOPT($BW45,$BV45,$CG45,0,$BY45,$BX45,$BZ45,$AJ45,1,0)</f>
        <v>0.88660149232529706</v>
      </c>
      <c r="BP45" s="134"/>
      <c r="BQ45" s="134"/>
      <c r="BR45" s="134"/>
      <c r="BS45" s="135">
        <f t="shared" si="32"/>
        <v>528392.37389137619</v>
      </c>
      <c r="BV45" s="221">
        <v>4.4021403580983733</v>
      </c>
      <c r="BW45" s="133">
        <v>4.4154999999999998</v>
      </c>
      <c r="BX45" s="134">
        <v>0.6282510792705821</v>
      </c>
      <c r="BY45" s="134">
        <v>0.62194509217005534</v>
      </c>
      <c r="BZ45" s="134">
        <v>0.99287864325661945</v>
      </c>
      <c r="CA45" s="134">
        <v>6.8263969545907008E-2</v>
      </c>
      <c r="CB45" s="134">
        <v>0.9872179502955063</v>
      </c>
      <c r="CC45" s="218">
        <v>-0.03</v>
      </c>
      <c r="CD45" s="218">
        <v>0.06</v>
      </c>
      <c r="CE45" s="218">
        <v>0.17499999999999999</v>
      </c>
      <c r="CF45" s="218">
        <v>-7.4999999999999997E-3</v>
      </c>
      <c r="CG45" s="218">
        <v>1.9200000000000002E-2</v>
      </c>
      <c r="CH45" s="218">
        <v>3.0653117356675472</v>
      </c>
      <c r="CI45" s="29">
        <v>4.2480000000000002</v>
      </c>
    </row>
    <row r="46" spans="4:87" x14ac:dyDescent="0.2">
      <c r="D46" s="31">
        <f t="shared" si="33"/>
        <v>37636</v>
      </c>
      <c r="F46" s="28">
        <f t="shared" si="34"/>
        <v>20000</v>
      </c>
      <c r="G46" s="28">
        <f t="shared" si="11"/>
        <v>16945.845125288099</v>
      </c>
      <c r="H46" s="52">
        <f t="shared" si="35"/>
        <v>3.6595</v>
      </c>
      <c r="I46" s="52">
        <f t="shared" si="36"/>
        <v>3.7994999999999997</v>
      </c>
      <c r="K46" s="52">
        <f t="shared" si="28"/>
        <v>3.6772483921875092</v>
      </c>
      <c r="L46" s="132">
        <f t="shared" si="37"/>
        <v>0</v>
      </c>
      <c r="M46" s="52"/>
      <c r="N46" s="128">
        <f t="shared" si="29"/>
        <v>0.30725748493325811</v>
      </c>
      <c r="O46" s="128">
        <f t="shared" si="30"/>
        <v>0.30725748493325811</v>
      </c>
      <c r="P46" s="55">
        <f t="shared" si="38"/>
        <v>1</v>
      </c>
      <c r="Q46" s="132">
        <f>_xll.xSPRDOPT(I46,H46,AQ46,0,O46,N46,P46,D46-$G$5,1,0)*AH46*AU46</f>
        <v>3.6772483921875092</v>
      </c>
      <c r="R46" s="330"/>
      <c r="S46" s="177">
        <f>_xll.xSPRDOPT(I46,H46,AQ46,AT46,O46,N46,P46,D46-$G$5,1,2)*AF46*F46*AH46</f>
        <v>-523814.44662576087</v>
      </c>
      <c r="T46" s="177">
        <f>_xll.xSPRDOPT(I46,H46,AQ46,AT46,O46,N46,P46,D46-$G$5,1,1)*AF46*F46*AH46</f>
        <v>523814.44662576087</v>
      </c>
      <c r="U46" s="132"/>
      <c r="V46" s="142">
        <f t="shared" si="39"/>
        <v>0</v>
      </c>
      <c r="W46" s="142"/>
      <c r="X46" s="300">
        <f t="shared" si="40"/>
        <v>-50054.246933215618</v>
      </c>
      <c r="Y46" s="300">
        <f t="shared" si="12"/>
        <v>2544.8180862099657</v>
      </c>
      <c r="Z46" s="300">
        <f t="shared" si="13"/>
        <v>4325.4401172252146</v>
      </c>
      <c r="AA46" s="300">
        <f t="shared" si="14"/>
        <v>656003.5073056852</v>
      </c>
      <c r="AB46" s="300">
        <f t="shared" si="41"/>
        <v>9199.9253222509251</v>
      </c>
      <c r="AC46" s="300">
        <f t="shared" si="42"/>
        <v>3723840.6871121116</v>
      </c>
      <c r="AE46" s="135">
        <v>15</v>
      </c>
      <c r="AF46" s="135">
        <f t="shared" si="43"/>
        <v>1</v>
      </c>
      <c r="AG46" s="135">
        <f t="shared" si="44"/>
        <v>1</v>
      </c>
      <c r="AH46" s="135">
        <f t="shared" si="15"/>
        <v>31</v>
      </c>
      <c r="AI46" s="135">
        <f t="shared" si="45"/>
        <v>869</v>
      </c>
      <c r="AJ46" s="135">
        <f t="shared" si="46"/>
        <v>37636</v>
      </c>
      <c r="AK46" s="332">
        <f t="shared" si="47"/>
        <v>0.11318041237113396</v>
      </c>
      <c r="AL46" s="133">
        <f t="shared" si="16"/>
        <v>3.3319999999999999</v>
      </c>
      <c r="AM46" s="218">
        <f t="shared" si="17"/>
        <v>0.30499999999999999</v>
      </c>
      <c r="AN46" s="218">
        <f t="shared" si="18"/>
        <v>2.2499999999999999E-2</v>
      </c>
      <c r="AO46" s="334">
        <f t="shared" si="31"/>
        <v>0.4375</v>
      </c>
      <c r="AP46" s="218">
        <f t="shared" si="19"/>
        <v>0.03</v>
      </c>
      <c r="AQ46" s="133">
        <f t="shared" si="48"/>
        <v>0</v>
      </c>
      <c r="AR46" s="134">
        <f t="shared" si="20"/>
        <v>0</v>
      </c>
      <c r="AS46" s="133">
        <f t="shared" si="21"/>
        <v>0</v>
      </c>
      <c r="AT46" s="134">
        <f t="shared" si="49"/>
        <v>6.9733366991158008E-2</v>
      </c>
      <c r="AU46" s="134">
        <f t="shared" si="22"/>
        <v>0.84729225626440496</v>
      </c>
      <c r="AV46" s="34">
        <f t="shared" si="23"/>
        <v>0</v>
      </c>
      <c r="AW46" s="134">
        <f t="shared" si="24"/>
        <v>0.27750000000000002</v>
      </c>
      <c r="AX46" s="134">
        <f t="shared" si="25"/>
        <v>1.05</v>
      </c>
      <c r="AY46" s="134">
        <f t="shared" si="26"/>
        <v>1.05</v>
      </c>
      <c r="AZ46" s="134"/>
      <c r="BA46" s="223"/>
      <c r="BB46" s="218">
        <f t="shared" si="27"/>
        <v>-0.74264035809837337</v>
      </c>
      <c r="BC46" s="218">
        <f t="shared" si="50"/>
        <v>-0.6160000000000001</v>
      </c>
      <c r="BD46" s="134">
        <f t="shared" si="51"/>
        <v>-0.320993594337324</v>
      </c>
      <c r="BE46" s="134">
        <f t="shared" si="52"/>
        <v>-0.31468760723679723</v>
      </c>
      <c r="BF46" s="134">
        <f>_xll.xSPRDOPT($BW46,$BV46,$CG46,0,$BY46,$BX46,$BZ46,$AJ46,1,4)*$CB46</f>
        <v>7.940683396299443E-2</v>
      </c>
      <c r="BG46" s="134">
        <f>_xll.xSPRDOPT($BW46,$BV46,$CG46,0,$BY46,$BX46,$BZ46,$AJ46,1,3)*$CB46</f>
        <v>6.612317249453345E-2</v>
      </c>
      <c r="BH46" s="134">
        <f>IF(OR(BF46&lt;&gt;0,BG46&lt;&gt;0),_xll.xSPRDOPT($BW46,$BV46,$CG46,0,$BY46,$BX46,$BZ46,$AJ46,1,12)*$CB46,0)</f>
        <v>-6.6317189889323627E-2</v>
      </c>
      <c r="BI46" s="134">
        <f>_xll.xSPRDOPT($BW46,$BV46,$CG46,2*LN(1+CA46/2),$BY46,$BX46,$BZ46,$AJ46,1,9)</f>
        <v>6.9332369743637772E-5</v>
      </c>
      <c r="BJ46" s="134">
        <f>_xll.xSPRDOPT($BW46,$BV46,$CG46,0,$BY46,$BX46,$BZ46,$AJ46,1,6)*$CB46</f>
        <v>7.29398407849256</v>
      </c>
      <c r="BK46" s="134">
        <f>_xll.xSPRDOPT($BW46,$BV46,$CG46,0,$BY46,$BX46,$BZ46,$AJ46,1,5)*$CB46</f>
        <v>-10.802434736205674</v>
      </c>
      <c r="BL46" s="134">
        <f>_xll.xSPRDOPT(BW46,BV46,CG46,0,BY46,BX46,BZ46,AJ46,1,2)*CB46</f>
        <v>-0.24113938982208066</v>
      </c>
      <c r="BM46" s="134">
        <f>_xll.xSPRDOPT(BW46,BV46,CG46,0,BY46,BX46,BZ46,AJ46,1,1)*CB46</f>
        <v>0.42177353758602165</v>
      </c>
      <c r="BN46" s="134">
        <f>IF(AH46&lt;&gt;0,_xll.xSPRDOPT($BW46,$BV46,$CG46,2*LN(1+CA46/2),$BY46,$BX46,$BZ46,$AJ46,1,8)+(AJ46/365.25)*CH46/AH46,0)</f>
        <v>10.09841774081911</v>
      </c>
      <c r="BO46" s="134">
        <f>_xll.xSPRDOPT($BW46,$BV46,$CG46,0,$BY46,$BX46,$BZ46,$AJ46,1,0)</f>
        <v>0.88571143362908766</v>
      </c>
      <c r="BP46" s="134"/>
      <c r="BQ46" s="134"/>
      <c r="BR46" s="134"/>
      <c r="BS46" s="135">
        <f t="shared" si="32"/>
        <v>525321.19888393104</v>
      </c>
      <c r="BV46" s="221">
        <v>4.4021403580983733</v>
      </c>
      <c r="BW46" s="133">
        <v>4.4154999999999998</v>
      </c>
      <c r="BX46" s="134">
        <v>0.6282510792705821</v>
      </c>
      <c r="BY46" s="134">
        <v>0.62194509217005534</v>
      </c>
      <c r="BZ46" s="134">
        <v>0.99287864325661945</v>
      </c>
      <c r="CA46" s="134">
        <v>6.8263969545907008E-2</v>
      </c>
      <c r="CB46" s="134">
        <v>0.9872179502955063</v>
      </c>
      <c r="CC46" s="218">
        <v>-0.03</v>
      </c>
      <c r="CD46" s="218">
        <v>0.06</v>
      </c>
      <c r="CE46" s="218">
        <v>0.17499999999999999</v>
      </c>
      <c r="CF46" s="218">
        <v>-7.4999999999999997E-3</v>
      </c>
      <c r="CG46" s="218">
        <v>1.9200000000000002E-2</v>
      </c>
      <c r="CH46" s="218">
        <v>3.0653117356675472</v>
      </c>
      <c r="CI46" s="29">
        <v>4.2480000000000002</v>
      </c>
    </row>
    <row r="47" spans="4:87" x14ac:dyDescent="0.2">
      <c r="D47" s="31">
        <f t="shared" si="33"/>
        <v>37667</v>
      </c>
      <c r="F47" s="28">
        <f t="shared" si="34"/>
        <v>20000</v>
      </c>
      <c r="G47" s="28">
        <f t="shared" si="11"/>
        <v>16846.949200797117</v>
      </c>
      <c r="H47" s="52">
        <f t="shared" si="35"/>
        <v>3.5295000000000001</v>
      </c>
      <c r="I47" s="52">
        <f t="shared" si="36"/>
        <v>3.6669999999999998</v>
      </c>
      <c r="K47" s="52">
        <f t="shared" si="28"/>
        <v>3.2430377211534385</v>
      </c>
      <c r="L47" s="132">
        <f t="shared" si="37"/>
        <v>0</v>
      </c>
      <c r="M47" s="52"/>
      <c r="N47" s="128">
        <f t="shared" si="29"/>
        <v>0.3062966257581361</v>
      </c>
      <c r="O47" s="128">
        <f t="shared" si="30"/>
        <v>0.3062966257581361</v>
      </c>
      <c r="P47" s="55">
        <f t="shared" si="38"/>
        <v>1</v>
      </c>
      <c r="Q47" s="132">
        <f>_xll.xSPRDOPT(I47,H47,AQ47,0,O47,N47,P47,D47-$G$5,1,0)*AH47*AU47</f>
        <v>3.2430377211534385</v>
      </c>
      <c r="R47" s="330"/>
      <c r="S47" s="177">
        <f>_xll.xSPRDOPT(I47,H47,AQ47,AT47,O47,N47,P47,D47-$G$5,1,2)*AF47*F47*AH47</f>
        <v>-470313.57165664306</v>
      </c>
      <c r="T47" s="177">
        <f>_xll.xSPRDOPT(I47,H47,AQ47,AT47,O47,N47,P47,D47-$G$5,1,1)*AF47*F47*AH47</f>
        <v>470313.57165664306</v>
      </c>
      <c r="U47" s="132"/>
      <c r="V47" s="142">
        <f t="shared" si="39"/>
        <v>0</v>
      </c>
      <c r="W47" s="142"/>
      <c r="X47" s="300">
        <f t="shared" si="40"/>
        <v>-58884.667878350687</v>
      </c>
      <c r="Y47" s="300">
        <f t="shared" si="12"/>
        <v>3048.0738670324713</v>
      </c>
      <c r="Z47" s="300">
        <f t="shared" si="13"/>
        <v>3882.6976971632512</v>
      </c>
      <c r="AA47" s="300">
        <f t="shared" si="14"/>
        <v>596324.30284745945</v>
      </c>
      <c r="AB47" s="300">
        <f t="shared" si="41"/>
        <v>9307.8804224952964</v>
      </c>
      <c r="AC47" s="300">
        <f t="shared" si="42"/>
        <v>3360081.072016113</v>
      </c>
      <c r="AE47" s="135">
        <v>15</v>
      </c>
      <c r="AF47" s="135">
        <f t="shared" si="43"/>
        <v>1</v>
      </c>
      <c r="AG47" s="135">
        <f t="shared" si="44"/>
        <v>2</v>
      </c>
      <c r="AH47" s="135">
        <f t="shared" si="15"/>
        <v>28</v>
      </c>
      <c r="AI47" s="135">
        <f t="shared" si="45"/>
        <v>900</v>
      </c>
      <c r="AJ47" s="135">
        <f t="shared" si="46"/>
        <v>37667</v>
      </c>
      <c r="AK47" s="332">
        <f t="shared" si="47"/>
        <v>0.1091597938144333</v>
      </c>
      <c r="AL47" s="133">
        <f t="shared" si="16"/>
        <v>3.202</v>
      </c>
      <c r="AM47" s="218">
        <f t="shared" si="17"/>
        <v>0.30499999999999999</v>
      </c>
      <c r="AN47" s="218">
        <f t="shared" si="18"/>
        <v>2.2499999999999999E-2</v>
      </c>
      <c r="AO47" s="334">
        <f t="shared" si="31"/>
        <v>0.435</v>
      </c>
      <c r="AP47" s="218">
        <f t="shared" si="19"/>
        <v>0.03</v>
      </c>
      <c r="AQ47" s="133">
        <f t="shared" si="48"/>
        <v>0</v>
      </c>
      <c r="AR47" s="134">
        <f t="shared" si="20"/>
        <v>0</v>
      </c>
      <c r="AS47" s="133">
        <f t="shared" si="21"/>
        <v>0</v>
      </c>
      <c r="AT47" s="134">
        <f t="shared" si="49"/>
        <v>6.9748019215343002E-2</v>
      </c>
      <c r="AU47" s="134">
        <f t="shared" si="22"/>
        <v>0.84234746003985583</v>
      </c>
      <c r="AV47" s="34">
        <f t="shared" si="23"/>
        <v>0</v>
      </c>
      <c r="AW47" s="134">
        <f t="shared" si="24"/>
        <v>0.27750000000000002</v>
      </c>
      <c r="AX47" s="134">
        <f t="shared" si="25"/>
        <v>1.05</v>
      </c>
      <c r="AY47" s="134">
        <f t="shared" si="26"/>
        <v>1.05</v>
      </c>
      <c r="AZ47" s="134"/>
      <c r="BA47" s="223"/>
      <c r="BB47" s="218">
        <f t="shared" si="27"/>
        <v>-0.87264035809837326</v>
      </c>
      <c r="BC47" s="218">
        <f t="shared" si="50"/>
        <v>-0.74849999999999994</v>
      </c>
      <c r="BD47" s="134">
        <f t="shared" si="51"/>
        <v>-0.321954453512446</v>
      </c>
      <c r="BE47" s="134">
        <f t="shared" si="52"/>
        <v>-0.31564846641191924</v>
      </c>
      <c r="BF47" s="134">
        <f>_xll.xSPRDOPT($BW47,$BV47,$CG47,0,$BY47,$BX47,$BZ47,$AJ47,1,4)*$CB47</f>
        <v>7.9273695275196704E-2</v>
      </c>
      <c r="BG47" s="134">
        <f>_xll.xSPRDOPT($BW47,$BV47,$CG47,0,$BY47,$BX47,$BZ47,$AJ47,1,3)*$CB47</f>
        <v>6.5981423577007467E-2</v>
      </c>
      <c r="BH47" s="134">
        <f>IF(OR(BF47&lt;&gt;0,BG47&lt;&gt;0),_xll.xSPRDOPT($BW47,$BV47,$CG47,0,$BY47,$BX47,$BZ47,$AJ47,1,12)*$CB47,0)</f>
        <v>-6.6175041300822801E-2</v>
      </c>
      <c r="BI47" s="134">
        <f>_xll.xSPRDOPT($BW47,$BV47,$CG47,2*LN(1+CA47/2),$BY47,$BX47,$BZ47,$AJ47,1,9)</f>
        <v>6.8903769463371181E-5</v>
      </c>
      <c r="BJ47" s="134">
        <f>_xll.xSPRDOPT($BW47,$BV47,$CG47,0,$BY47,$BX47,$BZ47,$AJ47,1,6)*$CB47</f>
        <v>7.2992283173407975</v>
      </c>
      <c r="BK47" s="134">
        <f>_xll.xSPRDOPT($BW47,$BV47,$CG47,0,$BY47,$BX47,$BZ47,$AJ47,1,5)*$CB47</f>
        <v>-10.818629753863419</v>
      </c>
      <c r="BL47" s="134">
        <f>_xll.xSPRDOPT(BW47,BV47,CG47,0,BY47,BX47,BZ47,AJ47,1,2)*CB47</f>
        <v>-0.24077861067963868</v>
      </c>
      <c r="BM47" s="134">
        <f>_xll.xSPRDOPT(BW47,BV47,CG47,0,BY47,BX47,BZ47,AJ47,1,1)*CB47</f>
        <v>0.42119482389555202</v>
      </c>
      <c r="BN47" s="134">
        <f>IF(AH47&lt;&gt;0,_xll.xSPRDOPT($BW47,$BV47,$CG47,2*LN(1+CA47/2),$BY47,$BX47,$BZ47,$AJ47,1,8)+(AJ47/365.25)*CH47/AH47,0)</f>
        <v>11.199904816182459</v>
      </c>
      <c r="BO47" s="134">
        <f>_xll.xSPRDOPT($BW47,$BV47,$CG47,0,$BY47,$BX47,$BZ47,$AJ47,1,0)</f>
        <v>0.88481927931540649</v>
      </c>
      <c r="BP47" s="134"/>
      <c r="BQ47" s="134"/>
      <c r="BR47" s="134"/>
      <c r="BS47" s="135">
        <f t="shared" si="32"/>
        <v>471714.57762231928</v>
      </c>
      <c r="BV47" s="221">
        <v>4.4021403580983733</v>
      </c>
      <c r="BW47" s="133">
        <v>4.4154999999999998</v>
      </c>
      <c r="BX47" s="134">
        <v>0.6282510792705821</v>
      </c>
      <c r="BY47" s="134">
        <v>0.62194509217005534</v>
      </c>
      <c r="BZ47" s="134">
        <v>0.99287864325661945</v>
      </c>
      <c r="CA47" s="134">
        <v>6.8263969545907008E-2</v>
      </c>
      <c r="CB47" s="134">
        <v>0.9872179502955063</v>
      </c>
      <c r="CC47" s="218">
        <v>-0.03</v>
      </c>
      <c r="CD47" s="218">
        <v>0.06</v>
      </c>
      <c r="CE47" s="218">
        <v>0.17499999999999999</v>
      </c>
      <c r="CF47" s="218">
        <v>-7.4999999999999997E-3</v>
      </c>
      <c r="CG47" s="218">
        <v>1.9200000000000002E-2</v>
      </c>
      <c r="CH47" s="218">
        <v>3.0653117356675472</v>
      </c>
      <c r="CI47" s="29">
        <v>4.2480000000000002</v>
      </c>
    </row>
    <row r="48" spans="4:87" x14ac:dyDescent="0.2">
      <c r="D48" s="31">
        <f t="shared" si="33"/>
        <v>37695</v>
      </c>
      <c r="F48" s="28">
        <f t="shared" si="34"/>
        <v>20000</v>
      </c>
      <c r="G48" s="28">
        <f t="shared" si="11"/>
        <v>16758.085407300066</v>
      </c>
      <c r="H48" s="52">
        <f t="shared" si="35"/>
        <v>3.3494999999999999</v>
      </c>
      <c r="I48" s="52">
        <f t="shared" si="36"/>
        <v>3.3844999999999996</v>
      </c>
      <c r="K48" s="52">
        <f t="shared" si="28"/>
        <v>0.90912613334602066</v>
      </c>
      <c r="L48" s="132">
        <f t="shared" si="37"/>
        <v>7.7271522513910895E-14</v>
      </c>
      <c r="M48" s="52"/>
      <c r="N48" s="128">
        <f t="shared" si="29"/>
        <v>0.28405617564592306</v>
      </c>
      <c r="O48" s="128">
        <f t="shared" si="30"/>
        <v>0.28405617564592306</v>
      </c>
      <c r="P48" s="55">
        <f t="shared" si="38"/>
        <v>0.99999999999999978</v>
      </c>
      <c r="Q48" s="132">
        <f>_xll.xSPRDOPT(I48,H48,AQ48,0,O48,N48,P48,D48-$G$5,1,0)*AH48*AU48</f>
        <v>0.90912613334609793</v>
      </c>
      <c r="R48" s="330"/>
      <c r="S48" s="177">
        <f>_xll.xSPRDOPT(I48,H48,AQ48,AT48,O48,N48,P48,D48-$G$5,1,2)*AF48*F48*AH48</f>
        <v>-517909.92523998488</v>
      </c>
      <c r="T48" s="177">
        <f>_xll.xSPRDOPT(I48,H48,AQ48,AT48,O48,N48,P48,D48-$G$5,1,1)*AF48*F48*AH48</f>
        <v>517909.92523998569</v>
      </c>
      <c r="U48" s="132"/>
      <c r="V48" s="142">
        <f t="shared" si="39"/>
        <v>0</v>
      </c>
      <c r="W48" s="142"/>
      <c r="X48" s="300">
        <f t="shared" si="40"/>
        <v>-111973.46622713697</v>
      </c>
      <c r="Y48" s="300">
        <f t="shared" si="12"/>
        <v>4448.0133016754053</v>
      </c>
      <c r="Z48" s="300">
        <f t="shared" si="13"/>
        <v>4274.6785963561997</v>
      </c>
      <c r="AA48" s="300">
        <f t="shared" si="14"/>
        <v>710796.14060902293</v>
      </c>
      <c r="AB48" s="300">
        <f t="shared" si="41"/>
        <v>9390.2857881684431</v>
      </c>
      <c r="AC48" s="300">
        <f t="shared" si="42"/>
        <v>3716694.2765991804</v>
      </c>
      <c r="AE48" s="135">
        <v>15</v>
      </c>
      <c r="AF48" s="135">
        <f t="shared" si="43"/>
        <v>1</v>
      </c>
      <c r="AG48" s="135">
        <f t="shared" si="44"/>
        <v>3</v>
      </c>
      <c r="AH48" s="135">
        <f t="shared" si="15"/>
        <v>31</v>
      </c>
      <c r="AI48" s="135">
        <f t="shared" si="45"/>
        <v>928</v>
      </c>
      <c r="AJ48" s="135">
        <f t="shared" si="46"/>
        <v>37695</v>
      </c>
      <c r="AK48" s="332">
        <f t="shared" si="47"/>
        <v>0.10359278350515488</v>
      </c>
      <c r="AL48" s="133">
        <f t="shared" si="16"/>
        <v>3.0619999999999998</v>
      </c>
      <c r="AM48" s="218">
        <f t="shared" si="17"/>
        <v>0.26500000000000001</v>
      </c>
      <c r="AN48" s="218">
        <f t="shared" si="18"/>
        <v>2.2499999999999999E-2</v>
      </c>
      <c r="AO48" s="334">
        <f t="shared" si="31"/>
        <v>0.30249999999999999</v>
      </c>
      <c r="AP48" s="218">
        <f t="shared" si="19"/>
        <v>0.02</v>
      </c>
      <c r="AQ48" s="133">
        <f t="shared" si="48"/>
        <v>0</v>
      </c>
      <c r="AR48" s="134">
        <f t="shared" si="20"/>
        <v>0</v>
      </c>
      <c r="AS48" s="133">
        <f t="shared" si="21"/>
        <v>0</v>
      </c>
      <c r="AT48" s="134">
        <f t="shared" si="49"/>
        <v>6.976125348241001E-2</v>
      </c>
      <c r="AU48" s="134">
        <f t="shared" si="22"/>
        <v>0.83790427036500326</v>
      </c>
      <c r="AV48" s="34">
        <f t="shared" si="23"/>
        <v>0</v>
      </c>
      <c r="AW48" s="134">
        <f t="shared" si="24"/>
        <v>0.27</v>
      </c>
      <c r="AX48" s="134">
        <f t="shared" si="25"/>
        <v>0.75</v>
      </c>
      <c r="AY48" s="134">
        <f t="shared" si="26"/>
        <v>0.75</v>
      </c>
      <c r="AZ48" s="134"/>
      <c r="BA48" s="223"/>
      <c r="BB48" s="218">
        <f t="shared" si="27"/>
        <v>-1.0526403580983734</v>
      </c>
      <c r="BC48" s="218">
        <f t="shared" si="50"/>
        <v>-1.0310000000000001</v>
      </c>
      <c r="BD48" s="134">
        <f t="shared" si="51"/>
        <v>-0.34419490362465904</v>
      </c>
      <c r="BE48" s="134">
        <f t="shared" si="52"/>
        <v>-0.33788891652413228</v>
      </c>
      <c r="BF48" s="134">
        <f>_xll.xSPRDOPT($BW48,$BV48,$CG48,0,$BY48,$BX48,$BZ48,$AJ48,1,4)*$CB48</f>
        <v>7.9153463388745127E-2</v>
      </c>
      <c r="BG48" s="134">
        <f>_xll.xSPRDOPT($BW48,$BV48,$CG48,0,$BY48,$BX48,$BZ48,$AJ48,1,3)*$CB48</f>
        <v>6.585348578625512E-2</v>
      </c>
      <c r="BH48" s="134">
        <f>IF(OR(BF48&lt;&gt;0,BG48&lt;&gt;0),_xll.xSPRDOPT($BW48,$BV48,$CG48,0,$BY48,$BX48,$BZ48,$AJ48,1,12)*$CB48,0)</f>
        <v>-6.6046742657256047E-2</v>
      </c>
      <c r="BI48" s="134">
        <f>_xll.xSPRDOPT($BW48,$BV48,$CG48,2*LN(1+CA48/2),$BY48,$BX48,$BZ48,$AJ48,1,9)</f>
        <v>6.8518714615313468E-5</v>
      </c>
      <c r="BJ48" s="134">
        <f>_xll.xSPRDOPT($BW48,$BV48,$CG48,0,$BY48,$BX48,$BZ48,$AJ48,1,6)*$CB48</f>
        <v>7.3039314585829977</v>
      </c>
      <c r="BK48" s="134">
        <f>_xll.xSPRDOPT($BW48,$BV48,$CG48,0,$BY48,$BX48,$BZ48,$AJ48,1,5)*$CB48</f>
        <v>-10.833209358276568</v>
      </c>
      <c r="BL48" s="134">
        <f>_xll.xSPRDOPT(BW48,BV48,CG48,0,BY48,BX48,BZ48,AJ48,1,2)*CB48</f>
        <v>-0.24045261010249031</v>
      </c>
      <c r="BM48" s="134">
        <f>_xll.xSPRDOPT(BW48,BV48,CG48,0,BY48,BX48,BZ48,AJ48,1,1)*CB48</f>
        <v>0.42067166487531804</v>
      </c>
      <c r="BN48" s="134">
        <f>IF(AH48&lt;&gt;0,_xll.xSPRDOPT($BW48,$BV48,$CG48,2*LN(1+CA48/2),$BY48,$BX48,$BZ48,$AJ48,1,8)+(AJ48/365.25)*CH48/AH48,0)</f>
        <v>10.115397533987364</v>
      </c>
      <c r="BO48" s="134">
        <f>_xll.xSPRDOPT($BW48,$BV48,$CG48,0,$BY48,$BX48,$BZ48,$AJ48,1,0)</f>
        <v>0.88401166770660433</v>
      </c>
      <c r="BP48" s="134"/>
      <c r="BQ48" s="134"/>
      <c r="BR48" s="134"/>
      <c r="BS48" s="135">
        <f t="shared" si="32"/>
        <v>519500.64762630209</v>
      </c>
      <c r="BV48" s="221">
        <v>4.4021403580983733</v>
      </c>
      <c r="BW48" s="133">
        <v>4.4154999999999998</v>
      </c>
      <c r="BX48" s="134">
        <v>0.6282510792705821</v>
      </c>
      <c r="BY48" s="134">
        <v>0.62194509217005534</v>
      </c>
      <c r="BZ48" s="134">
        <v>0.99287864325661945</v>
      </c>
      <c r="CA48" s="134">
        <v>6.8263969545907008E-2</v>
      </c>
      <c r="CB48" s="134">
        <v>0.9872179502955063</v>
      </c>
      <c r="CC48" s="218">
        <v>-0.03</v>
      </c>
      <c r="CD48" s="218">
        <v>0.06</v>
      </c>
      <c r="CE48" s="218">
        <v>0.17499999999999999</v>
      </c>
      <c r="CF48" s="218">
        <v>-7.4999999999999997E-3</v>
      </c>
      <c r="CG48" s="218">
        <v>1.9200000000000002E-2</v>
      </c>
      <c r="CH48" s="218">
        <v>3.0653117356675472</v>
      </c>
      <c r="CI48" s="29">
        <v>4.2480000000000002</v>
      </c>
    </row>
    <row r="49" spans="4:87" x14ac:dyDescent="0.2">
      <c r="D49" s="31">
        <f t="shared" si="33"/>
        <v>37726</v>
      </c>
      <c r="F49" s="28">
        <f t="shared" si="34"/>
        <v>20000</v>
      </c>
      <c r="G49" s="28">
        <f t="shared" si="11"/>
        <v>16660.599297532062</v>
      </c>
      <c r="H49" s="52">
        <f t="shared" si="35"/>
        <v>3.1345000000000001</v>
      </c>
      <c r="I49" s="52">
        <f t="shared" si="36"/>
        <v>3.177</v>
      </c>
      <c r="K49" s="52">
        <f t="shared" si="28"/>
        <v>1.0621132052176687</v>
      </c>
      <c r="L49" s="132">
        <f t="shared" si="37"/>
        <v>0</v>
      </c>
      <c r="M49" s="52"/>
      <c r="N49" s="128">
        <f t="shared" si="29"/>
        <v>0.2639649889671179</v>
      </c>
      <c r="O49" s="128">
        <f t="shared" si="30"/>
        <v>0.2639649889671179</v>
      </c>
      <c r="P49" s="55">
        <f t="shared" si="38"/>
        <v>1</v>
      </c>
      <c r="Q49" s="132">
        <f>_xll.xSPRDOPT(I49,H49,AQ49,0,O49,N49,P49,D49-$G$5,1,0)*AH49*AU49</f>
        <v>1.0621132052176687</v>
      </c>
      <c r="R49" s="330"/>
      <c r="S49" s="177">
        <f>_xll.xSPRDOPT(I49,H49,AQ49,AT49,O49,N49,P49,D49-$G$5,1,2)*AF49*F49*AH49</f>
        <v>-498236.99137496075</v>
      </c>
      <c r="T49" s="177">
        <f>_xll.xSPRDOPT(I49,H49,AQ49,AT49,O49,N49,P49,D49-$G$5,1,1)*AF49*F49*AH49</f>
        <v>498236.99137496075</v>
      </c>
      <c r="U49" s="132"/>
      <c r="V49" s="142">
        <f t="shared" si="39"/>
        <v>0</v>
      </c>
      <c r="W49" s="142"/>
      <c r="X49" s="300">
        <f t="shared" si="40"/>
        <v>-129560.5046261182</v>
      </c>
      <c r="Y49" s="300">
        <f t="shared" si="12"/>
        <v>6250.7146327100445</v>
      </c>
      <c r="Z49" s="300">
        <f t="shared" si="13"/>
        <v>4111.1849910415922</v>
      </c>
      <c r="AA49" s="300">
        <f t="shared" si="14"/>
        <v>732737.24097196152</v>
      </c>
      <c r="AB49" s="300">
        <f t="shared" si="41"/>
        <v>9436.0909434434307</v>
      </c>
      <c r="AC49" s="300">
        <f t="shared" si="42"/>
        <v>3593154.8407095955</v>
      </c>
      <c r="AE49" s="135">
        <v>15</v>
      </c>
      <c r="AF49" s="135">
        <f t="shared" si="43"/>
        <v>1</v>
      </c>
      <c r="AG49" s="135">
        <f t="shared" si="44"/>
        <v>4</v>
      </c>
      <c r="AH49" s="135">
        <f t="shared" si="15"/>
        <v>30</v>
      </c>
      <c r="AI49" s="135">
        <f t="shared" si="45"/>
        <v>959</v>
      </c>
      <c r="AJ49" s="135">
        <f t="shared" si="46"/>
        <v>37726</v>
      </c>
      <c r="AK49" s="332">
        <f t="shared" si="47"/>
        <v>9.6943298969072167E-2</v>
      </c>
      <c r="AL49" s="133">
        <f t="shared" si="16"/>
        <v>2.9220000000000002</v>
      </c>
      <c r="AM49" s="218">
        <f t="shared" si="17"/>
        <v>0.19500000000000001</v>
      </c>
      <c r="AN49" s="218">
        <f t="shared" si="18"/>
        <v>1.7500000000000002E-2</v>
      </c>
      <c r="AO49" s="334">
        <f t="shared" si="31"/>
        <v>0.25</v>
      </c>
      <c r="AP49" s="218">
        <f t="shared" si="19"/>
        <v>5.0000000000000001E-3</v>
      </c>
      <c r="AQ49" s="133">
        <f t="shared" si="48"/>
        <v>0</v>
      </c>
      <c r="AR49" s="134">
        <f t="shared" si="20"/>
        <v>0</v>
      </c>
      <c r="AS49" s="133">
        <f t="shared" si="21"/>
        <v>0</v>
      </c>
      <c r="AT49" s="134">
        <f t="shared" si="49"/>
        <v>6.9766806074717996E-2</v>
      </c>
      <c r="AU49" s="134">
        <f t="shared" si="22"/>
        <v>0.83302996487660319</v>
      </c>
      <c r="AV49" s="34">
        <f t="shared" si="23"/>
        <v>0</v>
      </c>
      <c r="AW49" s="134">
        <f t="shared" si="24"/>
        <v>0.26</v>
      </c>
      <c r="AX49" s="134">
        <f t="shared" si="25"/>
        <v>0.45</v>
      </c>
      <c r="AY49" s="134">
        <f t="shared" si="26"/>
        <v>0.45</v>
      </c>
      <c r="AZ49" s="134"/>
      <c r="BA49" s="223"/>
      <c r="BB49" s="218">
        <f t="shared" si="27"/>
        <v>-1.2676403580983733</v>
      </c>
      <c r="BC49" s="218">
        <f t="shared" si="50"/>
        <v>-1.2384999999999997</v>
      </c>
      <c r="BD49" s="134">
        <f t="shared" si="51"/>
        <v>-0.36428609030346421</v>
      </c>
      <c r="BE49" s="134">
        <f t="shared" si="52"/>
        <v>-0.35798010320293744</v>
      </c>
      <c r="BF49" s="134">
        <f>_xll.xSPRDOPT($BW49,$BV49,$CG49,0,$BY49,$BX49,$BZ49,$AJ49,1,4)*$CB49</f>
        <v>7.9020374752742997E-2</v>
      </c>
      <c r="BG49" s="134">
        <f>_xll.xSPRDOPT($BW49,$BV49,$CG49,0,$BY49,$BX49,$BZ49,$AJ49,1,3)*$CB49</f>
        <v>6.5711944376621756E-2</v>
      </c>
      <c r="BH49" s="134">
        <f>IF(OR(BF49&lt;&gt;0,BG49&lt;&gt;0),_xll.xSPRDOPT($BW49,$BV49,$CG49,0,$BY49,$BX49,$BZ49,$AJ49,1,12)*$CB49,0)</f>
        <v>-6.5904801899505164E-2</v>
      </c>
      <c r="BI49" s="134">
        <f>_xll.xSPRDOPT($BW49,$BV49,$CG49,2*LN(1+CA49/2),$BY49,$BX49,$BZ49,$AJ49,1,9)</f>
        <v>6.8094682428551943E-5</v>
      </c>
      <c r="BJ49" s="134">
        <f>_xll.xSPRDOPT($BW49,$BV49,$CG49,0,$BY49,$BX49,$BZ49,$AJ49,1,6)*$CB49</f>
        <v>7.3091012465837109</v>
      </c>
      <c r="BK49" s="134">
        <f>_xll.xSPRDOPT($BW49,$BV49,$CG49,0,$BY49,$BX49,$BZ49,$AJ49,1,5)*$CB49</f>
        <v>-10.849297536242391</v>
      </c>
      <c r="BL49" s="134">
        <f>_xll.xSPRDOPT(BW49,BV49,CG49,0,BY49,BX49,BZ49,AJ49,1,2)*CB49</f>
        <v>-0.24009153270482705</v>
      </c>
      <c r="BM49" s="134">
        <f>_xll.xSPRDOPT(BW49,BV49,CG49,0,BY49,BX49,BZ49,AJ49,1,1)*CB49</f>
        <v>0.42009195871715632</v>
      </c>
      <c r="BN49" s="134">
        <f>IF(AH49&lt;&gt;0,_xll.xSPRDOPT($BW49,$BV49,$CG49,2*LN(1+CA49/2),$BY49,$BX49,$BZ49,$AJ49,1,8)+(AJ49/365.25)*CH49/AH49,0)</f>
        <v>10.464756437292017</v>
      </c>
      <c r="BO49" s="134">
        <f>_xll.xSPRDOPT($BW49,$BV49,$CG49,0,$BY49,$BX49,$BZ49,$AJ49,1,0)</f>
        <v>0.88311554629737332</v>
      </c>
      <c r="BP49" s="134"/>
      <c r="BQ49" s="134"/>
      <c r="BR49" s="134"/>
      <c r="BS49" s="135">
        <f t="shared" si="32"/>
        <v>499817.97892596188</v>
      </c>
      <c r="BV49" s="221">
        <v>4.4021403580983733</v>
      </c>
      <c r="BW49" s="133">
        <v>4.4154999999999998</v>
      </c>
      <c r="BX49" s="134">
        <v>0.6282510792705821</v>
      </c>
      <c r="BY49" s="134">
        <v>0.62194509217005534</v>
      </c>
      <c r="BZ49" s="134">
        <v>0.99287864325661945</v>
      </c>
      <c r="CA49" s="134">
        <v>6.8263969545907008E-2</v>
      </c>
      <c r="CB49" s="134">
        <v>0.9872179502955063</v>
      </c>
      <c r="CC49" s="218">
        <v>-0.03</v>
      </c>
      <c r="CD49" s="218">
        <v>0.06</v>
      </c>
      <c r="CE49" s="218">
        <v>0.17499999999999999</v>
      </c>
      <c r="CF49" s="218">
        <v>-7.4999999999999997E-3</v>
      </c>
      <c r="CG49" s="218">
        <v>1.9200000000000002E-2</v>
      </c>
      <c r="CH49" s="218">
        <v>3.0653117356675472</v>
      </c>
      <c r="CI49" s="29">
        <v>4.2480000000000002</v>
      </c>
    </row>
    <row r="50" spans="4:87" x14ac:dyDescent="0.2">
      <c r="D50" s="31">
        <f t="shared" si="33"/>
        <v>37756</v>
      </c>
      <c r="F50" s="28">
        <f t="shared" si="34"/>
        <v>20000</v>
      </c>
      <c r="G50" s="28">
        <f t="shared" si="11"/>
        <v>16567.311298238808</v>
      </c>
      <c r="H50" s="52">
        <f t="shared" si="35"/>
        <v>3.0994999999999999</v>
      </c>
      <c r="I50" s="52">
        <f t="shared" si="36"/>
        <v>3.1145</v>
      </c>
      <c r="K50" s="52">
        <f t="shared" si="28"/>
        <v>0.38518998768405543</v>
      </c>
      <c r="L50" s="132">
        <f t="shared" si="37"/>
        <v>0</v>
      </c>
      <c r="M50" s="52"/>
      <c r="N50" s="128">
        <f t="shared" si="29"/>
        <v>0.25899596398891972</v>
      </c>
      <c r="O50" s="128">
        <f t="shared" si="30"/>
        <v>0.25899596398891972</v>
      </c>
      <c r="P50" s="55">
        <f t="shared" si="38"/>
        <v>1</v>
      </c>
      <c r="Q50" s="132">
        <f>_xll.xSPRDOPT(I50,H50,AQ50,0,O50,N50,P50,D50-$G$5,1,0)*AH50*AU50</f>
        <v>0.38518998768405543</v>
      </c>
      <c r="R50" s="330"/>
      <c r="S50" s="177">
        <f>_xll.xSPRDOPT(I50,H50,AQ50,AT50,O50,N50,P50,D50-$G$5,1,2)*AF50*F50*AH50</f>
        <v>-511912.4180497459</v>
      </c>
      <c r="T50" s="177">
        <f>_xll.xSPRDOPT(I50,H50,AQ50,AT50,O50,N50,P50,D50-$G$5,1,1)*AF50*F50*AH50</f>
        <v>511912.4180497459</v>
      </c>
      <c r="U50" s="132"/>
      <c r="V50" s="142">
        <f t="shared" si="39"/>
        <v>0</v>
      </c>
      <c r="W50" s="142"/>
      <c r="X50" s="300">
        <f t="shared" si="40"/>
        <v>-144777.18121780007</v>
      </c>
      <c r="Y50" s="300">
        <f t="shared" si="12"/>
        <v>6802.7172749882229</v>
      </c>
      <c r="Z50" s="300">
        <f t="shared" si="13"/>
        <v>4222.7652854205235</v>
      </c>
      <c r="AA50" s="300">
        <f t="shared" si="14"/>
        <v>770423.02019765088</v>
      </c>
      <c r="AB50" s="300">
        <f t="shared" si="41"/>
        <v>9399.7912616336307</v>
      </c>
      <c r="AC50" s="300">
        <f t="shared" si="42"/>
        <v>3709272.2972201956</v>
      </c>
      <c r="AE50" s="135">
        <v>15</v>
      </c>
      <c r="AF50" s="135">
        <f t="shared" si="43"/>
        <v>1</v>
      </c>
      <c r="AG50" s="135">
        <f t="shared" si="44"/>
        <v>5</v>
      </c>
      <c r="AH50" s="135">
        <f t="shared" si="15"/>
        <v>31</v>
      </c>
      <c r="AI50" s="135">
        <f t="shared" si="45"/>
        <v>989</v>
      </c>
      <c r="AJ50" s="135">
        <f t="shared" si="46"/>
        <v>37756</v>
      </c>
      <c r="AK50" s="332">
        <f t="shared" si="47"/>
        <v>9.5860824742268314E-2</v>
      </c>
      <c r="AL50" s="133">
        <f t="shared" si="16"/>
        <v>2.907</v>
      </c>
      <c r="AM50" s="218">
        <f t="shared" si="17"/>
        <v>0.1825</v>
      </c>
      <c r="AN50" s="218">
        <f t="shared" si="18"/>
        <v>0.01</v>
      </c>
      <c r="AO50" s="334">
        <f t="shared" si="31"/>
        <v>0.20250000000000001</v>
      </c>
      <c r="AP50" s="218">
        <f t="shared" si="19"/>
        <v>5.0000000000000001E-3</v>
      </c>
      <c r="AQ50" s="133">
        <f t="shared" si="48"/>
        <v>0</v>
      </c>
      <c r="AR50" s="134">
        <f t="shared" si="20"/>
        <v>0</v>
      </c>
      <c r="AS50" s="133">
        <f t="shared" si="21"/>
        <v>0</v>
      </c>
      <c r="AT50" s="134">
        <f t="shared" si="49"/>
        <v>6.9760173996408034E-2</v>
      </c>
      <c r="AU50" s="134">
        <f t="shared" si="22"/>
        <v>0.82836556491194036</v>
      </c>
      <c r="AV50" s="34">
        <f t="shared" si="23"/>
        <v>0</v>
      </c>
      <c r="AW50" s="134">
        <f t="shared" si="24"/>
        <v>0.255</v>
      </c>
      <c r="AX50" s="134">
        <f t="shared" si="25"/>
        <v>0.45</v>
      </c>
      <c r="AY50" s="134">
        <f t="shared" si="26"/>
        <v>0.45</v>
      </c>
      <c r="AZ50" s="134"/>
      <c r="BA50" s="223"/>
      <c r="BB50" s="218">
        <f t="shared" si="27"/>
        <v>-1.3026403580983734</v>
      </c>
      <c r="BC50" s="218">
        <f t="shared" si="50"/>
        <v>-1.3009999999999997</v>
      </c>
      <c r="BD50" s="134">
        <f t="shared" si="51"/>
        <v>-0.36925511528166238</v>
      </c>
      <c r="BE50" s="134">
        <f t="shared" si="52"/>
        <v>-0.36294912818113562</v>
      </c>
      <c r="BF50" s="134">
        <f>_xll.xSPRDOPT($BW50,$BV50,$CG50,0,$BY50,$BX50,$BZ50,$AJ50,1,4)*$CB50</f>
        <v>7.889160497141702E-2</v>
      </c>
      <c r="BG50" s="134">
        <f>_xll.xSPRDOPT($BW50,$BV50,$CG50,0,$BY50,$BX50,$BZ50,$AJ50,1,3)*$CB50</f>
        <v>6.5575073366340678E-2</v>
      </c>
      <c r="BH50" s="134">
        <f>IF(OR(BF50&lt;&gt;0,BG50&lt;&gt;0),_xll.xSPRDOPT($BW50,$BV50,$CG50,0,$BY50,$BX50,$BZ50,$AJ50,1,12)*$CB50,0)</f>
        <v>-6.5767544594249702E-2</v>
      </c>
      <c r="BI50" s="134">
        <f>_xll.xSPRDOPT($BW50,$BV50,$CG50,2*LN(1+CA50/2),$BY50,$BX50,$BZ50,$AJ50,1,9)</f>
        <v>6.7686597473273901E-5</v>
      </c>
      <c r="BJ50" s="134">
        <f>_xll.xSPRDOPT($BW50,$BV50,$CG50,0,$BY50,$BX50,$BZ50,$AJ50,1,6)*$CB50</f>
        <v>7.3140669155343252</v>
      </c>
      <c r="BK50" s="134">
        <f>_xll.xSPRDOPT($BW50,$BV50,$CG50,0,$BY50,$BX50,$BZ50,$AJ50,1,5)*$CB50</f>
        <v>-10.864812973507835</v>
      </c>
      <c r="BL50" s="134">
        <f>_xll.xSPRDOPT(BW50,BV50,CG50,0,BY50,BX50,BZ50,AJ50,1,2)*CB50</f>
        <v>-0.23974195655915598</v>
      </c>
      <c r="BM50" s="134">
        <f>_xll.xSPRDOPT(BW50,BV50,CG50,0,BY50,BX50,BZ50,AJ50,1,1)*CB50</f>
        <v>0.41953046176232028</v>
      </c>
      <c r="BN50" s="134">
        <f>IF(AH50&lt;&gt;0,_xll.xSPRDOPT($BW50,$BV50,$CG50,2*LN(1+CA50/2),$BY50,$BX50,$BZ50,$AJ50,1,8)+(AJ50/365.25)*CH50/AH50,0)</f>
        <v>10.132942488387405</v>
      </c>
      <c r="BO50" s="134">
        <f>_xll.xSPRDOPT($BW50,$BV50,$CG50,0,$BY50,$BX50,$BZ50,$AJ50,1,0)</f>
        <v>0.88224635803079643</v>
      </c>
      <c r="BP50" s="134"/>
      <c r="BQ50" s="134"/>
      <c r="BR50" s="134"/>
      <c r="BS50" s="135">
        <f t="shared" si="32"/>
        <v>513586.65024540306</v>
      </c>
      <c r="BV50" s="221">
        <v>4.4021403580983733</v>
      </c>
      <c r="BW50" s="133">
        <v>4.4154999999999998</v>
      </c>
      <c r="BX50" s="134">
        <v>0.6282510792705821</v>
      </c>
      <c r="BY50" s="134">
        <v>0.62194509217005534</v>
      </c>
      <c r="BZ50" s="134">
        <v>0.99287864325661945</v>
      </c>
      <c r="CA50" s="134">
        <v>6.8263969545907008E-2</v>
      </c>
      <c r="CB50" s="134">
        <v>0.9872179502955063</v>
      </c>
      <c r="CC50" s="218">
        <v>-0.03</v>
      </c>
      <c r="CD50" s="218">
        <v>0.06</v>
      </c>
      <c r="CE50" s="218">
        <v>0.17499999999999999</v>
      </c>
      <c r="CF50" s="218">
        <v>-7.4999999999999997E-3</v>
      </c>
      <c r="CG50" s="218">
        <v>1.9200000000000002E-2</v>
      </c>
      <c r="CH50" s="218">
        <v>3.0653117356675472</v>
      </c>
      <c r="CI50" s="29">
        <v>4.2480000000000002</v>
      </c>
    </row>
    <row r="51" spans="4:87" x14ac:dyDescent="0.2">
      <c r="D51" s="31">
        <f t="shared" si="33"/>
        <v>37787</v>
      </c>
      <c r="F51" s="28">
        <f t="shared" si="34"/>
        <v>20000</v>
      </c>
      <c r="G51" s="28">
        <f t="shared" si="11"/>
        <v>16471.480639417285</v>
      </c>
      <c r="H51" s="52">
        <f t="shared" si="35"/>
        <v>3.1340000000000008</v>
      </c>
      <c r="I51" s="52">
        <f t="shared" si="36"/>
        <v>3.1465000000000005</v>
      </c>
      <c r="K51" s="52">
        <f t="shared" si="28"/>
        <v>0.3088402619890675</v>
      </c>
      <c r="L51" s="132">
        <f t="shared" si="37"/>
        <v>0</v>
      </c>
      <c r="M51" s="52"/>
      <c r="N51" s="128">
        <f t="shared" si="29"/>
        <v>0.25778951643270659</v>
      </c>
      <c r="O51" s="128">
        <f t="shared" si="30"/>
        <v>0.25778951643270659</v>
      </c>
      <c r="P51" s="55">
        <f t="shared" si="38"/>
        <v>1</v>
      </c>
      <c r="Q51" s="132">
        <f>_xll.xSPRDOPT(I51,H51,AQ51,0,O51,N51,P51,D51-$G$5,1,0)*AH51*AU51</f>
        <v>0.3088402619890675</v>
      </c>
      <c r="R51" s="330"/>
      <c r="S51" s="177">
        <f>_xll.xSPRDOPT(I51,H51,AQ51,AT51,O51,N51,P51,D51-$G$5,1,2)*AF51*F51*AH51</f>
        <v>-492484.1850661721</v>
      </c>
      <c r="T51" s="177">
        <f>_xll.xSPRDOPT(I51,H51,AQ51,AT51,O51,N51,P51,D51-$G$5,1,1)*AF51*F51*AH51</f>
        <v>492484.1850661721</v>
      </c>
      <c r="U51" s="132"/>
      <c r="V51" s="142">
        <f t="shared" si="39"/>
        <v>0</v>
      </c>
      <c r="W51" s="142"/>
      <c r="X51" s="300">
        <f t="shared" si="40"/>
        <v>-136847.43210139754</v>
      </c>
      <c r="Y51" s="300">
        <f t="shared" si="12"/>
        <v>6243.1700623278939</v>
      </c>
      <c r="Z51" s="300">
        <f t="shared" si="13"/>
        <v>4061.2287065799123</v>
      </c>
      <c r="AA51" s="300">
        <f t="shared" si="14"/>
        <v>750499.82018929347</v>
      </c>
      <c r="AB51" s="300">
        <f t="shared" si="41"/>
        <v>9367.5846615576793</v>
      </c>
      <c r="AC51" s="300">
        <f t="shared" si="42"/>
        <v>3585955.7120488053</v>
      </c>
      <c r="AE51" s="135">
        <v>15</v>
      </c>
      <c r="AF51" s="135">
        <f t="shared" si="43"/>
        <v>1</v>
      </c>
      <c r="AG51" s="135">
        <f t="shared" si="44"/>
        <v>6</v>
      </c>
      <c r="AH51" s="135">
        <f t="shared" si="15"/>
        <v>30</v>
      </c>
      <c r="AI51" s="135">
        <f t="shared" si="45"/>
        <v>1020</v>
      </c>
      <c r="AJ51" s="135">
        <f t="shared" si="46"/>
        <v>37787</v>
      </c>
      <c r="AK51" s="332">
        <f t="shared" si="47"/>
        <v>9.6927835051546563E-2</v>
      </c>
      <c r="AL51" s="133">
        <f t="shared" si="16"/>
        <v>2.9390000000000005</v>
      </c>
      <c r="AM51" s="218">
        <f t="shared" si="17"/>
        <v>0.1825</v>
      </c>
      <c r="AN51" s="218">
        <f t="shared" si="18"/>
        <v>1.2500000000000001E-2</v>
      </c>
      <c r="AO51" s="334">
        <f t="shared" si="31"/>
        <v>0.20250000000000001</v>
      </c>
      <c r="AP51" s="218">
        <f t="shared" si="19"/>
        <v>5.0000000000000001E-3</v>
      </c>
      <c r="AQ51" s="133">
        <f t="shared" si="48"/>
        <v>0</v>
      </c>
      <c r="AR51" s="134">
        <f t="shared" si="20"/>
        <v>0</v>
      </c>
      <c r="AS51" s="133">
        <f t="shared" si="21"/>
        <v>0</v>
      </c>
      <c r="AT51" s="134">
        <f t="shared" si="49"/>
        <v>6.975332084883501E-2</v>
      </c>
      <c r="AU51" s="134">
        <f t="shared" si="22"/>
        <v>0.82357403197086421</v>
      </c>
      <c r="AV51" s="34">
        <f t="shared" si="23"/>
        <v>0</v>
      </c>
      <c r="AW51" s="134">
        <f t="shared" si="24"/>
        <v>0.2525</v>
      </c>
      <c r="AX51" s="134">
        <f t="shared" si="25"/>
        <v>0.5</v>
      </c>
      <c r="AY51" s="134">
        <f t="shared" si="26"/>
        <v>0.5</v>
      </c>
      <c r="AZ51" s="134"/>
      <c r="BA51" s="223"/>
      <c r="BB51" s="218">
        <f t="shared" si="27"/>
        <v>-1.2681403580983726</v>
      </c>
      <c r="BC51" s="218">
        <f t="shared" si="50"/>
        <v>-1.2689999999999992</v>
      </c>
      <c r="BD51" s="134">
        <f t="shared" si="51"/>
        <v>-0.37046156283787551</v>
      </c>
      <c r="BE51" s="134">
        <f t="shared" si="52"/>
        <v>-0.36415557573734875</v>
      </c>
      <c r="BF51" s="134">
        <f>_xll.xSPRDOPT($BW51,$BV51,$CG51,0,$BY51,$BX51,$BZ51,$AJ51,1,4)*$CB51</f>
        <v>7.875856984267908E-2</v>
      </c>
      <c r="BG51" s="134">
        <f>_xll.xSPRDOPT($BW51,$BV51,$CG51,0,$BY51,$BX51,$BZ51,$AJ51,1,3)*$CB51</f>
        <v>6.5433748542682857E-2</v>
      </c>
      <c r="BH51" s="134">
        <f>IF(OR(BF51&lt;&gt;0,BG51&lt;&gt;0),_xll.xSPRDOPT($BW51,$BV51,$CG51,0,$BY51,$BX51,$BZ51,$AJ51,1,12)*$CB51,0)</f>
        <v>-6.5625820763564616E-2</v>
      </c>
      <c r="BI51" s="134">
        <f>_xll.xSPRDOPT($BW51,$BV51,$CG51,2*LN(1+CA51/2),$BY51,$BX51,$BZ51,$AJ51,1,9)</f>
        <v>6.7267242813662058E-5</v>
      </c>
      <c r="BJ51" s="134">
        <f>_xll.xSPRDOPT($BW51,$BV51,$CG51,0,$BY51,$BX51,$BZ51,$AJ51,1,6)*$CB51</f>
        <v>7.3191594364233437</v>
      </c>
      <c r="BK51" s="134">
        <f>_xll.xSPRDOPT($BW51,$BV51,$CG51,0,$BY51,$BX51,$BZ51,$AJ51,1,5)*$CB51</f>
        <v>-10.88078980831987</v>
      </c>
      <c r="BL51" s="134">
        <f>_xll.xSPRDOPT(BW51,BV51,CG51,0,BY51,BX51,BZ51,AJ51,1,2)*CB51</f>
        <v>-0.23938057857980946</v>
      </c>
      <c r="BM51" s="134">
        <f>_xll.xSPRDOPT(BW51,BV51,CG51,0,BY51,BX51,BZ51,AJ51,1,1)*CB51</f>
        <v>0.41894974479458219</v>
      </c>
      <c r="BN51" s="134">
        <f>IF(AH51&lt;&gt;0,_xll.xSPRDOPT($BW51,$BV51,$CG51,2*LN(1+CA51/2),$BY51,$BX51,$BZ51,$AJ51,1,8)+(AJ51/365.25)*CH51/AH51,0)</f>
        <v>10.482846506329524</v>
      </c>
      <c r="BO51" s="134">
        <f>_xll.xSPRDOPT($BW51,$BV51,$CG51,0,$BY51,$BX51,$BZ51,$AJ51,1,0)</f>
        <v>0.88134616459188486</v>
      </c>
      <c r="BP51" s="134"/>
      <c r="BQ51" s="134"/>
      <c r="BR51" s="134"/>
      <c r="BS51" s="135">
        <f t="shared" si="32"/>
        <v>494144.41918251856</v>
      </c>
      <c r="BV51" s="221">
        <v>4.4021403580983733</v>
      </c>
      <c r="BW51" s="133">
        <v>4.4154999999999998</v>
      </c>
      <c r="BX51" s="134">
        <v>0.6282510792705821</v>
      </c>
      <c r="BY51" s="134">
        <v>0.62194509217005534</v>
      </c>
      <c r="BZ51" s="134">
        <v>0.99287864325661945</v>
      </c>
      <c r="CA51" s="134">
        <v>6.8263969545907008E-2</v>
      </c>
      <c r="CB51" s="134">
        <v>0.9872179502955063</v>
      </c>
      <c r="CC51" s="218">
        <v>-0.03</v>
      </c>
      <c r="CD51" s="218">
        <v>0.06</v>
      </c>
      <c r="CE51" s="218">
        <v>0.17499999999999999</v>
      </c>
      <c r="CF51" s="218">
        <v>-7.4999999999999997E-3</v>
      </c>
      <c r="CG51" s="218">
        <v>1.9200000000000002E-2</v>
      </c>
      <c r="CH51" s="218">
        <v>3.0653117356675472</v>
      </c>
      <c r="CI51" s="29">
        <v>4.2480000000000002</v>
      </c>
    </row>
    <row r="52" spans="4:87" x14ac:dyDescent="0.2">
      <c r="D52" s="31">
        <f t="shared" si="33"/>
        <v>37817</v>
      </c>
      <c r="F52" s="28">
        <f t="shared" si="34"/>
        <v>20000</v>
      </c>
      <c r="G52" s="28">
        <f t="shared" si="11"/>
        <v>16379.228573893217</v>
      </c>
      <c r="H52" s="52">
        <f t="shared" si="35"/>
        <v>3.1460000000000004</v>
      </c>
      <c r="I52" s="52">
        <f t="shared" si="36"/>
        <v>3.1734999999999998</v>
      </c>
      <c r="K52" s="52">
        <f t="shared" si="28"/>
        <v>0.69816461796218343</v>
      </c>
      <c r="L52" s="132">
        <f t="shared" si="37"/>
        <v>7.5828232581898192E-14</v>
      </c>
      <c r="M52" s="52"/>
      <c r="N52" s="128">
        <f t="shared" si="29"/>
        <v>0.25764200241507734</v>
      </c>
      <c r="O52" s="128">
        <f t="shared" si="30"/>
        <v>0.25764200241507734</v>
      </c>
      <c r="P52" s="55">
        <f t="shared" si="38"/>
        <v>0.99999999999999978</v>
      </c>
      <c r="Q52" s="132">
        <f>_xll.xSPRDOPT(I52,H52,AQ52,0,O52,N52,P52,D52-$G$5,1,0)*AH52*AU52</f>
        <v>0.69816461796225926</v>
      </c>
      <c r="R52" s="330"/>
      <c r="S52" s="177">
        <f>_xll.xSPRDOPT(I52,H52,AQ52,AT52,O52,N52,P52,D52-$G$5,1,2)*AF52*F52*AH52</f>
        <v>-506000.9753899136</v>
      </c>
      <c r="T52" s="177">
        <f>_xll.xSPRDOPT(I52,H52,AQ52,AT52,O52,N52,P52,D52-$G$5,1,1)*AF52*F52*AH52</f>
        <v>506000.97538991447</v>
      </c>
      <c r="U52" s="132"/>
      <c r="V52" s="142">
        <f t="shared" si="39"/>
        <v>0</v>
      </c>
      <c r="W52" s="142"/>
      <c r="X52" s="300">
        <f t="shared" si="40"/>
        <v>-136016.13929760703</v>
      </c>
      <c r="Y52" s="300">
        <f t="shared" si="12"/>
        <v>6340.2947720111179</v>
      </c>
      <c r="Z52" s="300">
        <f t="shared" si="13"/>
        <v>4171.4248259885426</v>
      </c>
      <c r="AA52" s="300">
        <f t="shared" si="14"/>
        <v>778198.44198601821</v>
      </c>
      <c r="AB52" s="300">
        <f t="shared" si="41"/>
        <v>9339.1161190570474</v>
      </c>
      <c r="AC52" s="300">
        <f t="shared" si="42"/>
        <v>3701816.6909728842</v>
      </c>
      <c r="AE52" s="135">
        <v>15</v>
      </c>
      <c r="AF52" s="135">
        <f t="shared" si="43"/>
        <v>1</v>
      </c>
      <c r="AG52" s="135">
        <f t="shared" si="44"/>
        <v>7</v>
      </c>
      <c r="AH52" s="135">
        <f t="shared" si="15"/>
        <v>31</v>
      </c>
      <c r="AI52" s="135">
        <f t="shared" si="45"/>
        <v>1050</v>
      </c>
      <c r="AJ52" s="135">
        <f t="shared" si="46"/>
        <v>37817</v>
      </c>
      <c r="AK52" s="332">
        <f t="shared" si="47"/>
        <v>9.7298969072165065E-2</v>
      </c>
      <c r="AL52" s="133">
        <f t="shared" si="16"/>
        <v>2.9510000000000001</v>
      </c>
      <c r="AM52" s="218">
        <f t="shared" si="17"/>
        <v>0.1825</v>
      </c>
      <c r="AN52" s="218">
        <f t="shared" si="18"/>
        <v>1.2500000000000001E-2</v>
      </c>
      <c r="AO52" s="334">
        <f t="shared" si="31"/>
        <v>0.215</v>
      </c>
      <c r="AP52" s="218">
        <f t="shared" si="19"/>
        <v>7.4999999999999997E-3</v>
      </c>
      <c r="AQ52" s="133">
        <f t="shared" si="48"/>
        <v>0</v>
      </c>
      <c r="AR52" s="134">
        <f t="shared" si="20"/>
        <v>0</v>
      </c>
      <c r="AS52" s="133">
        <f t="shared" si="21"/>
        <v>0</v>
      </c>
      <c r="AT52" s="134">
        <f t="shared" si="49"/>
        <v>6.9747948142637017E-2</v>
      </c>
      <c r="AU52" s="134">
        <f t="shared" si="22"/>
        <v>0.81896142869466082</v>
      </c>
      <c r="AV52" s="34">
        <f t="shared" si="23"/>
        <v>0</v>
      </c>
      <c r="AW52" s="134">
        <f t="shared" si="24"/>
        <v>0.2525</v>
      </c>
      <c r="AX52" s="134">
        <f t="shared" si="25"/>
        <v>0.5</v>
      </c>
      <c r="AY52" s="134">
        <f t="shared" si="26"/>
        <v>0.5</v>
      </c>
      <c r="AZ52" s="134"/>
      <c r="BA52" s="223"/>
      <c r="BB52" s="218">
        <f t="shared" si="27"/>
        <v>-1.256140358098373</v>
      </c>
      <c r="BC52" s="218">
        <f t="shared" si="50"/>
        <v>-1.242</v>
      </c>
      <c r="BD52" s="134">
        <f t="shared" si="51"/>
        <v>-0.37060907685550476</v>
      </c>
      <c r="BE52" s="134">
        <f t="shared" si="52"/>
        <v>-0.36430308975497799</v>
      </c>
      <c r="BF52" s="134">
        <f>_xll.xSPRDOPT($BW52,$BV52,$CG52,0,$BY52,$BX52,$BZ52,$AJ52,1,4)*$CB52</f>
        <v>7.8629852709315259E-2</v>
      </c>
      <c r="BG52" s="134">
        <f>_xll.xSPRDOPT($BW52,$BV52,$CG52,0,$BY52,$BX52,$BZ52,$AJ52,1,3)*$CB52</f>
        <v>6.5297088134161047E-2</v>
      </c>
      <c r="BH52" s="134">
        <f>IF(OR(BF52&lt;&gt;0,BG52&lt;&gt;0),_xll.xSPRDOPT($BW52,$BV52,$CG52,0,$BY52,$BX52,$BZ52,$AJ52,1,12)*$CB52,0)</f>
        <v>-6.5488774398381161E-2</v>
      </c>
      <c r="BI52" s="134">
        <f>_xll.xSPRDOPT($BW52,$BV52,$CG52,2*LN(1+CA52/2),$BY52,$BX52,$BZ52,$AJ52,1,9)</f>
        <v>6.6863662553432772E-5</v>
      </c>
      <c r="BJ52" s="134">
        <f>_xll.xSPRDOPT($BW52,$BV52,$CG52,0,$BY52,$BX52,$BZ52,$AJ52,1,6)*$CB52</f>
        <v>7.3240501890607943</v>
      </c>
      <c r="BK52" s="134">
        <f>_xll.xSPRDOPT($BW52,$BV52,$CG52,0,$BY52,$BX52,$BZ52,$AJ52,1,5)*$CB52</f>
        <v>-10.896197063488586</v>
      </c>
      <c r="BL52" s="134">
        <f>_xll.xSPRDOPT(BW52,BV52,CG52,0,BY52,BX52,BZ52,AJ52,1,2)*CB52</f>
        <v>-0.23903071538210158</v>
      </c>
      <c r="BM52" s="134">
        <f>_xll.xSPRDOPT(BW52,BV52,CG52,0,BY52,BX52,BZ52,AJ52,1,1)*CB52</f>
        <v>0.41838727717506713</v>
      </c>
      <c r="BN52" s="134">
        <f>IF(AH52&lt;&gt;0,_xll.xSPRDOPT($BW52,$BV52,$CG52,2*LN(1+CA52/2),$BY52,$BX52,$BZ52,$AJ52,1,8)+(AJ52/365.25)*CH52/AH52,0)</f>
        <v>10.150476932618909</v>
      </c>
      <c r="BO52" s="134">
        <f>_xll.xSPRDOPT($BW52,$BV52,$CG52,0,$BY52,$BX52,$BZ52,$AJ52,1,0)</f>
        <v>0.88047305024114397</v>
      </c>
      <c r="BP52" s="134"/>
      <c r="BQ52" s="134"/>
      <c r="BR52" s="134"/>
      <c r="BS52" s="135">
        <f t="shared" si="32"/>
        <v>507756.08579068974</v>
      </c>
      <c r="BV52" s="221">
        <v>4.4021403580983733</v>
      </c>
      <c r="BW52" s="133">
        <v>4.4154999999999998</v>
      </c>
      <c r="BX52" s="134">
        <v>0.6282510792705821</v>
      </c>
      <c r="BY52" s="134">
        <v>0.62194509217005534</v>
      </c>
      <c r="BZ52" s="134">
        <v>0.99287864325661945</v>
      </c>
      <c r="CA52" s="134">
        <v>6.8263969545907008E-2</v>
      </c>
      <c r="CB52" s="134">
        <v>0.9872179502955063</v>
      </c>
      <c r="CC52" s="218">
        <v>-0.03</v>
      </c>
      <c r="CD52" s="218">
        <v>0.06</v>
      </c>
      <c r="CE52" s="218">
        <v>0.17499999999999999</v>
      </c>
      <c r="CF52" s="218">
        <v>-7.4999999999999997E-3</v>
      </c>
      <c r="CG52" s="218">
        <v>1.9200000000000002E-2</v>
      </c>
      <c r="CH52" s="218">
        <v>3.0653117356675472</v>
      </c>
      <c r="CI52" s="29">
        <v>4.2480000000000002</v>
      </c>
    </row>
    <row r="53" spans="4:87" x14ac:dyDescent="0.2">
      <c r="D53" s="31">
        <f t="shared" si="33"/>
        <v>37848</v>
      </c>
      <c r="F53" s="28">
        <f t="shared" si="34"/>
        <v>20000</v>
      </c>
      <c r="G53" s="28">
        <f t="shared" si="11"/>
        <v>16284.373383991229</v>
      </c>
      <c r="H53" s="52">
        <f t="shared" si="35"/>
        <v>3.1670000000000003</v>
      </c>
      <c r="I53" s="52">
        <f t="shared" si="36"/>
        <v>3.1944999999999997</v>
      </c>
      <c r="K53" s="52">
        <f t="shared" si="28"/>
        <v>0.6941214154926113</v>
      </c>
      <c r="L53" s="132">
        <f t="shared" si="37"/>
        <v>0</v>
      </c>
      <c r="M53" s="52"/>
      <c r="N53" s="128">
        <f t="shared" si="29"/>
        <v>0.25888941332215953</v>
      </c>
      <c r="O53" s="128">
        <f t="shared" si="30"/>
        <v>0.25888941332215953</v>
      </c>
      <c r="P53" s="55">
        <f t="shared" si="38"/>
        <v>1.0000000000000002</v>
      </c>
      <c r="Q53" s="132">
        <f>_xll.xSPRDOPT(I53,H53,AQ53,0,O53,N53,P53,D53-$G$5,1,0)*AH53*AU53</f>
        <v>0.69412141549253281</v>
      </c>
      <c r="R53" s="330"/>
      <c r="S53" s="177">
        <f>_xll.xSPRDOPT(I53,H53,AQ53,AT53,O53,N53,P53,D53-$G$5,1,2)*AF53*F53*AH53</f>
        <v>-503020.06972736545</v>
      </c>
      <c r="T53" s="177">
        <f>_xll.xSPRDOPT(I53,H53,AQ53,AT53,O53,N53,P53,D53-$G$5,1,1)*AF53*F53*AH53</f>
        <v>503020.06972736458</v>
      </c>
      <c r="U53" s="132"/>
      <c r="V53" s="142">
        <f t="shared" si="39"/>
        <v>0</v>
      </c>
      <c r="W53" s="142"/>
      <c r="X53" s="300">
        <f t="shared" si="40"/>
        <v>-133517.51177926158</v>
      </c>
      <c r="Y53" s="300">
        <f t="shared" si="12"/>
        <v>6134.4503343386996</v>
      </c>
      <c r="Z53" s="300">
        <f t="shared" si="13"/>
        <v>4145.5515240369959</v>
      </c>
      <c r="AA53" s="300">
        <f t="shared" si="14"/>
        <v>777858.35008904967</v>
      </c>
      <c r="AB53" s="300">
        <f t="shared" si="41"/>
        <v>9323.7454989327016</v>
      </c>
      <c r="AC53" s="300">
        <f t="shared" si="42"/>
        <v>3698014.9695670148</v>
      </c>
      <c r="AE53" s="135">
        <v>15</v>
      </c>
      <c r="AF53" s="135">
        <f t="shared" si="43"/>
        <v>1</v>
      </c>
      <c r="AG53" s="135">
        <f t="shared" si="44"/>
        <v>8</v>
      </c>
      <c r="AH53" s="135">
        <f t="shared" si="15"/>
        <v>31</v>
      </c>
      <c r="AI53" s="135">
        <f t="shared" si="45"/>
        <v>1081</v>
      </c>
      <c r="AJ53" s="135">
        <f t="shared" si="46"/>
        <v>37848</v>
      </c>
      <c r="AK53" s="332">
        <f t="shared" si="47"/>
        <v>9.7948453608247554E-2</v>
      </c>
      <c r="AL53" s="133">
        <f t="shared" si="16"/>
        <v>2.972</v>
      </c>
      <c r="AM53" s="218">
        <f t="shared" si="17"/>
        <v>0.1825</v>
      </c>
      <c r="AN53" s="218">
        <f t="shared" si="18"/>
        <v>1.2500000000000001E-2</v>
      </c>
      <c r="AO53" s="334">
        <f t="shared" si="31"/>
        <v>0.215</v>
      </c>
      <c r="AP53" s="218">
        <f t="shared" si="19"/>
        <v>7.4999999999999997E-3</v>
      </c>
      <c r="AQ53" s="133">
        <f t="shared" si="48"/>
        <v>0</v>
      </c>
      <c r="AR53" s="134">
        <f t="shared" si="20"/>
        <v>0</v>
      </c>
      <c r="AS53" s="133">
        <f t="shared" si="21"/>
        <v>0</v>
      </c>
      <c r="AT53" s="134">
        <f t="shared" si="49"/>
        <v>6.9744206868253014E-2</v>
      </c>
      <c r="AU53" s="134">
        <f t="shared" si="22"/>
        <v>0.81421866919956143</v>
      </c>
      <c r="AV53" s="34">
        <f t="shared" si="23"/>
        <v>0</v>
      </c>
      <c r="AW53" s="134">
        <f t="shared" si="24"/>
        <v>0.2525</v>
      </c>
      <c r="AX53" s="134">
        <f t="shared" si="25"/>
        <v>0.55000000000000004</v>
      </c>
      <c r="AY53" s="134">
        <f t="shared" si="26"/>
        <v>0.55000000000000004</v>
      </c>
      <c r="AZ53" s="134"/>
      <c r="BA53" s="223"/>
      <c r="BB53" s="218">
        <f t="shared" si="27"/>
        <v>-1.2351403580983731</v>
      </c>
      <c r="BC53" s="218">
        <f t="shared" si="50"/>
        <v>-1.2210000000000001</v>
      </c>
      <c r="BD53" s="134">
        <f t="shared" si="51"/>
        <v>-0.36936166594842257</v>
      </c>
      <c r="BE53" s="134">
        <f t="shared" si="52"/>
        <v>-0.3630556788478958</v>
      </c>
      <c r="BF53" s="134">
        <f>_xll.xSPRDOPT($BW53,$BV53,$CG53,0,$BY53,$BX53,$BZ53,$AJ53,1,4)*$CB53</f>
        <v>7.8496872880142232E-2</v>
      </c>
      <c r="BG53" s="134">
        <f>_xll.xSPRDOPT($BW53,$BV53,$CG53,0,$BY53,$BX53,$BZ53,$AJ53,1,3)*$CB53</f>
        <v>6.5155981965986348E-2</v>
      </c>
      <c r="BH53" s="134">
        <f>IF(OR(BF53&lt;&gt;0,BG53&lt;&gt;0),_xll.xSPRDOPT($BW53,$BV53,$CG53,0,$BY53,$BX53,$BZ53,$AJ53,1,12)*$CB53,0)</f>
        <v>-6.5347269580512721E-2</v>
      </c>
      <c r="BI53" s="134">
        <f>_xll.xSPRDOPT($BW53,$BV53,$CG53,2*LN(1+CA53/2),$BY53,$BX53,$BZ53,$AJ53,1,9)</f>
        <v>6.6448940053807866E-5</v>
      </c>
      <c r="BJ53" s="134">
        <f>_xll.xSPRDOPT($BW53,$BV53,$CG53,0,$BY53,$BX53,$BZ53,$AJ53,1,6)*$CB53</f>
        <v>7.3290651515206378</v>
      </c>
      <c r="BK53" s="134">
        <f>_xll.xSPRDOPT($BW53,$BV53,$CG53,0,$BY53,$BX53,$BZ53,$AJ53,1,5)*$CB53</f>
        <v>-10.912061667403565</v>
      </c>
      <c r="BL53" s="134">
        <f>_xll.xSPRDOPT(BW53,BV53,CG53,0,BY53,BX53,BZ53,AJ53,1,2)*CB53</f>
        <v>-0.23866904474647804</v>
      </c>
      <c r="BM53" s="134">
        <f>_xll.xSPRDOPT(BW53,BV53,CG53,0,BY53,BX53,BZ53,AJ53,1,1)*CB53</f>
        <v>0.41780556498409771</v>
      </c>
      <c r="BN53" s="134">
        <f>IF(AH53&lt;&gt;0,_xll.xSPRDOPT($BW53,$BV53,$CG53,2*LN(1+CA53/2),$BY53,$BX53,$BZ53,$AJ53,1,8)+(AJ53/365.25)*CH53/AH53,0)</f>
        <v>10.159383880412472</v>
      </c>
      <c r="BO53" s="134">
        <f>_xll.xSPRDOPT($BW53,$BV53,$CG53,0,$BY53,$BX53,$BZ53,$AJ53,1,0)</f>
        <v>0.87956881496375838</v>
      </c>
      <c r="BP53" s="134"/>
      <c r="BQ53" s="134"/>
      <c r="BR53" s="134"/>
      <c r="BS53" s="135">
        <f t="shared" si="32"/>
        <v>504815.57490372809</v>
      </c>
      <c r="BV53" s="221">
        <v>4.4021403580983733</v>
      </c>
      <c r="BW53" s="133">
        <v>4.4154999999999998</v>
      </c>
      <c r="BX53" s="134">
        <v>0.6282510792705821</v>
      </c>
      <c r="BY53" s="134">
        <v>0.62194509217005534</v>
      </c>
      <c r="BZ53" s="134">
        <v>0.99287864325661945</v>
      </c>
      <c r="CA53" s="134">
        <v>6.8263969545907008E-2</v>
      </c>
      <c r="CB53" s="134">
        <v>0.9872179502955063</v>
      </c>
      <c r="CC53" s="218">
        <v>-0.03</v>
      </c>
      <c r="CD53" s="218">
        <v>0.06</v>
      </c>
      <c r="CE53" s="218">
        <v>0.17499999999999999</v>
      </c>
      <c r="CF53" s="218">
        <v>-7.4999999999999997E-3</v>
      </c>
      <c r="CG53" s="218">
        <v>1.9200000000000002E-2</v>
      </c>
      <c r="CH53" s="218">
        <v>3.0653117356675472</v>
      </c>
      <c r="CI53" s="29">
        <v>4.2480000000000002</v>
      </c>
    </row>
    <row r="54" spans="4:87" x14ac:dyDescent="0.2">
      <c r="D54" s="31">
        <f t="shared" si="33"/>
        <v>37879</v>
      </c>
      <c r="F54" s="28">
        <f t="shared" si="34"/>
        <v>20000</v>
      </c>
      <c r="G54" s="28">
        <f t="shared" si="11"/>
        <v>16190.077453981052</v>
      </c>
      <c r="H54" s="52">
        <f t="shared" si="35"/>
        <v>3.1940000000000008</v>
      </c>
      <c r="I54" s="52">
        <f t="shared" si="36"/>
        <v>3.1990000000000003</v>
      </c>
      <c r="K54" s="52">
        <f t="shared" si="28"/>
        <v>0.12142558090484451</v>
      </c>
      <c r="L54" s="132">
        <f t="shared" si="37"/>
        <v>0</v>
      </c>
      <c r="M54" s="52"/>
      <c r="N54" s="128">
        <f t="shared" si="29"/>
        <v>0.26019061676802646</v>
      </c>
      <c r="O54" s="128">
        <f t="shared" si="30"/>
        <v>0.26019061676802646</v>
      </c>
      <c r="P54" s="55">
        <f t="shared" si="38"/>
        <v>1</v>
      </c>
      <c r="Q54" s="132">
        <f>_xll.xSPRDOPT(I54,H54,AQ54,0,O54,N54,P54,D54-$G$5,1,0)*AH54*AU54</f>
        <v>0.12142558090484451</v>
      </c>
      <c r="R54" s="330"/>
      <c r="S54" s="177">
        <f>_xll.xSPRDOPT(I54,H54,AQ54,AT54,O54,N54,P54,D54-$G$5,1,2)*AF54*F54*AH54</f>
        <v>-483926.17013067252</v>
      </c>
      <c r="T54" s="177">
        <f>_xll.xSPRDOPT(I54,H54,AQ54,AT54,O54,N54,P54,D54-$G$5,1,1)*AF54*F54*AH54</f>
        <v>483926.17013067252</v>
      </c>
      <c r="U54" s="132"/>
      <c r="V54" s="142">
        <f t="shared" si="39"/>
        <v>0</v>
      </c>
      <c r="W54" s="142"/>
      <c r="X54" s="300">
        <f t="shared" si="40"/>
        <v>-131786.17718755594</v>
      </c>
      <c r="Y54" s="300">
        <f t="shared" si="12"/>
        <v>5678.2766574716088</v>
      </c>
      <c r="Z54" s="300">
        <f t="shared" si="13"/>
        <v>3986.9264337637187</v>
      </c>
      <c r="AA54" s="300">
        <f t="shared" si="14"/>
        <v>752301.06560161267</v>
      </c>
      <c r="AB54" s="300">
        <f t="shared" si="41"/>
        <v>9310.8816371178582</v>
      </c>
      <c r="AC54" s="300">
        <f t="shared" si="42"/>
        <v>3575036.7687813691</v>
      </c>
      <c r="AE54" s="135">
        <v>15</v>
      </c>
      <c r="AF54" s="135">
        <f t="shared" si="43"/>
        <v>1</v>
      </c>
      <c r="AG54" s="135">
        <f t="shared" si="44"/>
        <v>9</v>
      </c>
      <c r="AH54" s="135">
        <f t="shared" si="15"/>
        <v>30</v>
      </c>
      <c r="AI54" s="135">
        <f t="shared" si="45"/>
        <v>1112</v>
      </c>
      <c r="AJ54" s="135">
        <f t="shared" si="46"/>
        <v>37879</v>
      </c>
      <c r="AK54" s="332">
        <f t="shared" si="47"/>
        <v>9.8783505154639073E-2</v>
      </c>
      <c r="AL54" s="133">
        <f t="shared" si="16"/>
        <v>2.9990000000000006</v>
      </c>
      <c r="AM54" s="218">
        <f t="shared" si="17"/>
        <v>0.1825</v>
      </c>
      <c r="AN54" s="218">
        <f t="shared" si="18"/>
        <v>1.2500000000000001E-2</v>
      </c>
      <c r="AO54" s="334">
        <f t="shared" si="31"/>
        <v>0.19500000000000001</v>
      </c>
      <c r="AP54" s="218">
        <f t="shared" si="19"/>
        <v>5.0000000000000001E-3</v>
      </c>
      <c r="AQ54" s="133">
        <f t="shared" si="48"/>
        <v>0</v>
      </c>
      <c r="AR54" s="134">
        <f t="shared" si="20"/>
        <v>0</v>
      </c>
      <c r="AS54" s="133">
        <f t="shared" si="21"/>
        <v>0</v>
      </c>
      <c r="AT54" s="134">
        <f t="shared" si="49"/>
        <v>6.9740465593873008E-2</v>
      </c>
      <c r="AU54" s="134">
        <f t="shared" si="22"/>
        <v>0.80950387269905255</v>
      </c>
      <c r="AV54" s="34">
        <f t="shared" si="23"/>
        <v>0</v>
      </c>
      <c r="AW54" s="134">
        <f t="shared" si="24"/>
        <v>0.2525</v>
      </c>
      <c r="AX54" s="134">
        <f t="shared" si="25"/>
        <v>0.6</v>
      </c>
      <c r="AY54" s="134">
        <f t="shared" si="26"/>
        <v>0.6</v>
      </c>
      <c r="AZ54" s="134"/>
      <c r="BA54" s="223"/>
      <c r="BB54" s="218">
        <f t="shared" si="27"/>
        <v>-1.2081403580983725</v>
      </c>
      <c r="BC54" s="218">
        <f t="shared" si="50"/>
        <v>-1.2164999999999995</v>
      </c>
      <c r="BD54" s="134">
        <f t="shared" si="51"/>
        <v>-0.36806046250255564</v>
      </c>
      <c r="BE54" s="134">
        <f t="shared" si="52"/>
        <v>-0.36175447540202887</v>
      </c>
      <c r="BF54" s="134">
        <f>_xll.xSPRDOPT($BW54,$BV54,$CG54,0,$BY54,$BX54,$BZ54,$AJ54,1,4)*$CB54</f>
        <v>7.8363921842200993E-2</v>
      </c>
      <c r="BG54" s="134">
        <f>_xll.xSPRDOPT($BW54,$BV54,$CG54,0,$BY54,$BX54,$BZ54,$AJ54,1,3)*$CB54</f>
        <v>6.5014987708118394E-2</v>
      </c>
      <c r="BH54" s="134">
        <f>IF(OR(BF54&lt;&gt;0,BG54&lt;&gt;0),_xll.xSPRDOPT($BW54,$BV54,$CG54,0,$BY54,$BX54,$BZ54,$AJ54,1,12)*$CB54,0)</f>
        <v>-6.5205876852672068E-2</v>
      </c>
      <c r="BI54" s="134">
        <f>_xll.xSPRDOPT($BW54,$BV54,$CG54,2*LN(1+CA54/2),$BY54,$BX54,$BZ54,$AJ54,1,9)</f>
        <v>6.6036553929030658E-5</v>
      </c>
      <c r="BJ54" s="134">
        <f>_xll.xSPRDOPT($BW54,$BV54,$CG54,0,$BY54,$BX54,$BZ54,$AJ54,1,6)*$CB54</f>
        <v>7.3340405895011314</v>
      </c>
      <c r="BK54" s="134">
        <f>_xll.xSPRDOPT($BW54,$BV54,$CG54,0,$BY54,$BX54,$BZ54,$AJ54,1,5)*$CB54</f>
        <v>-10.927868898724762</v>
      </c>
      <c r="BL54" s="134">
        <f>_xll.xSPRDOPT(BW54,BV54,CG54,0,BY54,BX54,BZ54,AJ54,1,2)*CB54</f>
        <v>-0.23830722842480709</v>
      </c>
      <c r="BM54" s="134">
        <f>_xll.xSPRDOPT(BW54,BV54,CG54,0,BY54,BX54,BZ54,AJ54,1,1)*CB54</f>
        <v>0.41722335300657942</v>
      </c>
      <c r="BN54" s="134">
        <f>IF(AH54&lt;&gt;0,_xll.xSPRDOPT($BW54,$BV54,$CG54,2*LN(1+CA54/2),$BY54,$BX54,$BZ54,$AJ54,1,8)+(AJ54/365.25)*CH54/AH54,0)</f>
        <v>10.510110124060718</v>
      </c>
      <c r="BO54" s="134">
        <f>_xll.xSPRDOPT($BW54,$BV54,$CG54,0,$BY54,$BX54,$BZ54,$AJ54,1,0)</f>
        <v>0.8786625372571083</v>
      </c>
      <c r="BP54" s="134"/>
      <c r="BQ54" s="134"/>
      <c r="BR54" s="134"/>
      <c r="BS54" s="135">
        <f t="shared" si="32"/>
        <v>485702.32361943158</v>
      </c>
      <c r="BV54" s="221">
        <v>4.4021403580983733</v>
      </c>
      <c r="BW54" s="133">
        <v>4.4154999999999998</v>
      </c>
      <c r="BX54" s="134">
        <v>0.6282510792705821</v>
      </c>
      <c r="BY54" s="134">
        <v>0.62194509217005534</v>
      </c>
      <c r="BZ54" s="134">
        <v>0.99287864325661945</v>
      </c>
      <c r="CA54" s="134">
        <v>6.8263969545907008E-2</v>
      </c>
      <c r="CB54" s="134">
        <v>0.9872179502955063</v>
      </c>
      <c r="CC54" s="218">
        <v>-0.03</v>
      </c>
      <c r="CD54" s="218">
        <v>0.06</v>
      </c>
      <c r="CE54" s="218">
        <v>0.17499999999999999</v>
      </c>
      <c r="CF54" s="218">
        <v>-7.4999999999999997E-3</v>
      </c>
      <c r="CG54" s="218">
        <v>1.9200000000000002E-2</v>
      </c>
      <c r="CH54" s="218">
        <v>3.0653117356675472</v>
      </c>
      <c r="CI54" s="29">
        <v>4.2480000000000002</v>
      </c>
    </row>
    <row r="55" spans="4:87" x14ac:dyDescent="0.2">
      <c r="D55" s="31">
        <f t="shared" si="33"/>
        <v>37909</v>
      </c>
      <c r="F55" s="28">
        <f t="shared" si="34"/>
        <v>20000</v>
      </c>
      <c r="G55" s="28">
        <f t="shared" si="11"/>
        <v>16099.320108737207</v>
      </c>
      <c r="H55" s="52">
        <f t="shared" si="35"/>
        <v>3.2140000000000004</v>
      </c>
      <c r="I55" s="52">
        <f t="shared" si="36"/>
        <v>3.2315</v>
      </c>
      <c r="K55" s="52">
        <f t="shared" si="28"/>
        <v>0.43669405794948746</v>
      </c>
      <c r="L55" s="132">
        <f t="shared" si="37"/>
        <v>1.0474954237338352E-13</v>
      </c>
      <c r="M55" s="52"/>
      <c r="N55" s="128">
        <f t="shared" si="29"/>
        <v>0.26154771292550061</v>
      </c>
      <c r="O55" s="128">
        <f t="shared" si="30"/>
        <v>0.26154771292550061</v>
      </c>
      <c r="P55" s="55">
        <f t="shared" si="38"/>
        <v>0.99999999999999978</v>
      </c>
      <c r="Q55" s="132">
        <f>_xll.xSPRDOPT(I55,H55,AQ55,0,O55,N55,P55,D55-$G$5,1,0)*AH55*AU55</f>
        <v>0.43669405794959221</v>
      </c>
      <c r="R55" s="330"/>
      <c r="S55" s="177">
        <f>_xll.xSPRDOPT(I55,H55,AQ55,AT55,O55,N55,P55,D55-$G$5,1,2)*AF55*F55*AH55</f>
        <v>-497205.47630072245</v>
      </c>
      <c r="T55" s="177">
        <f>_xll.xSPRDOPT(I55,H55,AQ55,AT55,O55,N55,P55,D55-$G$5,1,1)*AF55*F55*AH55</f>
        <v>497205.47630072344</v>
      </c>
      <c r="U55" s="132"/>
      <c r="V55" s="142">
        <f t="shared" si="39"/>
        <v>0</v>
      </c>
      <c r="W55" s="142"/>
      <c r="X55" s="300">
        <f t="shared" si="40"/>
        <v>-130571.09281369353</v>
      </c>
      <c r="Y55" s="300">
        <f t="shared" si="12"/>
        <v>5679.3219324838001</v>
      </c>
      <c r="Z55" s="300">
        <f t="shared" si="13"/>
        <v>4095.0644637313981</v>
      </c>
      <c r="AA55" s="300">
        <f t="shared" si="14"/>
        <v>776673.66494880558</v>
      </c>
      <c r="AB55" s="300">
        <f t="shared" si="41"/>
        <v>9297.5435949483126</v>
      </c>
      <c r="AC55" s="300">
        <f t="shared" si="42"/>
        <v>3690509.1208222718</v>
      </c>
      <c r="AE55" s="135">
        <v>15</v>
      </c>
      <c r="AF55" s="135">
        <f t="shared" si="43"/>
        <v>1</v>
      </c>
      <c r="AG55" s="135">
        <f t="shared" si="44"/>
        <v>10</v>
      </c>
      <c r="AH55" s="135">
        <f t="shared" si="15"/>
        <v>31</v>
      </c>
      <c r="AI55" s="135">
        <f t="shared" si="45"/>
        <v>1142</v>
      </c>
      <c r="AJ55" s="135">
        <f t="shared" si="46"/>
        <v>37909</v>
      </c>
      <c r="AK55" s="332">
        <f t="shared" si="47"/>
        <v>9.9402061855670354E-2</v>
      </c>
      <c r="AL55" s="133">
        <f t="shared" si="16"/>
        <v>3.0140000000000002</v>
      </c>
      <c r="AM55" s="218">
        <f t="shared" si="17"/>
        <v>0.1875</v>
      </c>
      <c r="AN55" s="218">
        <f t="shared" si="18"/>
        <v>1.2500000000000001E-2</v>
      </c>
      <c r="AO55" s="334">
        <f t="shared" si="31"/>
        <v>0.215</v>
      </c>
      <c r="AP55" s="218">
        <f t="shared" si="19"/>
        <v>2.5000000000000001E-3</v>
      </c>
      <c r="AQ55" s="133">
        <f t="shared" si="48"/>
        <v>0</v>
      </c>
      <c r="AR55" s="134">
        <f t="shared" si="20"/>
        <v>0</v>
      </c>
      <c r="AS55" s="133">
        <f t="shared" si="21"/>
        <v>0</v>
      </c>
      <c r="AT55" s="134">
        <f t="shared" si="49"/>
        <v>6.9737506100665994E-2</v>
      </c>
      <c r="AU55" s="134">
        <f t="shared" si="22"/>
        <v>0.80496600543686037</v>
      </c>
      <c r="AV55" s="34">
        <f t="shared" si="23"/>
        <v>0</v>
      </c>
      <c r="AW55" s="134">
        <f t="shared" si="24"/>
        <v>0.2525</v>
      </c>
      <c r="AX55" s="134">
        <f t="shared" si="25"/>
        <v>0.65</v>
      </c>
      <c r="AY55" s="134">
        <f t="shared" si="26"/>
        <v>0.65</v>
      </c>
      <c r="AZ55" s="134"/>
      <c r="BA55" s="223"/>
      <c r="BB55" s="218">
        <f t="shared" si="27"/>
        <v>-1.1881403580983729</v>
      </c>
      <c r="BC55" s="218">
        <f t="shared" si="50"/>
        <v>-1.1839999999999997</v>
      </c>
      <c r="BD55" s="134">
        <f t="shared" si="51"/>
        <v>-0.36670336634508149</v>
      </c>
      <c r="BE55" s="134">
        <f t="shared" si="52"/>
        <v>-0.36039737924455473</v>
      </c>
      <c r="BF55" s="134">
        <f>_xll.xSPRDOPT($BW55,$BV55,$CG55,0,$BY55,$BX55,$BZ55,$AJ55,1,4)*$CB55</f>
        <v>7.8235287397969658E-2</v>
      </c>
      <c r="BG55" s="134">
        <f>_xll.xSPRDOPT($BW55,$BV55,$CG55,0,$BY55,$BX55,$BZ55,$AJ55,1,3)*$CB55</f>
        <v>6.4878648705848585E-2</v>
      </c>
      <c r="BH55" s="134">
        <f>IF(OR(BF55&lt;&gt;0,BG55&lt;&gt;0),_xll.xSPRDOPT($BW55,$BV55,$CG55,0,$BY55,$BX55,$BZ55,$AJ55,1,12)*$CB55,0)</f>
        <v>-6.5069152418596149E-2</v>
      </c>
      <c r="BI55" s="134">
        <f>_xll.xSPRDOPT($BW55,$BV55,$CG55,2*LN(1+CA55/2),$BY55,$BX55,$BZ55,$AJ55,1,9)</f>
        <v>6.5639684246881458E-5</v>
      </c>
      <c r="BJ55" s="134">
        <f>_xll.xSPRDOPT($BW55,$BV55,$CG55,0,$BY55,$BX55,$BZ55,$AJ55,1,6)*$CB55</f>
        <v>7.3388178284375574</v>
      </c>
      <c r="BK55" s="134">
        <f>_xll.xSPRDOPT($BW55,$BV55,$CG55,0,$BY55,$BX55,$BZ55,$AJ55,1,5)*$CB55</f>
        <v>-10.943111380396612</v>
      </c>
      <c r="BL55" s="134">
        <f>_xll.xSPRDOPT(BW55,BV55,CG55,0,BY55,BX55,BZ55,AJ55,1,2)*CB55</f>
        <v>-0.23795694681687174</v>
      </c>
      <c r="BM55" s="134">
        <f>_xll.xSPRDOPT(BW55,BV55,CG55,0,BY55,BX55,BZ55,AJ55,1,1)*CB55</f>
        <v>0.41665944999938637</v>
      </c>
      <c r="BN55" s="134">
        <f>IF(AH55&lt;&gt;0,_xll.xSPRDOPT($BW55,$BV55,$CG55,2*LN(1+CA55/2),$BY55,$BX55,$BZ55,$AJ55,1,8)+(AJ55/365.25)*CH55/AH55,0)</f>
        <v>10.176902641428546</v>
      </c>
      <c r="BO55" s="134">
        <f>_xll.xSPRDOPT($BW55,$BV55,$CG55,0,$BY55,$BX55,$BZ55,$AJ55,1,0)</f>
        <v>0.87778355705105626</v>
      </c>
      <c r="BP55" s="134"/>
      <c r="BQ55" s="134"/>
      <c r="BR55" s="134"/>
      <c r="BS55" s="135">
        <f t="shared" si="32"/>
        <v>499078.92337085342</v>
      </c>
      <c r="BV55" s="221">
        <v>4.4021403580983733</v>
      </c>
      <c r="BW55" s="133">
        <v>4.4154999999999998</v>
      </c>
      <c r="BX55" s="134">
        <v>0.6282510792705821</v>
      </c>
      <c r="BY55" s="134">
        <v>0.62194509217005534</v>
      </c>
      <c r="BZ55" s="134">
        <v>0.99287864325661945</v>
      </c>
      <c r="CA55" s="134">
        <v>6.8263969545907008E-2</v>
      </c>
      <c r="CB55" s="134">
        <v>0.9872179502955063</v>
      </c>
      <c r="CC55" s="218">
        <v>-0.03</v>
      </c>
      <c r="CD55" s="218">
        <v>0.06</v>
      </c>
      <c r="CE55" s="218">
        <v>0.17499999999999999</v>
      </c>
      <c r="CF55" s="218">
        <v>-7.4999999999999997E-3</v>
      </c>
      <c r="CG55" s="218">
        <v>1.9200000000000002E-2</v>
      </c>
      <c r="CH55" s="218">
        <v>3.0653117356675472</v>
      </c>
      <c r="CI55" s="29">
        <v>4.2480000000000002</v>
      </c>
    </row>
    <row r="56" spans="4:87" x14ac:dyDescent="0.2">
      <c r="D56" s="31">
        <f t="shared" si="33"/>
        <v>37940</v>
      </c>
      <c r="F56" s="28">
        <f t="shared" si="34"/>
        <v>20000</v>
      </c>
      <c r="G56" s="28">
        <f t="shared" si="11"/>
        <v>16006.038126033309</v>
      </c>
      <c r="H56" s="52">
        <f t="shared" si="35"/>
        <v>3.3935000000000004</v>
      </c>
      <c r="I56" s="52">
        <f t="shared" si="36"/>
        <v>3.4135000000000004</v>
      </c>
      <c r="K56" s="52">
        <f t="shared" si="28"/>
        <v>0.48018114378099969</v>
      </c>
      <c r="L56" s="132">
        <f t="shared" si="37"/>
        <v>0</v>
      </c>
      <c r="M56" s="52"/>
      <c r="N56" s="128">
        <f t="shared" si="29"/>
        <v>0.27777454227913662</v>
      </c>
      <c r="O56" s="128">
        <f t="shared" si="30"/>
        <v>0.27777454227913662</v>
      </c>
      <c r="P56" s="55">
        <f t="shared" si="38"/>
        <v>1</v>
      </c>
      <c r="Q56" s="132">
        <f>_xll.xSPRDOPT(I56,H56,AQ56,0,O56,N56,P56,D56-$G$5,1,0)*AH56*AU56</f>
        <v>0.48018114378099969</v>
      </c>
      <c r="R56" s="330"/>
      <c r="S56" s="177">
        <f>_xll.xSPRDOPT(I56,H56,AQ56,AT56,O56,N56,P56,D56-$G$5,1,2)*AF56*F56*AH56</f>
        <v>-478330.50815618207</v>
      </c>
      <c r="T56" s="177">
        <f>_xll.xSPRDOPT(I56,H56,AQ56,AT56,O56,N56,P56,D56-$G$5,1,1)*AF56*F56*AH56</f>
        <v>478330.50815618207</v>
      </c>
      <c r="U56" s="132"/>
      <c r="V56" s="142">
        <f t="shared" si="39"/>
        <v>0</v>
      </c>
      <c r="W56" s="142"/>
      <c r="X56" s="300">
        <f t="shared" si="40"/>
        <v>-106356.39869755265</v>
      </c>
      <c r="Y56" s="300">
        <f t="shared" si="12"/>
        <v>3964.5166624969333</v>
      </c>
      <c r="Z56" s="300">
        <f t="shared" si="13"/>
        <v>3938.3435179857761</v>
      </c>
      <c r="AA56" s="300">
        <f t="shared" si="14"/>
        <v>718738.83787393535</v>
      </c>
      <c r="AB56" s="300">
        <f t="shared" si="41"/>
        <v>9294.1174754939602</v>
      </c>
      <c r="AC56" s="300">
        <f t="shared" si="42"/>
        <v>3567756.7855103146</v>
      </c>
      <c r="AE56" s="135">
        <v>15</v>
      </c>
      <c r="AF56" s="135">
        <f t="shared" si="43"/>
        <v>1</v>
      </c>
      <c r="AG56" s="135">
        <f t="shared" si="44"/>
        <v>11</v>
      </c>
      <c r="AH56" s="135">
        <f t="shared" si="15"/>
        <v>30</v>
      </c>
      <c r="AI56" s="135">
        <f t="shared" si="45"/>
        <v>1173</v>
      </c>
      <c r="AJ56" s="135">
        <f t="shared" si="46"/>
        <v>37940</v>
      </c>
      <c r="AK56" s="332">
        <f t="shared" si="47"/>
        <v>0.10495360824742272</v>
      </c>
      <c r="AL56" s="133">
        <f t="shared" si="16"/>
        <v>3.1060000000000003</v>
      </c>
      <c r="AM56" s="218">
        <f t="shared" si="17"/>
        <v>0.27</v>
      </c>
      <c r="AN56" s="218">
        <f t="shared" si="18"/>
        <v>1.7500000000000002E-2</v>
      </c>
      <c r="AO56" s="334">
        <f t="shared" si="31"/>
        <v>0.28749999999999998</v>
      </c>
      <c r="AP56" s="218">
        <f t="shared" si="19"/>
        <v>0.02</v>
      </c>
      <c r="AQ56" s="133">
        <f t="shared" si="48"/>
        <v>0</v>
      </c>
      <c r="AR56" s="134">
        <f t="shared" si="20"/>
        <v>0</v>
      </c>
      <c r="AS56" s="133">
        <f t="shared" si="21"/>
        <v>0</v>
      </c>
      <c r="AT56" s="134">
        <f t="shared" si="49"/>
        <v>6.9735278400271009E-2</v>
      </c>
      <c r="AU56" s="134">
        <f t="shared" si="22"/>
        <v>0.80030190630166542</v>
      </c>
      <c r="AV56" s="34">
        <f t="shared" si="23"/>
        <v>0</v>
      </c>
      <c r="AW56" s="134">
        <f t="shared" si="24"/>
        <v>0.26250000000000001</v>
      </c>
      <c r="AX56" s="134">
        <f t="shared" si="25"/>
        <v>0.85</v>
      </c>
      <c r="AY56" s="134">
        <f t="shared" si="26"/>
        <v>0.85</v>
      </c>
      <c r="AZ56" s="134"/>
      <c r="BA56" s="223"/>
      <c r="BB56" s="218">
        <f t="shared" si="27"/>
        <v>-1.0086403580983729</v>
      </c>
      <c r="BC56" s="218">
        <f t="shared" si="50"/>
        <v>-1.0019999999999993</v>
      </c>
      <c r="BD56" s="134">
        <f t="shared" si="51"/>
        <v>-0.35047653699144549</v>
      </c>
      <c r="BE56" s="134">
        <f t="shared" si="52"/>
        <v>-0.34417054989091872</v>
      </c>
      <c r="BF56" s="134">
        <f>_xll.xSPRDOPT($BW56,$BV56,$CG56,0,$BY56,$BX56,$BZ56,$AJ56,1,4)*$CB56</f>
        <v>7.8102394370366424E-2</v>
      </c>
      <c r="BG56" s="134">
        <f>_xll.xSPRDOPT($BW56,$BV56,$CG56,0,$BY56,$BX56,$BZ56,$AJ56,1,3)*$CB56</f>
        <v>6.4737876208114206E-2</v>
      </c>
      <c r="BH56" s="134">
        <f>IF(OR(BF56&lt;&gt;0,BG56&lt;&gt;0),_xll.xSPRDOPT($BW56,$BV56,$CG56,0,$BY56,$BX56,$BZ56,$AJ56,1,12)*$CB56,0)</f>
        <v>-6.492798182097502E-2</v>
      </c>
      <c r="BI56" s="134">
        <f>_xll.xSPRDOPT($BW56,$BV56,$CG56,2*LN(1+CA56/2),$BY56,$BX56,$BZ56,$AJ56,1,9)</f>
        <v>6.5231861795604198E-5</v>
      </c>
      <c r="BJ56" s="134">
        <f>_xll.xSPRDOPT($BW56,$BV56,$CG56,0,$BY56,$BX56,$BZ56,$AJ56,1,6)*$CB56</f>
        <v>7.343715280874533</v>
      </c>
      <c r="BK56" s="134">
        <f>_xll.xSPRDOPT($BW56,$BV56,$CG56,0,$BY56,$BX56,$BZ56,$AJ56,1,5)*$CB56</f>
        <v>-10.958805059325073</v>
      </c>
      <c r="BL56" s="134">
        <f>_xll.xSPRDOPT(BW56,BV56,CG56,0,BY56,BX56,BZ56,AJ56,1,2)*CB56</f>
        <v>-0.23759484981323054</v>
      </c>
      <c r="BM56" s="134">
        <f>_xll.xSPRDOPT(BW56,BV56,CG56,0,BY56,BX56,BZ56,AJ56,1,1)*CB56</f>
        <v>0.41607626636114503</v>
      </c>
      <c r="BN56" s="134">
        <f>IF(AH56&lt;&gt;0,_xll.xSPRDOPT($BW56,$BV56,$CG56,2*LN(1+CA56/2),$BY56,$BX56,$BZ56,$AJ56,1,8)+(AJ56/365.25)*CH56/AH56,0)</f>
        <v>10.528174112828163</v>
      </c>
      <c r="BO56" s="134">
        <f>_xll.xSPRDOPT($BW56,$BV56,$CG56,0,$BY56,$BX56,$BZ56,$AJ56,1,0)</f>
        <v>0.87687328333166847</v>
      </c>
      <c r="BP56" s="134"/>
      <c r="BQ56" s="134"/>
      <c r="BR56" s="134"/>
      <c r="BS56" s="135">
        <f t="shared" si="32"/>
        <v>480181.14378099923</v>
      </c>
      <c r="BV56" s="221">
        <v>4.4021403580983733</v>
      </c>
      <c r="BW56" s="133">
        <v>4.4154999999999998</v>
      </c>
      <c r="BX56" s="134">
        <v>0.6282510792705821</v>
      </c>
      <c r="BY56" s="134">
        <v>0.62194509217005534</v>
      </c>
      <c r="BZ56" s="134">
        <v>0.99287864325661945</v>
      </c>
      <c r="CA56" s="134">
        <v>6.8263969545907008E-2</v>
      </c>
      <c r="CB56" s="134">
        <v>0.9872179502955063</v>
      </c>
      <c r="CC56" s="218">
        <v>-0.03</v>
      </c>
      <c r="CD56" s="218">
        <v>0.06</v>
      </c>
      <c r="CE56" s="218">
        <v>0.17499999999999999</v>
      </c>
      <c r="CF56" s="218">
        <v>-7.4999999999999997E-3</v>
      </c>
      <c r="CG56" s="218">
        <v>1.9200000000000002E-2</v>
      </c>
      <c r="CH56" s="218">
        <v>3.0653117356675472</v>
      </c>
      <c r="CI56" s="29">
        <v>4.2480000000000002</v>
      </c>
    </row>
    <row r="57" spans="4:87" x14ac:dyDescent="0.2">
      <c r="D57" s="31">
        <f t="shared" si="33"/>
        <v>37970</v>
      </c>
      <c r="F57" s="28">
        <f t="shared" si="34"/>
        <v>20000</v>
      </c>
      <c r="G57" s="28">
        <f t="shared" si="11"/>
        <v>15916.285428128509</v>
      </c>
      <c r="H57" s="52">
        <f t="shared" si="35"/>
        <v>3.5195000000000003</v>
      </c>
      <c r="I57" s="52">
        <f t="shared" si="36"/>
        <v>3.552</v>
      </c>
      <c r="K57" s="52">
        <f t="shared" si="28"/>
        <v>0.80178287844196749</v>
      </c>
      <c r="L57" s="132">
        <f t="shared" si="37"/>
        <v>0</v>
      </c>
      <c r="M57" s="52"/>
      <c r="N57" s="128">
        <f t="shared" si="29"/>
        <v>0.2902629869635211</v>
      </c>
      <c r="O57" s="128">
        <f t="shared" si="30"/>
        <v>0.2902629869635211</v>
      </c>
      <c r="P57" s="55">
        <f t="shared" si="38"/>
        <v>1.0000000000000002</v>
      </c>
      <c r="Q57" s="132">
        <f>_xll.xSPRDOPT(I57,H57,AQ57,0,O57,N57,P57,D57-$G$5,1,0)*AH57*AU57</f>
        <v>0.80178287844185991</v>
      </c>
      <c r="R57" s="330"/>
      <c r="S57" s="177">
        <f>_xll.xSPRDOPT(I57,H57,AQ57,AT57,O57,N57,P57,D57-$G$5,1,2)*AF57*F57*AH57</f>
        <v>-491455.40135917364</v>
      </c>
      <c r="T57" s="177">
        <f>_xll.xSPRDOPT(I57,H57,AQ57,AT57,O57,N57,P57,D57-$G$5,1,1)*AF57*F57*AH57</f>
        <v>491455.40135917265</v>
      </c>
      <c r="U57" s="132"/>
      <c r="V57" s="142">
        <f t="shared" si="39"/>
        <v>0</v>
      </c>
      <c r="W57" s="142"/>
      <c r="X57" s="300">
        <f t="shared" si="40"/>
        <v>-92623.490150074853</v>
      </c>
      <c r="Y57" s="300">
        <f t="shared" si="12"/>
        <v>3147.1300275223507</v>
      </c>
      <c r="Z57" s="300">
        <f t="shared" si="13"/>
        <v>4045.1362986101449</v>
      </c>
      <c r="AA57" s="300">
        <f t="shared" si="14"/>
        <v>716832.33696581703</v>
      </c>
      <c r="AB57" s="300">
        <f t="shared" si="41"/>
        <v>9285.8328932679451</v>
      </c>
      <c r="AC57" s="300">
        <f t="shared" si="42"/>
        <v>3682970.2748852298</v>
      </c>
      <c r="AE57" s="135">
        <v>15</v>
      </c>
      <c r="AF57" s="135">
        <f t="shared" si="43"/>
        <v>1</v>
      </c>
      <c r="AG57" s="135">
        <f t="shared" si="44"/>
        <v>12</v>
      </c>
      <c r="AH57" s="135">
        <f t="shared" si="15"/>
        <v>31</v>
      </c>
      <c r="AI57" s="135">
        <f t="shared" si="45"/>
        <v>1203</v>
      </c>
      <c r="AJ57" s="135">
        <f t="shared" si="46"/>
        <v>37970</v>
      </c>
      <c r="AK57" s="332">
        <f t="shared" si="47"/>
        <v>0.10885051546391766</v>
      </c>
      <c r="AL57" s="133">
        <f t="shared" si="16"/>
        <v>3.1920000000000002</v>
      </c>
      <c r="AM57" s="218">
        <f t="shared" si="17"/>
        <v>0.30499999999999999</v>
      </c>
      <c r="AN57" s="218">
        <f t="shared" si="18"/>
        <v>2.2499999999999999E-2</v>
      </c>
      <c r="AO57" s="334">
        <f t="shared" si="31"/>
        <v>0.33750000000000002</v>
      </c>
      <c r="AP57" s="218">
        <f t="shared" si="19"/>
        <v>2.2499999999999999E-2</v>
      </c>
      <c r="AQ57" s="133">
        <f t="shared" si="48"/>
        <v>0</v>
      </c>
      <c r="AR57" s="134">
        <f t="shared" si="20"/>
        <v>0</v>
      </c>
      <c r="AS57" s="133">
        <f t="shared" si="21"/>
        <v>0</v>
      </c>
      <c r="AT57" s="134">
        <f t="shared" si="49"/>
        <v>6.9733122561181013E-2</v>
      </c>
      <c r="AU57" s="134">
        <f t="shared" si="22"/>
        <v>0.79581427140642547</v>
      </c>
      <c r="AV57" s="34">
        <f t="shared" si="23"/>
        <v>0</v>
      </c>
      <c r="AW57" s="134">
        <f t="shared" si="24"/>
        <v>0.26750000000000002</v>
      </c>
      <c r="AX57" s="134">
        <f t="shared" si="25"/>
        <v>1.05</v>
      </c>
      <c r="AY57" s="134">
        <f t="shared" si="26"/>
        <v>1.05</v>
      </c>
      <c r="AZ57" s="134"/>
      <c r="BA57" s="223"/>
      <c r="BB57" s="218">
        <f t="shared" si="27"/>
        <v>-0.88264035809837305</v>
      </c>
      <c r="BC57" s="218">
        <f t="shared" si="50"/>
        <v>-0.86349999999999971</v>
      </c>
      <c r="BD57" s="134">
        <f t="shared" si="51"/>
        <v>-0.33798809230706101</v>
      </c>
      <c r="BE57" s="134">
        <f t="shared" si="52"/>
        <v>-0.33168210520653424</v>
      </c>
      <c r="BF57" s="134">
        <f>_xll.xSPRDOPT($BW57,$BV57,$CG57,0,$BY57,$BX57,$BZ57,$AJ57,1,4)*$CB57</f>
        <v>7.7973816936734219E-2</v>
      </c>
      <c r="BG57" s="134">
        <f>_xll.xSPRDOPT($BW57,$BV57,$CG57,0,$BY57,$BX57,$BZ57,$AJ57,1,3)*$CB57</f>
        <v>6.4601752804149634E-2</v>
      </c>
      <c r="BH57" s="134">
        <f>IF(OR(BF57&lt;&gt;0,BG57&lt;&gt;0),_xll.xSPRDOPT($BW57,$BV57,$CG57,0,$BY57,$BX57,$BZ57,$AJ57,1,12)*$CB57,0)</f>
        <v>-6.4791473343367975E-2</v>
      </c>
      <c r="BI57" s="134">
        <f>_xll.xSPRDOPT($BW57,$BV57,$CG57,2*LN(1+CA57/2),$BY57,$BX57,$BZ57,$AJ57,1,9)</f>
        <v>6.4839386956665163E-5</v>
      </c>
      <c r="BJ57" s="134">
        <f>_xll.xSPRDOPT($BW57,$BV57,$CG57,0,$BY57,$BX57,$BZ57,$AJ57,1,6)*$CB57</f>
        <v>7.3484169159261343</v>
      </c>
      <c r="BK57" s="134">
        <f>_xll.xSPRDOPT($BW57,$BV57,$CG57,0,$BY57,$BX57,$BZ57,$AJ57,1,5)*$CB57</f>
        <v>-10.973937232094148</v>
      </c>
      <c r="BL57" s="134">
        <f>_xll.xSPRDOPT(BW57,BV57,CG57,0,BY57,BX57,BZ57,AJ57,1,2)*CB57</f>
        <v>-0.23724430042442124</v>
      </c>
      <c r="BM57" s="134">
        <f>_xll.xSPRDOPT(BW57,BV57,CG57,0,BY57,BX57,BZ57,AJ57,1,1)*CB57</f>
        <v>0.4155114306102109</v>
      </c>
      <c r="BN57" s="134">
        <f>IF(AH57&lt;&gt;0,_xll.xSPRDOPT($BW57,$BV57,$CG57,2*LN(1+CA57/2),$BY57,$BX57,$BZ57,$AJ57,1,8)+(AJ57/365.25)*CH57/AH57,0)</f>
        <v>10.19441111452792</v>
      </c>
      <c r="BO57" s="134">
        <f>_xll.xSPRDOPT($BW57,$BV57,$CG57,0,$BY57,$BX57,$BZ57,$AJ57,1,0)</f>
        <v>0.8759904507922639</v>
      </c>
      <c r="BP57" s="134"/>
      <c r="BQ57" s="134"/>
      <c r="BR57" s="134"/>
      <c r="BS57" s="135">
        <f t="shared" si="32"/>
        <v>493404.84827198379</v>
      </c>
      <c r="BV57" s="221">
        <v>4.4021403580983733</v>
      </c>
      <c r="BW57" s="133">
        <v>4.4154999999999998</v>
      </c>
      <c r="BX57" s="134">
        <v>0.6282510792705821</v>
      </c>
      <c r="BY57" s="134">
        <v>0.62194509217005534</v>
      </c>
      <c r="BZ57" s="134">
        <v>0.99287864325661945</v>
      </c>
      <c r="CA57" s="134">
        <v>6.8263969545907008E-2</v>
      </c>
      <c r="CB57" s="134">
        <v>0.9872179502955063</v>
      </c>
      <c r="CC57" s="218">
        <v>-0.03</v>
      </c>
      <c r="CD57" s="218">
        <v>0.06</v>
      </c>
      <c r="CE57" s="218">
        <v>0.17499999999999999</v>
      </c>
      <c r="CF57" s="218">
        <v>-7.4999999999999997E-3</v>
      </c>
      <c r="CG57" s="218">
        <v>1.9200000000000002E-2</v>
      </c>
      <c r="CH57" s="218">
        <v>3.0653117356675472</v>
      </c>
      <c r="CI57" s="29">
        <v>4.2480000000000002</v>
      </c>
    </row>
    <row r="58" spans="4:87" x14ac:dyDescent="0.2">
      <c r="D58" s="31">
        <f t="shared" si="33"/>
        <v>38001</v>
      </c>
      <c r="F58" s="28">
        <f t="shared" si="34"/>
        <v>20000</v>
      </c>
      <c r="G58" s="28">
        <f t="shared" si="11"/>
        <v>15823.74661571986</v>
      </c>
      <c r="H58" s="52">
        <f t="shared" si="35"/>
        <v>3.6165000000000007</v>
      </c>
      <c r="I58" s="52">
        <f t="shared" si="36"/>
        <v>3.7565000000000004</v>
      </c>
      <c r="K58" s="52">
        <f t="shared" si="28"/>
        <v>3.4337530156112019</v>
      </c>
      <c r="L58" s="132">
        <f t="shared" si="37"/>
        <v>0</v>
      </c>
      <c r="M58" s="52"/>
      <c r="N58" s="128">
        <f t="shared" si="29"/>
        <v>0.30576152813863244</v>
      </c>
      <c r="O58" s="128">
        <f t="shared" si="30"/>
        <v>0.30576152813863244</v>
      </c>
      <c r="P58" s="55">
        <f t="shared" si="38"/>
        <v>1.0000000000000002</v>
      </c>
      <c r="Q58" s="132">
        <f>_xll.xSPRDOPT(I58,H58,AQ58,0,O58,N58,P58,D58-$G$5,1,0)*AH58*AU58</f>
        <v>3.4337530156111873</v>
      </c>
      <c r="R58" s="330"/>
      <c r="S58" s="177">
        <f>_xll.xSPRDOPT(I58,H58,AQ58,AT58,O58,N58,P58,D58-$G$5,1,2)*AF58*F58*AH58</f>
        <v>-488548.53546766494</v>
      </c>
      <c r="T58" s="177">
        <f>_xll.xSPRDOPT(I58,H58,AQ58,AT58,O58,N58,P58,D58-$G$5,1,1)*AF58*F58*AH58</f>
        <v>488548.53546766459</v>
      </c>
      <c r="U58" s="132"/>
      <c r="V58" s="142">
        <f t="shared" si="39"/>
        <v>0</v>
      </c>
      <c r="W58" s="142"/>
      <c r="X58" s="300">
        <f t="shared" si="40"/>
        <v>-54146.509533740449</v>
      </c>
      <c r="Y58" s="300">
        <f t="shared" si="12"/>
        <v>2819.8181193226565</v>
      </c>
      <c r="Z58" s="300">
        <f t="shared" si="13"/>
        <v>4019.975403564928</v>
      </c>
      <c r="AA58" s="300">
        <f t="shared" si="14"/>
        <v>684084.86182152876</v>
      </c>
      <c r="AB58" s="300">
        <f t="shared" si="41"/>
        <v>9319.6458832858243</v>
      </c>
      <c r="AC58" s="300">
        <f t="shared" si="42"/>
        <v>3679126.4936660007</v>
      </c>
      <c r="AE58" s="135">
        <v>15</v>
      </c>
      <c r="AF58" s="135">
        <f t="shared" si="43"/>
        <v>1</v>
      </c>
      <c r="AG58" s="135">
        <f t="shared" si="44"/>
        <v>1</v>
      </c>
      <c r="AH58" s="135">
        <f t="shared" si="15"/>
        <v>31</v>
      </c>
      <c r="AI58" s="135">
        <f t="shared" si="45"/>
        <v>1234</v>
      </c>
      <c r="AJ58" s="135">
        <f t="shared" si="46"/>
        <v>38001</v>
      </c>
      <c r="AK58" s="332">
        <f t="shared" si="47"/>
        <v>0.11185051546391778</v>
      </c>
      <c r="AL58" s="133">
        <f t="shared" si="16"/>
        <v>3.2890000000000006</v>
      </c>
      <c r="AM58" s="218">
        <f t="shared" si="17"/>
        <v>0.30499999999999999</v>
      </c>
      <c r="AN58" s="218">
        <f t="shared" si="18"/>
        <v>2.2499999999999999E-2</v>
      </c>
      <c r="AO58" s="334">
        <f t="shared" si="31"/>
        <v>0.4375</v>
      </c>
      <c r="AP58" s="218">
        <f t="shared" si="19"/>
        <v>0.03</v>
      </c>
      <c r="AQ58" s="133">
        <f t="shared" si="48"/>
        <v>0</v>
      </c>
      <c r="AR58" s="134">
        <f t="shared" si="20"/>
        <v>0</v>
      </c>
      <c r="AS58" s="133">
        <f t="shared" si="21"/>
        <v>0</v>
      </c>
      <c r="AT58" s="134">
        <f t="shared" si="49"/>
        <v>6.9737186996940009E-2</v>
      </c>
      <c r="AU58" s="134">
        <f t="shared" si="22"/>
        <v>0.79118733078599301</v>
      </c>
      <c r="AV58" s="34">
        <f t="shared" si="23"/>
        <v>0</v>
      </c>
      <c r="AW58" s="134">
        <f t="shared" si="24"/>
        <v>0.28499999999999998</v>
      </c>
      <c r="AX58" s="134">
        <f t="shared" si="25"/>
        <v>1.05</v>
      </c>
      <c r="AY58" s="134">
        <f t="shared" si="26"/>
        <v>1.05</v>
      </c>
      <c r="AZ58" s="134"/>
      <c r="BA58" s="223"/>
      <c r="BB58" s="218">
        <f t="shared" si="27"/>
        <v>-0.78564035809837263</v>
      </c>
      <c r="BC58" s="218">
        <f t="shared" si="50"/>
        <v>-0.65899999999999936</v>
      </c>
      <c r="BD58" s="134">
        <f t="shared" si="51"/>
        <v>-0.32248955113194966</v>
      </c>
      <c r="BE58" s="134">
        <f t="shared" si="52"/>
        <v>-0.31618356403142289</v>
      </c>
      <c r="BF58" s="134">
        <f>_xll.xSPRDOPT($BW58,$BV58,$CG58,0,$BY58,$BX58,$BZ58,$AJ58,1,4)*$CB58</f>
        <v>7.7840983721630563E-2</v>
      </c>
      <c r="BG58" s="134">
        <f>_xll.xSPRDOPT($BW58,$BV58,$CG58,0,$BY58,$BX58,$BZ58,$AJ58,1,3)*$CB58</f>
        <v>6.4461204113833173E-2</v>
      </c>
      <c r="BH58" s="134">
        <f>IF(OR(BF58&lt;&gt;0,BG58&lt;&gt;0),_xll.xSPRDOPT($BW58,$BV58,$CG58,0,$BY58,$BX58,$BZ58,$AJ58,1,12)*$CB58,0)</f>
        <v>-6.4650526925802435E-2</v>
      </c>
      <c r="BI58" s="134">
        <f>_xll.xSPRDOPT($BW58,$BV58,$CG58,2*LN(1+CA58/2),$BY58,$BX58,$BZ58,$AJ58,1,9)</f>
        <v>6.4436083609241903E-5</v>
      </c>
      <c r="BJ58" s="134">
        <f>_xll.xSPRDOPT($BW58,$BV58,$CG58,0,$BY58,$BX58,$BZ58,$AJ58,1,6)*$CB58</f>
        <v>7.3532361075988373</v>
      </c>
      <c r="BK58" s="134">
        <f>_xll.xSPRDOPT($BW58,$BV58,$CG58,0,$BY58,$BX58,$BZ58,$AJ58,1,5)*$CB58</f>
        <v>-10.98951649402869</v>
      </c>
      <c r="BL58" s="134">
        <f>_xll.xSPRDOPT(BW58,BV58,CG58,0,BY58,BX58,BZ58,AJ58,1,2)*CB58</f>
        <v>-0.23688193069148411</v>
      </c>
      <c r="BM58" s="134">
        <f>_xll.xSPRDOPT(BW58,BV58,CG58,0,BY58,BX58,BZ58,AJ58,1,1)*CB58</f>
        <v>0.4149272909690766</v>
      </c>
      <c r="BN58" s="134">
        <f>IF(AH58&lt;&gt;0,_xll.xSPRDOPT($BW58,$BV58,$CG58,2*LN(1+CA58/2),$BY58,$BX58,$BZ58,$AJ58,1,8)+(AJ58/365.25)*CH58/AH58,0)</f>
        <v>10.203304948624858</v>
      </c>
      <c r="BO58" s="134">
        <f>_xll.xSPRDOPT($BW58,$BV58,$CG58,0,$BY58,$BX58,$BZ58,$AJ58,1,0)</f>
        <v>0.87507621163428273</v>
      </c>
      <c r="BP58" s="134"/>
      <c r="BQ58" s="134"/>
      <c r="BR58" s="134"/>
      <c r="BS58" s="135">
        <f t="shared" si="32"/>
        <v>490536.14508731564</v>
      </c>
      <c r="BV58" s="221">
        <v>4.4021403580983733</v>
      </c>
      <c r="BW58" s="133">
        <v>4.4154999999999998</v>
      </c>
      <c r="BX58" s="134">
        <v>0.6282510792705821</v>
      </c>
      <c r="BY58" s="134">
        <v>0.62194509217005534</v>
      </c>
      <c r="BZ58" s="134">
        <v>0.99287864325661945</v>
      </c>
      <c r="CA58" s="134">
        <v>6.8263969545907008E-2</v>
      </c>
      <c r="CB58" s="134">
        <v>0.9872179502955063</v>
      </c>
      <c r="CC58" s="218">
        <v>-0.03</v>
      </c>
      <c r="CD58" s="218">
        <v>0.06</v>
      </c>
      <c r="CE58" s="218">
        <v>0.17499999999999999</v>
      </c>
      <c r="CF58" s="218">
        <v>-7.4999999999999997E-3</v>
      </c>
      <c r="CG58" s="218">
        <v>1.9200000000000002E-2</v>
      </c>
      <c r="CH58" s="218">
        <v>3.0653117356675472</v>
      </c>
      <c r="CI58" s="29">
        <v>4.2480000000000002</v>
      </c>
    </row>
    <row r="59" spans="4:87" x14ac:dyDescent="0.2">
      <c r="D59" s="31">
        <f t="shared" si="33"/>
        <v>38032</v>
      </c>
      <c r="F59" s="28">
        <f t="shared" si="34"/>
        <v>20000</v>
      </c>
      <c r="G59" s="28">
        <f t="shared" si="11"/>
        <v>15731.378078922065</v>
      </c>
      <c r="H59" s="52">
        <f t="shared" si="35"/>
        <v>3.4905000000000004</v>
      </c>
      <c r="I59" s="52">
        <f t="shared" si="36"/>
        <v>3.6280000000000001</v>
      </c>
      <c r="K59" s="52">
        <f t="shared" si="28"/>
        <v>3.1364435044850807</v>
      </c>
      <c r="L59" s="132">
        <f t="shared" si="37"/>
        <v>0</v>
      </c>
      <c r="M59" s="52"/>
      <c r="N59" s="128">
        <f t="shared" si="29"/>
        <v>0.29377879679328889</v>
      </c>
      <c r="O59" s="128">
        <f t="shared" si="30"/>
        <v>0.29377879679328889</v>
      </c>
      <c r="P59" s="55">
        <f t="shared" si="38"/>
        <v>1</v>
      </c>
      <c r="Q59" s="132">
        <f>_xll.xSPRDOPT(I59,H59,AQ59,0,O59,N59,P59,D59-$G$5,1,0)*AH59*AU59</f>
        <v>3.1364435044850807</v>
      </c>
      <c r="R59" s="330"/>
      <c r="S59" s="177">
        <f>_xll.xSPRDOPT(I59,H59,AQ59,AT59,O59,N59,P59,D59-$G$5,1,2)*AF59*F59*AH59</f>
        <v>-454315.04231362848</v>
      </c>
      <c r="T59" s="177">
        <f>_xll.xSPRDOPT(I59,H59,AQ59,AT59,O59,N59,P59,D59-$G$5,1,1)*AF59*F59*AH59</f>
        <v>454315.04231362848</v>
      </c>
      <c r="U59" s="132"/>
      <c r="V59" s="142">
        <f t="shared" si="39"/>
        <v>0</v>
      </c>
      <c r="W59" s="142"/>
      <c r="X59" s="300">
        <f t="shared" si="40"/>
        <v>-64191.036074524374</v>
      </c>
      <c r="Y59" s="300">
        <f t="shared" si="12"/>
        <v>3435.366151208475</v>
      </c>
      <c r="Z59" s="300">
        <f t="shared" si="13"/>
        <v>3737.2175743132325</v>
      </c>
      <c r="AA59" s="300">
        <f t="shared" si="14"/>
        <v>667249.45900895435</v>
      </c>
      <c r="AB59" s="300">
        <f t="shared" si="41"/>
        <v>9400.9755820023311</v>
      </c>
      <c r="AC59" s="300">
        <f t="shared" si="42"/>
        <v>3438159.818935887</v>
      </c>
      <c r="AE59" s="135">
        <v>15</v>
      </c>
      <c r="AF59" s="135">
        <f t="shared" si="43"/>
        <v>1</v>
      </c>
      <c r="AG59" s="135">
        <f t="shared" si="44"/>
        <v>2</v>
      </c>
      <c r="AH59" s="135">
        <f t="shared" si="15"/>
        <v>29</v>
      </c>
      <c r="AI59" s="135">
        <f t="shared" si="45"/>
        <v>1265</v>
      </c>
      <c r="AJ59" s="135">
        <f t="shared" si="46"/>
        <v>38032</v>
      </c>
      <c r="AK59" s="332">
        <f t="shared" si="47"/>
        <v>0.10795360824742284</v>
      </c>
      <c r="AL59" s="133">
        <f t="shared" si="16"/>
        <v>3.1630000000000003</v>
      </c>
      <c r="AM59" s="218">
        <f t="shared" si="17"/>
        <v>0.30499999999999999</v>
      </c>
      <c r="AN59" s="218">
        <f t="shared" si="18"/>
        <v>2.2499999999999999E-2</v>
      </c>
      <c r="AO59" s="334">
        <f t="shared" si="31"/>
        <v>0.435</v>
      </c>
      <c r="AP59" s="218">
        <f t="shared" si="19"/>
        <v>0.03</v>
      </c>
      <c r="AQ59" s="133">
        <f t="shared" si="48"/>
        <v>0</v>
      </c>
      <c r="AR59" s="134">
        <f t="shared" si="20"/>
        <v>0</v>
      </c>
      <c r="AS59" s="133">
        <f t="shared" si="21"/>
        <v>0</v>
      </c>
      <c r="AT59" s="134">
        <f t="shared" si="49"/>
        <v>6.9747963044622038E-2</v>
      </c>
      <c r="AU59" s="134">
        <f t="shared" si="22"/>
        <v>0.78656890394610324</v>
      </c>
      <c r="AV59" s="34">
        <f t="shared" si="23"/>
        <v>0</v>
      </c>
      <c r="AW59" s="134">
        <f t="shared" si="24"/>
        <v>0.27250000000000002</v>
      </c>
      <c r="AX59" s="134">
        <f t="shared" si="25"/>
        <v>1.05</v>
      </c>
      <c r="AY59" s="134">
        <f t="shared" si="26"/>
        <v>1.05</v>
      </c>
      <c r="AZ59" s="134"/>
      <c r="BA59" s="223"/>
      <c r="BB59" s="218">
        <f t="shared" si="27"/>
        <v>-0.91164035809837296</v>
      </c>
      <c r="BC59" s="218">
        <f t="shared" si="50"/>
        <v>-0.78749999999999964</v>
      </c>
      <c r="BD59" s="134">
        <f t="shared" si="51"/>
        <v>-0.33447228247729321</v>
      </c>
      <c r="BE59" s="134">
        <f t="shared" si="52"/>
        <v>-0.32816629537676645</v>
      </c>
      <c r="BF59" s="134">
        <f>_xll.xSPRDOPT($BW59,$BV59,$CG59,0,$BY59,$BX59,$BZ59,$AJ59,1,4)*$CB59</f>
        <v>7.770818159485722E-2</v>
      </c>
      <c r="BG59" s="134">
        <f>_xll.xSPRDOPT($BW59,$BV59,$CG59,0,$BY59,$BX59,$BZ59,$AJ59,1,3)*$CB59</f>
        <v>6.4320769943371714E-2</v>
      </c>
      <c r="BH59" s="134">
        <f>IF(OR(BF59&lt;&gt;0,BG59&lt;&gt;0),_xll.xSPRDOPT($BW59,$BV59,$CG59,0,$BY59,$BX59,$BZ59,$AJ59,1,12)*$CB59,0)</f>
        <v>-6.4509695225430833E-2</v>
      </c>
      <c r="BI59" s="134">
        <f>_xll.xSPRDOPT($BW59,$BV59,$CG59,2*LN(1+CA59/2),$BY59,$BX59,$BZ59,$AJ59,1,9)</f>
        <v>6.4035059723855899E-5</v>
      </c>
      <c r="BJ59" s="134">
        <f>_xll.xSPRDOPT($BW59,$BV59,$CG59,0,$BY59,$BX59,$BZ59,$AJ59,1,6)*$CB59</f>
        <v>7.3580154237725592</v>
      </c>
      <c r="BK59" s="134">
        <f>_xll.xSPRDOPT($BW59,$BV59,$CG59,0,$BY59,$BX59,$BZ59,$AJ59,1,5)*$CB59</f>
        <v>-11.005037281130846</v>
      </c>
      <c r="BL59" s="134">
        <f>_xll.xSPRDOPT(BW59,BV59,CG59,0,BY59,BX59,BZ59,AJ59,1,2)*CB59</f>
        <v>-0.23651942540929211</v>
      </c>
      <c r="BM59" s="134">
        <f>_xll.xSPRDOPT(BW59,BV59,CG59,0,BY59,BX59,BZ59,AJ59,1,1)*CB59</f>
        <v>0.41434267149947801</v>
      </c>
      <c r="BN59" s="134">
        <f>IF(AH59&lt;&gt;0,_xll.xSPRDOPT($BW59,$BV59,$CG59,2*LN(1+CA59/2),$BY59,$BX59,$BZ59,$AJ59,1,8)+(AJ59/365.25)*CH59/AH59,0)</f>
        <v>10.922270618903637</v>
      </c>
      <c r="BO59" s="134">
        <f>_xll.xSPRDOPT($BW59,$BV59,$CG59,0,$BY59,$BX59,$BZ59,$AJ59,1,0)</f>
        <v>0.87415996901801529</v>
      </c>
      <c r="BP59" s="134"/>
      <c r="BQ59" s="134"/>
      <c r="BR59" s="134"/>
      <c r="BS59" s="135">
        <f t="shared" si="32"/>
        <v>456209.96428873989</v>
      </c>
      <c r="BV59" s="221">
        <v>4.4021403580983733</v>
      </c>
      <c r="BW59" s="133">
        <v>4.4154999999999998</v>
      </c>
      <c r="BX59" s="134">
        <v>0.6282510792705821</v>
      </c>
      <c r="BY59" s="134">
        <v>0.62194509217005534</v>
      </c>
      <c r="BZ59" s="134">
        <v>0.99287864325661945</v>
      </c>
      <c r="CA59" s="134">
        <v>6.8263969545907008E-2</v>
      </c>
      <c r="CB59" s="134">
        <v>0.9872179502955063</v>
      </c>
      <c r="CC59" s="218">
        <v>-0.03</v>
      </c>
      <c r="CD59" s="218">
        <v>0.06</v>
      </c>
      <c r="CE59" s="218">
        <v>0.17499999999999999</v>
      </c>
      <c r="CF59" s="218">
        <v>-7.4999999999999997E-3</v>
      </c>
      <c r="CG59" s="218">
        <v>1.9200000000000002E-2</v>
      </c>
      <c r="CH59" s="218">
        <v>3.0653117356675472</v>
      </c>
      <c r="CI59" s="29">
        <v>4.2480000000000002</v>
      </c>
    </row>
    <row r="60" spans="4:87" x14ac:dyDescent="0.2">
      <c r="D60" s="31">
        <f t="shared" si="33"/>
        <v>38061</v>
      </c>
      <c r="F60" s="28">
        <f t="shared" si="34"/>
        <v>20000</v>
      </c>
      <c r="G60" s="28">
        <f t="shared" si="11"/>
        <v>15645.431960130936</v>
      </c>
      <c r="H60" s="52">
        <f t="shared" si="35"/>
        <v>3.3135000000000003</v>
      </c>
      <c r="I60" s="52">
        <f t="shared" si="36"/>
        <v>3.3485</v>
      </c>
      <c r="K60" s="52">
        <f t="shared" si="28"/>
        <v>0.84876468383709591</v>
      </c>
      <c r="L60" s="132">
        <f t="shared" si="37"/>
        <v>9.1926466438962962E-14</v>
      </c>
      <c r="M60" s="52"/>
      <c r="N60" s="128">
        <f t="shared" si="29"/>
        <v>0.28019705496380515</v>
      </c>
      <c r="O60" s="128">
        <f t="shared" si="30"/>
        <v>0.28019705496380515</v>
      </c>
      <c r="P60" s="55">
        <f t="shared" si="38"/>
        <v>0.99999999999999978</v>
      </c>
      <c r="Q60" s="132">
        <f>_xll.xSPRDOPT(I60,H60,AQ60,0,O60,N60,P60,D60-$G$5,1,0)*AH60*AU60</f>
        <v>0.84876468383718784</v>
      </c>
      <c r="R60" s="330"/>
      <c r="S60" s="177">
        <f>_xll.xSPRDOPT(I60,H60,AQ60,AT60,O60,N60,P60,D60-$G$5,1,2)*AF60*F60*AH60</f>
        <v>-482947.68310168426</v>
      </c>
      <c r="T60" s="177">
        <f>_xll.xSPRDOPT(I60,H60,AQ60,AT60,O60,N60,P60,D60-$G$5,1,1)*AF60*F60*AH60</f>
        <v>482947.68310168519</v>
      </c>
      <c r="U60" s="132"/>
      <c r="V60" s="142">
        <f t="shared" si="39"/>
        <v>0</v>
      </c>
      <c r="W60" s="142"/>
      <c r="X60" s="300">
        <f t="shared" si="40"/>
        <v>-114330.69284914526</v>
      </c>
      <c r="Y60" s="300">
        <f t="shared" si="12"/>
        <v>4794.5592924730263</v>
      </c>
      <c r="Z60" s="300">
        <f t="shared" si="13"/>
        <v>3971.6802628735272</v>
      </c>
      <c r="AA60" s="300">
        <f t="shared" si="14"/>
        <v>746085.24037843687</v>
      </c>
      <c r="AB60" s="300">
        <f t="shared" si="41"/>
        <v>9467.526210447817</v>
      </c>
      <c r="AC60" s="300">
        <f t="shared" si="42"/>
        <v>3671663.018073014</v>
      </c>
      <c r="AE60" s="135">
        <v>15</v>
      </c>
      <c r="AF60" s="135">
        <f t="shared" si="43"/>
        <v>1</v>
      </c>
      <c r="AG60" s="135">
        <f t="shared" si="44"/>
        <v>3</v>
      </c>
      <c r="AH60" s="135">
        <f t="shared" si="15"/>
        <v>31</v>
      </c>
      <c r="AI60" s="135">
        <f t="shared" si="45"/>
        <v>1294</v>
      </c>
      <c r="AJ60" s="135">
        <f t="shared" si="46"/>
        <v>38061</v>
      </c>
      <c r="AK60" s="332">
        <f t="shared" si="47"/>
        <v>0.10247938144329893</v>
      </c>
      <c r="AL60" s="133">
        <f t="shared" si="16"/>
        <v>3.0260000000000002</v>
      </c>
      <c r="AM60" s="218">
        <f t="shared" si="17"/>
        <v>0.26500000000000001</v>
      </c>
      <c r="AN60" s="218">
        <f t="shared" si="18"/>
        <v>2.2499999999999999E-2</v>
      </c>
      <c r="AO60" s="334">
        <f t="shared" si="31"/>
        <v>0.30249999999999999</v>
      </c>
      <c r="AP60" s="218">
        <f t="shared" si="19"/>
        <v>0.02</v>
      </c>
      <c r="AQ60" s="133">
        <f t="shared" si="48"/>
        <v>0</v>
      </c>
      <c r="AR60" s="134">
        <f t="shared" si="20"/>
        <v>0</v>
      </c>
      <c r="AS60" s="133">
        <f t="shared" si="21"/>
        <v>0</v>
      </c>
      <c r="AT60" s="134">
        <f t="shared" si="49"/>
        <v>6.9758043863456007E-2</v>
      </c>
      <c r="AU60" s="134">
        <f t="shared" si="22"/>
        <v>0.78227159800654678</v>
      </c>
      <c r="AV60" s="34">
        <f t="shared" si="23"/>
        <v>0</v>
      </c>
      <c r="AW60" s="134">
        <f t="shared" si="24"/>
        <v>0.27</v>
      </c>
      <c r="AX60" s="134">
        <f t="shared" si="25"/>
        <v>0.75</v>
      </c>
      <c r="AY60" s="134">
        <f t="shared" si="26"/>
        <v>0.75</v>
      </c>
      <c r="AZ60" s="134"/>
      <c r="BA60" s="223"/>
      <c r="BB60" s="218">
        <f t="shared" si="27"/>
        <v>-1.088640358098373</v>
      </c>
      <c r="BC60" s="218">
        <f t="shared" si="50"/>
        <v>-1.0669999999999997</v>
      </c>
      <c r="BD60" s="134">
        <f t="shared" si="51"/>
        <v>-0.34805402430677695</v>
      </c>
      <c r="BE60" s="134">
        <f t="shared" si="52"/>
        <v>-0.34174803720625019</v>
      </c>
      <c r="BF60" s="134">
        <f>_xll.xSPRDOPT($BW60,$BV60,$CG60,0,$BY60,$BX60,$BZ60,$AJ60,1,4)*$CB60</f>
        <v>7.7583975905242838E-2</v>
      </c>
      <c r="BG60" s="134">
        <f>_xll.xSPRDOPT($BW60,$BV60,$CG60,0,$BY60,$BX60,$BZ60,$AJ60,1,3)*$CB60</f>
        <v>6.4189500182822101E-2</v>
      </c>
      <c r="BH60" s="134">
        <f>IF(OR(BF60&lt;&gt;0,BG60&lt;&gt;0),_xll.xSPRDOPT($BW60,$BV60,$CG60,0,$BY60,$BX60,$BZ60,$AJ60,1,12)*$CB60,0)</f>
        <v>-6.4378053761656687E-2</v>
      </c>
      <c r="BI60" s="134">
        <f>_xll.xSPRDOPT($BW60,$BV60,$CG60,2*LN(1+CA60/2),$BY60,$BX60,$BZ60,$AJ60,1,9)</f>
        <v>6.366196202612189E-5</v>
      </c>
      <c r="BJ60" s="134">
        <f>_xll.xSPRDOPT($BW60,$BV60,$CG60,0,$BY60,$BX60,$BZ60,$AJ60,1,6)*$CB60</f>
        <v>7.3624502366296429</v>
      </c>
      <c r="BK60" s="134">
        <f>_xll.xSPRDOPT($BW60,$BV60,$CG60,0,$BY60,$BX60,$BZ60,$AJ60,1,5)*$CB60</f>
        <v>-11.019503594917554</v>
      </c>
      <c r="BL60" s="134">
        <f>_xll.xSPRDOPT(BW60,BV60,CG60,0,BY60,BX60,BZ60,AJ60,1,2)*CB60</f>
        <v>-0.23618018667371099</v>
      </c>
      <c r="BM60" s="134">
        <f>_xll.xSPRDOPT(BW60,BV60,CG60,0,BY60,BX60,BZ60,AJ60,1,1)*CB60</f>
        <v>0.41379533861413537</v>
      </c>
      <c r="BN60" s="134">
        <f>IF(AH60&lt;&gt;0,_xll.xSPRDOPT($BW60,$BV60,$CG60,2*LN(1+CA60/2),$BY60,$BX60,$BZ60,$AJ60,1,8)+(AJ60/365.25)*CH60/AH60,0)</f>
        <v>10.220511380109189</v>
      </c>
      <c r="BO60" s="134">
        <f>_xll.xSPRDOPT($BW60,$BV60,$CG60,0,$BY60,$BX60,$BZ60,$AJ60,1,0)</f>
        <v>0.8733010321293706</v>
      </c>
      <c r="BP60" s="134"/>
      <c r="BQ60" s="134"/>
      <c r="BR60" s="134"/>
      <c r="BS60" s="135">
        <f t="shared" si="32"/>
        <v>485008.39076405903</v>
      </c>
      <c r="BV60" s="221">
        <v>4.4021403580983733</v>
      </c>
      <c r="BW60" s="133">
        <v>4.4154999999999998</v>
      </c>
      <c r="BX60" s="134">
        <v>0.6282510792705821</v>
      </c>
      <c r="BY60" s="134">
        <v>0.62194509217005534</v>
      </c>
      <c r="BZ60" s="134">
        <v>0.99287864325661945</v>
      </c>
      <c r="CA60" s="134">
        <v>6.8263969545907008E-2</v>
      </c>
      <c r="CB60" s="134">
        <v>0.9872179502955063</v>
      </c>
      <c r="CC60" s="218">
        <v>-0.03</v>
      </c>
      <c r="CD60" s="218">
        <v>0.06</v>
      </c>
      <c r="CE60" s="218">
        <v>0.17499999999999999</v>
      </c>
      <c r="CF60" s="218">
        <v>-7.4999999999999997E-3</v>
      </c>
      <c r="CG60" s="218">
        <v>1.9200000000000002E-2</v>
      </c>
      <c r="CH60" s="218">
        <v>3.0653117356675472</v>
      </c>
      <c r="CI60" s="29">
        <v>4.2480000000000002</v>
      </c>
    </row>
    <row r="61" spans="4:87" x14ac:dyDescent="0.2">
      <c r="D61" s="31">
        <f t="shared" si="33"/>
        <v>38092</v>
      </c>
      <c r="F61" s="28">
        <f t="shared" si="34"/>
        <v>20000</v>
      </c>
      <c r="G61" s="28">
        <f t="shared" si="11"/>
        <v>15554.414975040538</v>
      </c>
      <c r="H61" s="52">
        <f t="shared" si="35"/>
        <v>3.1015000000000001</v>
      </c>
      <c r="I61" s="52">
        <f t="shared" si="36"/>
        <v>3.1440000000000001</v>
      </c>
      <c r="K61" s="52">
        <f t="shared" si="28"/>
        <v>0.99159395465883393</v>
      </c>
      <c r="L61" s="132">
        <f t="shared" si="37"/>
        <v>0</v>
      </c>
      <c r="M61" s="52"/>
      <c r="N61" s="128">
        <f t="shared" si="29"/>
        <v>0.25311492286924625</v>
      </c>
      <c r="O61" s="128">
        <f t="shared" si="30"/>
        <v>0.25311492286924625</v>
      </c>
      <c r="P61" s="55">
        <f t="shared" si="38"/>
        <v>1</v>
      </c>
      <c r="Q61" s="132">
        <f>_xll.xSPRDOPT(I61,H61,AQ61,0,O61,N61,P61,D61-$G$5,1,0)*AH61*AU61</f>
        <v>0.99159395465883393</v>
      </c>
      <c r="R61" s="330"/>
      <c r="S61" s="177">
        <f>_xll.xSPRDOPT(I61,H61,AQ61,AT61,O61,N61,P61,D61-$G$5,1,2)*AF61*F61*AH61</f>
        <v>-464602.69128774595</v>
      </c>
      <c r="T61" s="177">
        <f>_xll.xSPRDOPT(I61,H61,AQ61,AT61,O61,N61,P61,D61-$G$5,1,1)*AF61*F61*AH61</f>
        <v>464602.69128774595</v>
      </c>
      <c r="U61" s="132"/>
      <c r="V61" s="142">
        <f t="shared" si="39"/>
        <v>0</v>
      </c>
      <c r="W61" s="142"/>
      <c r="X61" s="300">
        <f t="shared" si="40"/>
        <v>-131209.56194961575</v>
      </c>
      <c r="Y61" s="300">
        <f t="shared" si="12"/>
        <v>6631.0989450867501</v>
      </c>
      <c r="Z61" s="300">
        <f t="shared" si="13"/>
        <v>3819.6143288701219</v>
      </c>
      <c r="AA61" s="300">
        <f t="shared" si="14"/>
        <v>783793.67139418575</v>
      </c>
      <c r="AB61" s="300">
        <f t="shared" si="41"/>
        <v>9504.7028976191377</v>
      </c>
      <c r="AC61" s="300">
        <f t="shared" si="42"/>
        <v>3549478.650618521</v>
      </c>
      <c r="AE61" s="135">
        <v>15</v>
      </c>
      <c r="AF61" s="135">
        <f t="shared" si="43"/>
        <v>1</v>
      </c>
      <c r="AG61" s="135">
        <f t="shared" si="44"/>
        <v>4</v>
      </c>
      <c r="AH61" s="135">
        <f t="shared" si="15"/>
        <v>30</v>
      </c>
      <c r="AI61" s="135">
        <f t="shared" si="45"/>
        <v>1325</v>
      </c>
      <c r="AJ61" s="135">
        <f t="shared" si="46"/>
        <v>38092</v>
      </c>
      <c r="AK61" s="332">
        <f t="shared" si="47"/>
        <v>9.5922680412371175E-2</v>
      </c>
      <c r="AL61" s="133">
        <f t="shared" si="16"/>
        <v>2.8890000000000002</v>
      </c>
      <c r="AM61" s="218">
        <f t="shared" si="17"/>
        <v>0.19500000000000001</v>
      </c>
      <c r="AN61" s="218">
        <f t="shared" si="18"/>
        <v>1.7500000000000002E-2</v>
      </c>
      <c r="AO61" s="334">
        <f t="shared" si="31"/>
        <v>0.25</v>
      </c>
      <c r="AP61" s="218">
        <f t="shared" si="19"/>
        <v>5.0000000000000001E-3</v>
      </c>
      <c r="AQ61" s="133">
        <f t="shared" si="48"/>
        <v>0</v>
      </c>
      <c r="AR61" s="134">
        <f t="shared" si="20"/>
        <v>0</v>
      </c>
      <c r="AS61" s="133">
        <f t="shared" si="21"/>
        <v>0</v>
      </c>
      <c r="AT61" s="134">
        <f t="shared" si="49"/>
        <v>6.9762215954341025E-2</v>
      </c>
      <c r="AU61" s="134">
        <f t="shared" si="22"/>
        <v>0.7777207487520269</v>
      </c>
      <c r="AV61" s="34">
        <f t="shared" si="23"/>
        <v>0</v>
      </c>
      <c r="AW61" s="134">
        <f t="shared" si="24"/>
        <v>0.25</v>
      </c>
      <c r="AX61" s="134">
        <f t="shared" si="25"/>
        <v>0.45</v>
      </c>
      <c r="AY61" s="134">
        <f t="shared" si="26"/>
        <v>0.45</v>
      </c>
      <c r="AZ61" s="134"/>
      <c r="BA61" s="223"/>
      <c r="BB61" s="218">
        <f t="shared" si="27"/>
        <v>-1.3006403580983732</v>
      </c>
      <c r="BC61" s="218">
        <f t="shared" si="50"/>
        <v>-1.2714999999999996</v>
      </c>
      <c r="BD61" s="134">
        <f t="shared" si="51"/>
        <v>-0.37513615640133585</v>
      </c>
      <c r="BE61" s="134">
        <f t="shared" si="52"/>
        <v>-0.36883016930080909</v>
      </c>
      <c r="BF61" s="134">
        <f>_xll.xSPRDOPT($BW61,$BV61,$CG61,0,$BY61,$BX61,$BZ61,$AJ61,1,4)*$CB61</f>
        <v>7.7451235276000605E-2</v>
      </c>
      <c r="BG61" s="134">
        <f>_xll.xSPRDOPT($BW61,$BV61,$CG61,0,$BY61,$BX61,$BZ61,$AJ61,1,3)*$CB61</f>
        <v>6.4049289154487474E-2</v>
      </c>
      <c r="BH61" s="134">
        <f>IF(OR(BF61&lt;&gt;0,BG61&lt;&gt;0),_xll.xSPRDOPT($BW61,$BV61,$CG61,0,$BY61,$BX61,$BZ61,$AJ61,1,12)*$CB61,0)</f>
        <v>-6.4237445581406594E-2</v>
      </c>
      <c r="BI61" s="134">
        <f>_xll.xSPRDOPT($BW61,$BV61,$CG61,2*LN(1+CA61/2),$BY61,$BX61,$BZ61,$AJ61,1,9)</f>
        <v>6.3265317734598179E-5</v>
      </c>
      <c r="BJ61" s="134">
        <f>_xll.xSPRDOPT($BW61,$BV61,$CG61,0,$BY61,$BX61,$BZ61,$AJ61,1,6)*$CB61</f>
        <v>7.3671521802524511</v>
      </c>
      <c r="BK61" s="134">
        <f>_xll.xSPRDOPT($BW61,$BV61,$CG61,0,$BY61,$BX61,$BZ61,$AJ61,1,5)*$CB61</f>
        <v>-11.034910582006107</v>
      </c>
      <c r="BL61" s="134">
        <f>_xll.xSPRDOPT(BW61,BV61,CG61,0,BY61,BX61,BZ61,AJ61,1,2)*CB61</f>
        <v>-0.23581742488456095</v>
      </c>
      <c r="BM61" s="134">
        <f>_xll.xSPRDOPT(BW61,BV61,CG61,0,BY61,BX61,BZ61,AJ61,1,1)*CB61</f>
        <v>0.41320980196386259</v>
      </c>
      <c r="BN61" s="134">
        <f>IF(AH61&lt;&gt;0,_xll.xSPRDOPT($BW61,$BV61,$CG61,2*LN(1+CA61/2),$BY61,$BX61,$BZ61,$AJ61,1,8)+(AJ61/365.25)*CH61/AH61,0)</f>
        <v>10.573141645364766</v>
      </c>
      <c r="BO61" s="134">
        <f>_xll.xSPRDOPT($BW61,$BV61,$CG61,0,$BY61,$BX61,$BZ61,$AJ61,1,0)</f>
        <v>0.87238093446393239</v>
      </c>
      <c r="BP61" s="134"/>
      <c r="BQ61" s="134"/>
      <c r="BR61" s="134"/>
      <c r="BS61" s="135">
        <f t="shared" si="32"/>
        <v>466632.44925121614</v>
      </c>
      <c r="BV61" s="221">
        <v>4.4021403580983733</v>
      </c>
      <c r="BW61" s="133">
        <v>4.4154999999999998</v>
      </c>
      <c r="BX61" s="134">
        <v>0.6282510792705821</v>
      </c>
      <c r="BY61" s="134">
        <v>0.62194509217005534</v>
      </c>
      <c r="BZ61" s="134">
        <v>0.99287864325661945</v>
      </c>
      <c r="CA61" s="134">
        <v>6.8263969545907008E-2</v>
      </c>
      <c r="CB61" s="134">
        <v>0.9872179502955063</v>
      </c>
      <c r="CC61" s="218">
        <v>-0.03</v>
      </c>
      <c r="CD61" s="218">
        <v>0.06</v>
      </c>
      <c r="CE61" s="218">
        <v>0.17499999999999999</v>
      </c>
      <c r="CF61" s="218">
        <v>-7.4999999999999997E-3</v>
      </c>
      <c r="CG61" s="218">
        <v>1.9200000000000002E-2</v>
      </c>
      <c r="CH61" s="218">
        <v>3.0653117356675472</v>
      </c>
      <c r="CI61" s="29">
        <v>4.2480000000000002</v>
      </c>
    </row>
    <row r="62" spans="4:87" x14ac:dyDescent="0.2">
      <c r="D62" s="31">
        <f t="shared" si="33"/>
        <v>38122</v>
      </c>
      <c r="F62" s="28">
        <f t="shared" si="34"/>
        <v>20000</v>
      </c>
      <c r="G62" s="28">
        <f t="shared" si="11"/>
        <v>15467.20999597164</v>
      </c>
      <c r="H62" s="52">
        <f t="shared" si="35"/>
        <v>3.0674999999999999</v>
      </c>
      <c r="I62" s="52">
        <f t="shared" si="36"/>
        <v>3.0825</v>
      </c>
      <c r="K62" s="52">
        <f t="shared" si="28"/>
        <v>0.35961263240634361</v>
      </c>
      <c r="L62" s="132">
        <f t="shared" si="37"/>
        <v>0</v>
      </c>
      <c r="M62" s="52"/>
      <c r="N62" s="128">
        <f t="shared" si="29"/>
        <v>0.25304712350731923</v>
      </c>
      <c r="O62" s="128">
        <f t="shared" si="30"/>
        <v>0.25304712350731923</v>
      </c>
      <c r="P62" s="55">
        <f t="shared" si="38"/>
        <v>1</v>
      </c>
      <c r="Q62" s="132">
        <f>_xll.xSPRDOPT(I62,H62,AQ62,0,O62,N62,P62,D62-$G$5,1,0)*AH62*AU62</f>
        <v>0.35961263240634361</v>
      </c>
      <c r="R62" s="330"/>
      <c r="S62" s="177">
        <f>_xll.xSPRDOPT(I62,H62,AQ62,AT62,O62,N62,P62,D62-$G$5,1,2)*AF62*F62*AH62</f>
        <v>-477351.39533472253</v>
      </c>
      <c r="T62" s="177">
        <f>_xll.xSPRDOPT(I62,H62,AQ62,AT62,O62,N62,P62,D62-$G$5,1,1)*AF62*F62*AH62</f>
        <v>477351.39533472253</v>
      </c>
      <c r="U62" s="132"/>
      <c r="V62" s="142">
        <f t="shared" si="39"/>
        <v>0</v>
      </c>
      <c r="W62" s="142"/>
      <c r="X62" s="300">
        <f t="shared" si="40"/>
        <v>-146189.78795984414</v>
      </c>
      <c r="Y62" s="300">
        <f t="shared" si="12"/>
        <v>7197.332480501449</v>
      </c>
      <c r="Z62" s="300">
        <f t="shared" si="13"/>
        <v>3923.1210278322555</v>
      </c>
      <c r="AA62" s="300">
        <f t="shared" si="14"/>
        <v>812421.95741518948</v>
      </c>
      <c r="AB62" s="300">
        <f t="shared" si="41"/>
        <v>9492.5610449779942</v>
      </c>
      <c r="AC62" s="300">
        <f t="shared" si="42"/>
        <v>3664043.0539947697</v>
      </c>
      <c r="AE62" s="135">
        <v>15</v>
      </c>
      <c r="AF62" s="135">
        <f t="shared" si="43"/>
        <v>1</v>
      </c>
      <c r="AG62" s="135">
        <f t="shared" si="44"/>
        <v>5</v>
      </c>
      <c r="AH62" s="135">
        <f t="shared" si="15"/>
        <v>31</v>
      </c>
      <c r="AI62" s="135">
        <f t="shared" si="45"/>
        <v>1355</v>
      </c>
      <c r="AJ62" s="135">
        <f t="shared" si="46"/>
        <v>38122</v>
      </c>
      <c r="AK62" s="332">
        <f t="shared" si="47"/>
        <v>9.4871134020618531E-2</v>
      </c>
      <c r="AL62" s="133">
        <f t="shared" si="16"/>
        <v>2.875</v>
      </c>
      <c r="AM62" s="218">
        <f t="shared" si="17"/>
        <v>0.1825</v>
      </c>
      <c r="AN62" s="218">
        <f t="shared" si="18"/>
        <v>0.01</v>
      </c>
      <c r="AO62" s="334">
        <f t="shared" si="31"/>
        <v>0.20250000000000001</v>
      </c>
      <c r="AP62" s="218">
        <f t="shared" si="19"/>
        <v>5.0000000000000001E-3</v>
      </c>
      <c r="AQ62" s="133">
        <f t="shared" si="48"/>
        <v>0</v>
      </c>
      <c r="AR62" s="134">
        <f t="shared" si="20"/>
        <v>0</v>
      </c>
      <c r="AS62" s="133">
        <f t="shared" si="21"/>
        <v>0</v>
      </c>
      <c r="AT62" s="134">
        <f t="shared" si="49"/>
        <v>6.9759436473925018E-2</v>
      </c>
      <c r="AU62" s="134">
        <f t="shared" si="22"/>
        <v>0.77336049979858201</v>
      </c>
      <c r="AV62" s="34">
        <f t="shared" si="23"/>
        <v>0</v>
      </c>
      <c r="AW62" s="134">
        <f t="shared" si="24"/>
        <v>0.25</v>
      </c>
      <c r="AX62" s="134">
        <f t="shared" si="25"/>
        <v>0.45</v>
      </c>
      <c r="AY62" s="134">
        <f t="shared" si="26"/>
        <v>0.45</v>
      </c>
      <c r="AZ62" s="134"/>
      <c r="BA62" s="223"/>
      <c r="BB62" s="218">
        <f t="shared" si="27"/>
        <v>-1.3346403580983734</v>
      </c>
      <c r="BC62" s="218">
        <f t="shared" si="50"/>
        <v>-1.3329999999999997</v>
      </c>
      <c r="BD62" s="134">
        <f t="shared" si="51"/>
        <v>-0.37520395576326288</v>
      </c>
      <c r="BE62" s="134">
        <f t="shared" si="52"/>
        <v>-0.36889796866273611</v>
      </c>
      <c r="BF62" s="134">
        <f>_xll.xSPRDOPT($BW62,$BV62,$CG62,0,$BY62,$BX62,$BZ62,$AJ62,1,4)*$CB62</f>
        <v>7.7322807503966653E-2</v>
      </c>
      <c r="BG62" s="134">
        <f>_xll.xSPRDOPT($BW62,$BV62,$CG62,0,$BY62,$BX62,$BZ62,$AJ62,1,3)*$CB62</f>
        <v>6.3913711559857464E-2</v>
      </c>
      <c r="BH62" s="134">
        <f>IF(OR(BF62&lt;&gt;0,BG62&lt;&gt;0),_xll.xSPRDOPT($BW62,$BV62,$CG62,0,$BY62,$BX62,$BZ62,$AJ62,1,12)*$CB62,0)</f>
        <v>-6.4101483844369173E-2</v>
      </c>
      <c r="BI62" s="134">
        <f>_xll.xSPRDOPT($BW62,$BV62,$CG62,2*LN(1+CA62/2),$BY62,$BX62,$BZ62,$AJ62,1,9)</f>
        <v>6.288360728137757E-5</v>
      </c>
      <c r="BJ62" s="134">
        <f>_xll.xSPRDOPT($BW62,$BV62,$CG62,0,$BY62,$BX62,$BZ62,$AJ62,1,6)*$CB62</f>
        <v>7.3716642927105154</v>
      </c>
      <c r="BK62" s="134">
        <f>_xll.xSPRDOPT($BW62,$BV62,$CG62,0,$BY62,$BX62,$BZ62,$AJ62,1,5)*$CB62</f>
        <v>-11.049764285206511</v>
      </c>
      <c r="BL62" s="134">
        <f>_xll.xSPRDOPT(BW62,BV62,CG62,0,BY62,BX62,BZ62,AJ62,1,2)*CB62</f>
        <v>-0.23546624176085795</v>
      </c>
      <c r="BM62" s="134">
        <f>_xll.xSPRDOPT(BW62,BV62,CG62,0,BY62,BX62,BZ62,AJ62,1,1)*CB62</f>
        <v>0.41264270803014519</v>
      </c>
      <c r="BN62" s="134">
        <f>IF(AH62&lt;&gt;0,_xll.xSPRDOPT($BW62,$BV62,$CG62,2*LN(1+CA62/2),$BY62,$BX62,$BZ62,$AJ62,1,8)+(AJ62/365.25)*CH62/AH62,0)</f>
        <v>10.23799459804923</v>
      </c>
      <c r="BO62" s="134">
        <f>_xll.xSPRDOPT($BW62,$BV62,$CG62,0,$BY62,$BX62,$BZ62,$AJ62,1,0)</f>
        <v>0.87148863200943494</v>
      </c>
      <c r="BP62" s="134"/>
      <c r="BQ62" s="134"/>
      <c r="BR62" s="134"/>
      <c r="BS62" s="135">
        <f t="shared" si="32"/>
        <v>479483.50987512083</v>
      </c>
      <c r="BV62" s="221">
        <v>4.4021403580983733</v>
      </c>
      <c r="BW62" s="133">
        <v>4.4154999999999998</v>
      </c>
      <c r="BX62" s="134">
        <v>0.6282510792705821</v>
      </c>
      <c r="BY62" s="134">
        <v>0.62194509217005534</v>
      </c>
      <c r="BZ62" s="134">
        <v>0.99287864325661945</v>
      </c>
      <c r="CA62" s="134">
        <v>6.8263969545907008E-2</v>
      </c>
      <c r="CB62" s="134">
        <v>0.9872179502955063</v>
      </c>
      <c r="CC62" s="218">
        <v>-0.03</v>
      </c>
      <c r="CD62" s="218">
        <v>0.06</v>
      </c>
      <c r="CE62" s="218">
        <v>0.17499999999999999</v>
      </c>
      <c r="CF62" s="218">
        <v>-7.4999999999999997E-3</v>
      </c>
      <c r="CG62" s="218">
        <v>1.9200000000000002E-2</v>
      </c>
      <c r="CH62" s="218">
        <v>3.0653117356675472</v>
      </c>
      <c r="CI62" s="29">
        <v>4.2480000000000002</v>
      </c>
    </row>
    <row r="63" spans="4:87" x14ac:dyDescent="0.2">
      <c r="D63" s="31">
        <f t="shared" si="33"/>
        <v>38153</v>
      </c>
      <c r="F63" s="28">
        <f t="shared" si="34"/>
        <v>20000</v>
      </c>
      <c r="G63" s="28">
        <f t="shared" si="11"/>
        <v>15377.61890711016</v>
      </c>
      <c r="H63" s="52">
        <f t="shared" si="35"/>
        <v>3.1030000000000006</v>
      </c>
      <c r="I63" s="52">
        <f t="shared" si="36"/>
        <v>3.1155000000000004</v>
      </c>
      <c r="K63" s="52">
        <f t="shared" si="28"/>
        <v>0.28833035450830935</v>
      </c>
      <c r="L63" s="132">
        <f t="shared" si="37"/>
        <v>5.5788706987414116E-14</v>
      </c>
      <c r="M63" s="52"/>
      <c r="N63" s="128">
        <f t="shared" si="29"/>
        <v>0.25398325662665433</v>
      </c>
      <c r="O63" s="128">
        <f t="shared" si="30"/>
        <v>0.25398325662665433</v>
      </c>
      <c r="P63" s="55">
        <f t="shared" si="38"/>
        <v>0.99999999999999989</v>
      </c>
      <c r="Q63" s="132">
        <f>_xll.xSPRDOPT(I63,H63,AQ63,0,O63,N63,P63,D63-$G$5,1,0)*AH63*AU63</f>
        <v>0.28833035450836514</v>
      </c>
      <c r="R63" s="330"/>
      <c r="S63" s="177">
        <f>_xll.xSPRDOPT(I63,H63,AQ63,AT63,O63,N63,P63,D63-$G$5,1,2)*AF63*F63*AH63</f>
        <v>-459231.00612722081</v>
      </c>
      <c r="T63" s="177">
        <f>_xll.xSPRDOPT(I63,H63,AQ63,AT63,O63,N63,P63,D63-$G$5,1,1)*AF63*F63*AH63</f>
        <v>459231.00612722122</v>
      </c>
      <c r="U63" s="132"/>
      <c r="V63" s="142">
        <f t="shared" si="39"/>
        <v>0</v>
      </c>
      <c r="W63" s="142"/>
      <c r="X63" s="300">
        <f t="shared" si="40"/>
        <v>-138144.62412722426</v>
      </c>
      <c r="Y63" s="300">
        <f t="shared" si="12"/>
        <v>6603.2636909636312</v>
      </c>
      <c r="Z63" s="300">
        <f t="shared" si="13"/>
        <v>3772.8877239084404</v>
      </c>
      <c r="AA63" s="300">
        <f t="shared" si="14"/>
        <v>786486.51578309166</v>
      </c>
      <c r="AB63" s="300">
        <f t="shared" si="41"/>
        <v>9484.99536972633</v>
      </c>
      <c r="AC63" s="300">
        <f t="shared" si="42"/>
        <v>3542088.6701326827</v>
      </c>
      <c r="AE63" s="135">
        <v>15</v>
      </c>
      <c r="AF63" s="135">
        <f t="shared" si="43"/>
        <v>1</v>
      </c>
      <c r="AG63" s="135">
        <f t="shared" si="44"/>
        <v>6</v>
      </c>
      <c r="AH63" s="135">
        <f t="shared" si="15"/>
        <v>30</v>
      </c>
      <c r="AI63" s="135">
        <f t="shared" si="45"/>
        <v>1386</v>
      </c>
      <c r="AJ63" s="135">
        <f t="shared" si="46"/>
        <v>38153</v>
      </c>
      <c r="AK63" s="332">
        <f t="shared" si="47"/>
        <v>9.5969072164948432E-2</v>
      </c>
      <c r="AL63" s="133">
        <f t="shared" si="16"/>
        <v>2.9080000000000004</v>
      </c>
      <c r="AM63" s="218">
        <f t="shared" si="17"/>
        <v>0.1825</v>
      </c>
      <c r="AN63" s="218">
        <f t="shared" si="18"/>
        <v>1.2500000000000001E-2</v>
      </c>
      <c r="AO63" s="334">
        <f t="shared" si="31"/>
        <v>0.20250000000000001</v>
      </c>
      <c r="AP63" s="218">
        <f t="shared" si="19"/>
        <v>5.0000000000000001E-3</v>
      </c>
      <c r="AQ63" s="133">
        <f t="shared" si="48"/>
        <v>0</v>
      </c>
      <c r="AR63" s="134">
        <f t="shared" si="20"/>
        <v>0</v>
      </c>
      <c r="AS63" s="133">
        <f t="shared" si="21"/>
        <v>0</v>
      </c>
      <c r="AT63" s="134">
        <f t="shared" si="49"/>
        <v>6.9756564344165023E-2</v>
      </c>
      <c r="AU63" s="134">
        <f t="shared" si="22"/>
        <v>0.76888094535550799</v>
      </c>
      <c r="AV63" s="34">
        <f t="shared" si="23"/>
        <v>0</v>
      </c>
      <c r="AW63" s="134">
        <f t="shared" si="24"/>
        <v>0.25</v>
      </c>
      <c r="AX63" s="134">
        <f t="shared" si="25"/>
        <v>0.5</v>
      </c>
      <c r="AY63" s="134">
        <f t="shared" si="26"/>
        <v>0.5</v>
      </c>
      <c r="AZ63" s="134"/>
      <c r="BA63" s="223"/>
      <c r="BB63" s="218">
        <f t="shared" si="27"/>
        <v>-1.2991403580983727</v>
      </c>
      <c r="BC63" s="218">
        <f t="shared" si="50"/>
        <v>-1.2999999999999994</v>
      </c>
      <c r="BD63" s="134">
        <f t="shared" si="51"/>
        <v>-0.37426782264392777</v>
      </c>
      <c r="BE63" s="134">
        <f t="shared" si="52"/>
        <v>-0.36796183554340101</v>
      </c>
      <c r="BF63" s="134">
        <f>_xll.xSPRDOPT($BW63,$BV63,$CG63,0,$BY63,$BX63,$BZ63,$AJ63,1,4)*$CB63</f>
        <v>7.7190131193278763E-2</v>
      </c>
      <c r="BG63" s="134">
        <f>_xll.xSPRDOPT($BW63,$BV63,$CG63,0,$BY63,$BX63,$BZ63,$AJ63,1,3)*$CB63</f>
        <v>6.3773729400249085E-2</v>
      </c>
      <c r="BH63" s="134">
        <f>IF(OR(BF63&lt;&gt;0,BG63&lt;&gt;0),_xll.xSPRDOPT($BW63,$BV63,$CG63,0,$BY63,$BX63,$BZ63,$AJ63,1,12)*$CB63,0)</f>
        <v>-6.396110493778831E-2</v>
      </c>
      <c r="BI63" s="134">
        <f>_xll.xSPRDOPT($BW63,$BV63,$CG63,2*LN(1+CA63/2),$BY63,$BX63,$BZ63,$AJ63,1,9)</f>
        <v>6.2491372185379774E-5</v>
      </c>
      <c r="BJ63" s="134">
        <f>_xll.xSPRDOPT($BW63,$BV63,$CG63,0,$BY63,$BX63,$BZ63,$AJ63,1,6)*$CB63</f>
        <v>7.3762873169467715</v>
      </c>
      <c r="BK63" s="134">
        <f>_xll.xSPRDOPT($BW63,$BV63,$CG63,0,$BY63,$BX63,$BZ63,$AJ63,1,5)*$CB63</f>
        <v>-11.065054741167415</v>
      </c>
      <c r="BL63" s="134">
        <f>_xll.xSPRDOPT(BW63,BV63,CG63,0,BY63,BX63,BZ63,AJ63,1,2)*CB63</f>
        <v>-0.23510322710032752</v>
      </c>
      <c r="BM63" s="134">
        <f>_xll.xSPRDOPT(BW63,BV63,CG63,0,BY63,BX63,BZ63,AJ63,1,1)*CB63</f>
        <v>0.41205625450557176</v>
      </c>
      <c r="BN63" s="134">
        <f>IF(AH63&lt;&gt;0,_xll.xSPRDOPT($BW63,$BV63,$CG63,2*LN(1+CA63/2),$BY63,$BX63,$BZ63,$AJ63,1,8)+(AJ63/365.25)*CH63/AH63,0)</f>
        <v>10.591170245709156</v>
      </c>
      <c r="BO63" s="134">
        <f>_xll.xSPRDOPT($BW63,$BV63,$CG63,0,$BY63,$BX63,$BZ63,$AJ63,1,0)</f>
        <v>0.87056464573071712</v>
      </c>
      <c r="BP63" s="134"/>
      <c r="BQ63" s="134"/>
      <c r="BR63" s="134"/>
      <c r="BS63" s="135">
        <f t="shared" si="32"/>
        <v>461328.56721330481</v>
      </c>
      <c r="BV63" s="221">
        <v>4.4021403580983733</v>
      </c>
      <c r="BW63" s="133">
        <v>4.4154999999999998</v>
      </c>
      <c r="BX63" s="134">
        <v>0.6282510792705821</v>
      </c>
      <c r="BY63" s="134">
        <v>0.62194509217005534</v>
      </c>
      <c r="BZ63" s="134">
        <v>0.99287864325661945</v>
      </c>
      <c r="CA63" s="134">
        <v>6.8263969545907008E-2</v>
      </c>
      <c r="CB63" s="134">
        <v>0.9872179502955063</v>
      </c>
      <c r="CC63" s="218">
        <v>-0.03</v>
      </c>
      <c r="CD63" s="218">
        <v>0.06</v>
      </c>
      <c r="CE63" s="218">
        <v>0.17499999999999999</v>
      </c>
      <c r="CF63" s="218">
        <v>-7.4999999999999997E-3</v>
      </c>
      <c r="CG63" s="218">
        <v>1.9200000000000002E-2</v>
      </c>
      <c r="CH63" s="218">
        <v>3.0653117356675472</v>
      </c>
      <c r="CI63" s="29">
        <v>4.2480000000000002</v>
      </c>
    </row>
    <row r="64" spans="4:87" x14ac:dyDescent="0.2">
      <c r="D64" s="31">
        <f t="shared" si="33"/>
        <v>38183</v>
      </c>
      <c r="F64" s="28">
        <f t="shared" si="34"/>
        <v>20000</v>
      </c>
      <c r="G64" s="28">
        <f t="shared" si="11"/>
        <v>15290.611837336457</v>
      </c>
      <c r="H64" s="52">
        <f t="shared" si="35"/>
        <v>3.1150000000000002</v>
      </c>
      <c r="I64" s="52">
        <f t="shared" si="36"/>
        <v>3.1424999999999996</v>
      </c>
      <c r="K64" s="52">
        <f t="shared" si="28"/>
        <v>0.65176232956645253</v>
      </c>
      <c r="L64" s="132">
        <f t="shared" si="37"/>
        <v>0</v>
      </c>
      <c r="M64" s="52"/>
      <c r="N64" s="128">
        <f t="shared" si="29"/>
        <v>0.25146509900336367</v>
      </c>
      <c r="O64" s="128">
        <f t="shared" si="30"/>
        <v>0.25146509900336367</v>
      </c>
      <c r="P64" s="55">
        <f t="shared" si="38"/>
        <v>1</v>
      </c>
      <c r="Q64" s="132">
        <f>_xll.xSPRDOPT(I64,H64,AQ64,0,O64,N64,P64,D64-$G$5,1,0)*AH64*AU64</f>
        <v>0.65176232956645253</v>
      </c>
      <c r="R64" s="330"/>
      <c r="S64" s="177">
        <f>_xll.xSPRDOPT(I64,H64,AQ64,AT64,O64,N64,P64,D64-$G$5,1,2)*AF64*F64*AH64</f>
        <v>-471806.97953945812</v>
      </c>
      <c r="T64" s="177">
        <f>_xll.xSPRDOPT(I64,H64,AQ64,AT64,O64,N64,P64,D64-$G$5,1,1)*AF64*F64*AH64</f>
        <v>471806.97953945812</v>
      </c>
      <c r="U64" s="132"/>
      <c r="V64" s="142">
        <f t="shared" si="39"/>
        <v>0</v>
      </c>
      <c r="W64" s="142"/>
      <c r="X64" s="300">
        <f t="shared" si="40"/>
        <v>-137432.95821338857</v>
      </c>
      <c r="Y64" s="300">
        <f t="shared" si="12"/>
        <v>6708.0534328394015</v>
      </c>
      <c r="Z64" s="300">
        <f t="shared" si="13"/>
        <v>3875.1017607111667</v>
      </c>
      <c r="AA64" s="300">
        <f t="shared" si="14"/>
        <v>820811.5211743759</v>
      </c>
      <c r="AB64" s="300">
        <f t="shared" si="41"/>
        <v>9561.5286745291469</v>
      </c>
      <c r="AC64" s="300">
        <f t="shared" si="42"/>
        <v>3656390.9822852286</v>
      </c>
      <c r="AE64" s="135">
        <v>15</v>
      </c>
      <c r="AF64" s="135">
        <f t="shared" si="43"/>
        <v>1</v>
      </c>
      <c r="AG64" s="135">
        <f t="shared" si="44"/>
        <v>7</v>
      </c>
      <c r="AH64" s="135">
        <f t="shared" si="15"/>
        <v>31</v>
      </c>
      <c r="AI64" s="135">
        <f t="shared" si="45"/>
        <v>1416</v>
      </c>
      <c r="AJ64" s="135">
        <f t="shared" si="46"/>
        <v>38183</v>
      </c>
      <c r="AK64" s="332">
        <f t="shared" si="47"/>
        <v>9.6340206185566934E-2</v>
      </c>
      <c r="AL64" s="133">
        <f t="shared" si="16"/>
        <v>2.92</v>
      </c>
      <c r="AM64" s="218">
        <f t="shared" si="17"/>
        <v>0.1825</v>
      </c>
      <c r="AN64" s="218">
        <f t="shared" si="18"/>
        <v>1.2500000000000001E-2</v>
      </c>
      <c r="AO64" s="334">
        <f t="shared" si="31"/>
        <v>0.215</v>
      </c>
      <c r="AP64" s="218">
        <f t="shared" si="19"/>
        <v>7.4999999999999997E-3</v>
      </c>
      <c r="AQ64" s="133">
        <f t="shared" si="48"/>
        <v>0</v>
      </c>
      <c r="AR64" s="134">
        <f t="shared" si="20"/>
        <v>0</v>
      </c>
      <c r="AS64" s="133">
        <f t="shared" si="21"/>
        <v>0</v>
      </c>
      <c r="AT64" s="134">
        <f t="shared" si="49"/>
        <v>6.9767735214672E-2</v>
      </c>
      <c r="AU64" s="134">
        <f t="shared" si="22"/>
        <v>0.76453059186682282</v>
      </c>
      <c r="AV64" s="34">
        <f t="shared" si="23"/>
        <v>0</v>
      </c>
      <c r="AW64" s="134">
        <f t="shared" si="24"/>
        <v>0.2475</v>
      </c>
      <c r="AX64" s="134">
        <f t="shared" si="25"/>
        <v>0.5</v>
      </c>
      <c r="AY64" s="134">
        <f t="shared" si="26"/>
        <v>0.5</v>
      </c>
      <c r="AZ64" s="134"/>
      <c r="BA64" s="223"/>
      <c r="BB64" s="218">
        <f t="shared" si="27"/>
        <v>-1.2871403580983731</v>
      </c>
      <c r="BC64" s="218">
        <f t="shared" si="50"/>
        <v>-1.2730000000000001</v>
      </c>
      <c r="BD64" s="134">
        <f t="shared" si="51"/>
        <v>-0.37678598026721843</v>
      </c>
      <c r="BE64" s="134">
        <f t="shared" si="52"/>
        <v>-0.37047999316669167</v>
      </c>
      <c r="BF64" s="134">
        <f>_xll.xSPRDOPT($BW64,$BV64,$CG64,0,$BY64,$BX64,$BZ64,$AJ64,1,4)*$CB64</f>
        <v>7.7061766542415588E-2</v>
      </c>
      <c r="BG64" s="134">
        <f>_xll.xSPRDOPT($BW64,$BV64,$CG64,0,$BY64,$BX64,$BZ64,$AJ64,1,3)*$CB64</f>
        <v>6.3638374267494593E-2</v>
      </c>
      <c r="BH64" s="134">
        <f>IF(OR(BF64&lt;&gt;0,BG64&lt;&gt;0),_xll.xSPRDOPT($BW64,$BV64,$CG64,0,$BY64,$BX64,$BZ64,$AJ64,1,12)*$CB64,0)</f>
        <v>-6.3825366048368151E-2</v>
      </c>
      <c r="BI64" s="134">
        <f>_xll.xSPRDOPT($BW64,$BV64,$CG64,2*LN(1+CA64/2),$BY64,$BX64,$BZ64,$AJ64,1,9)</f>
        <v>6.2113907668707034E-5</v>
      </c>
      <c r="BJ64" s="134">
        <f>_xll.xSPRDOPT($BW64,$BV64,$CG64,0,$BY64,$BX64,$BZ64,$AJ64,1,6)*$CB64</f>
        <v>7.3807229323017527</v>
      </c>
      <c r="BK64" s="134">
        <f>_xll.xSPRDOPT($BW64,$BV64,$CG64,0,$BY64,$BX64,$BZ64,$AJ64,1,5)*$CB64</f>
        <v>-11.079795268627088</v>
      </c>
      <c r="BL64" s="134">
        <f>_xll.xSPRDOPT(BW64,BV64,CG64,0,BY64,BX64,BZ64,AJ64,1,2)*CB64</f>
        <v>-0.23475180312479929</v>
      </c>
      <c r="BM64" s="134">
        <f>_xll.xSPRDOPT(BW64,BV64,CG64,0,BY64,BX64,BZ64,AJ64,1,1)*CB64</f>
        <v>0.41148828088985911</v>
      </c>
      <c r="BN64" s="134">
        <f>IF(AH64&lt;&gt;0,_xll.xSPRDOPT($BW64,$BV64,$CG64,2*LN(1+CA64/2),$BY64,$BX64,$BZ64,$AJ64,1,8)+(AJ64/365.25)*CH64/AH64,0)</f>
        <v>10.255467831935897</v>
      </c>
      <c r="BO64" s="134">
        <f>_xll.xSPRDOPT($BW64,$BV64,$CG64,0,$BY64,$BX64,$BZ64,$AJ64,1,0)</f>
        <v>0.86966859512452011</v>
      </c>
      <c r="BP64" s="134"/>
      <c r="BQ64" s="134"/>
      <c r="BR64" s="134"/>
      <c r="BS64" s="135">
        <f t="shared" si="32"/>
        <v>474008.96695743018</v>
      </c>
      <c r="BV64" s="221">
        <v>4.4021403580983733</v>
      </c>
      <c r="BW64" s="133">
        <v>4.4154999999999998</v>
      </c>
      <c r="BX64" s="134">
        <v>0.6282510792705821</v>
      </c>
      <c r="BY64" s="134">
        <v>0.62194509217005534</v>
      </c>
      <c r="BZ64" s="134">
        <v>0.99287864325661945</v>
      </c>
      <c r="CA64" s="134">
        <v>6.8263969545907008E-2</v>
      </c>
      <c r="CB64" s="134">
        <v>0.9872179502955063</v>
      </c>
      <c r="CC64" s="218">
        <v>-0.03</v>
      </c>
      <c r="CD64" s="218">
        <v>0.06</v>
      </c>
      <c r="CE64" s="218">
        <v>0.17499999999999999</v>
      </c>
      <c r="CF64" s="218">
        <v>-7.4999999999999997E-3</v>
      </c>
      <c r="CG64" s="218">
        <v>1.9200000000000002E-2</v>
      </c>
      <c r="CH64" s="218">
        <v>3.0653117356675472</v>
      </c>
      <c r="CI64" s="29">
        <v>4.2480000000000002</v>
      </c>
    </row>
    <row r="65" spans="4:87" x14ac:dyDescent="0.2">
      <c r="D65" s="31">
        <f t="shared" si="33"/>
        <v>38214</v>
      </c>
      <c r="F65" s="28">
        <f t="shared" si="34"/>
        <v>20000</v>
      </c>
      <c r="G65" s="28">
        <f t="shared" si="11"/>
        <v>15200.225428673231</v>
      </c>
      <c r="H65" s="52">
        <f t="shared" si="35"/>
        <v>3.1360000000000006</v>
      </c>
      <c r="I65" s="52">
        <f t="shared" si="36"/>
        <v>3.1635</v>
      </c>
      <c r="K65" s="52">
        <f t="shared" si="28"/>
        <v>0.64790960889718263</v>
      </c>
      <c r="L65" s="132">
        <f t="shared" si="37"/>
        <v>1.312283615106935E-13</v>
      </c>
      <c r="M65" s="52"/>
      <c r="N65" s="128">
        <f t="shared" si="29"/>
        <v>0.2524507696044348</v>
      </c>
      <c r="O65" s="128">
        <f t="shared" si="30"/>
        <v>0.2524507696044348</v>
      </c>
      <c r="P65" s="55">
        <f t="shared" si="38"/>
        <v>0.99999999999999967</v>
      </c>
      <c r="Q65" s="132">
        <f>_xll.xSPRDOPT(I65,H65,AQ65,0,O65,N65,P65,D65-$G$5,1,0)*AH65*AU65</f>
        <v>0.64790960889731386</v>
      </c>
      <c r="R65" s="330"/>
      <c r="S65" s="177">
        <f>_xll.xSPRDOPT(I65,H65,AQ65,AT65,O65,N65,P65,D65-$G$5,1,2)*AF65*F65*AH65</f>
        <v>-468968.90492449008</v>
      </c>
      <c r="T65" s="177">
        <f>_xll.xSPRDOPT(I65,H65,AQ65,AT65,O65,N65,P65,D65-$G$5,1,1)*AF65*F65*AH65</f>
        <v>468968.90492449136</v>
      </c>
      <c r="U65" s="132"/>
      <c r="V65" s="142">
        <f t="shared" si="39"/>
        <v>0</v>
      </c>
      <c r="W65" s="142"/>
      <c r="X65" s="300">
        <f t="shared" si="40"/>
        <v>-134961.08239194451</v>
      </c>
      <c r="Y65" s="300">
        <f t="shared" si="12"/>
        <v>6495.0433374818776</v>
      </c>
      <c r="Z65" s="300">
        <f t="shared" si="13"/>
        <v>3850.9037444023402</v>
      </c>
      <c r="AA65" s="300">
        <f t="shared" si="14"/>
        <v>820968.21007315256</v>
      </c>
      <c r="AB65" s="300">
        <f t="shared" si="41"/>
        <v>9748.1072506299988</v>
      </c>
      <c r="AC65" s="300">
        <f t="shared" si="42"/>
        <v>3652490.0023495364</v>
      </c>
      <c r="AE65" s="135">
        <v>15</v>
      </c>
      <c r="AF65" s="135">
        <f t="shared" si="43"/>
        <v>1</v>
      </c>
      <c r="AG65" s="135">
        <f t="shared" si="44"/>
        <v>8</v>
      </c>
      <c r="AH65" s="135">
        <f t="shared" si="15"/>
        <v>31</v>
      </c>
      <c r="AI65" s="135">
        <f t="shared" si="45"/>
        <v>1447</v>
      </c>
      <c r="AJ65" s="135">
        <f t="shared" si="46"/>
        <v>38214</v>
      </c>
      <c r="AK65" s="332">
        <f t="shared" si="47"/>
        <v>9.6989690721649424E-2</v>
      </c>
      <c r="AL65" s="133">
        <f t="shared" si="16"/>
        <v>2.9410000000000003</v>
      </c>
      <c r="AM65" s="218">
        <f t="shared" si="17"/>
        <v>0.1825</v>
      </c>
      <c r="AN65" s="218">
        <f t="shared" si="18"/>
        <v>1.2500000000000001E-2</v>
      </c>
      <c r="AO65" s="334">
        <f t="shared" si="31"/>
        <v>0.215</v>
      </c>
      <c r="AP65" s="218">
        <f t="shared" si="19"/>
        <v>7.4999999999999997E-3</v>
      </c>
      <c r="AQ65" s="133">
        <f t="shared" si="48"/>
        <v>0</v>
      </c>
      <c r="AR65" s="134">
        <f t="shared" si="20"/>
        <v>0</v>
      </c>
      <c r="AS65" s="133">
        <f t="shared" si="21"/>
        <v>0</v>
      </c>
      <c r="AT65" s="134">
        <f t="shared" si="49"/>
        <v>6.9795753147851011E-2</v>
      </c>
      <c r="AU65" s="134">
        <f t="shared" si="22"/>
        <v>0.76001127143366154</v>
      </c>
      <c r="AV65" s="34">
        <f t="shared" si="23"/>
        <v>0</v>
      </c>
      <c r="AW65" s="134">
        <f t="shared" si="24"/>
        <v>0.2475</v>
      </c>
      <c r="AX65" s="134">
        <f t="shared" si="25"/>
        <v>0.55000000000000004</v>
      </c>
      <c r="AY65" s="134">
        <f t="shared" si="26"/>
        <v>0.55000000000000004</v>
      </c>
      <c r="AZ65" s="134"/>
      <c r="BA65" s="223"/>
      <c r="BB65" s="218">
        <f t="shared" si="27"/>
        <v>-1.2661403580983728</v>
      </c>
      <c r="BC65" s="218">
        <f t="shared" si="50"/>
        <v>-1.2519999999999998</v>
      </c>
      <c r="BD65" s="134">
        <f t="shared" si="51"/>
        <v>-0.3758003096661473</v>
      </c>
      <c r="BE65" s="134">
        <f t="shared" si="52"/>
        <v>-0.36949432256562054</v>
      </c>
      <c r="BF65" s="134">
        <f>_xll.xSPRDOPT($BW65,$BV65,$CG65,0,$BY65,$BX65,$BZ65,$AJ65,1,4)*$CB65</f>
        <v>7.6929156364378692E-2</v>
      </c>
      <c r="BG65" s="134">
        <f>_xll.xSPRDOPT($BW65,$BV65,$CG65,0,$BY65,$BX65,$BZ65,$AJ65,1,3)*$CB65</f>
        <v>6.3498622991288278E-2</v>
      </c>
      <c r="BH65" s="134">
        <f>IF(OR(BF65&lt;&gt;0,BG65&lt;&gt;0),_xll.xSPRDOPT($BW65,$BV65,$CG65,0,$BY65,$BX65,$BZ65,$AJ65,1,12)*$CB65,0)</f>
        <v>-6.3685218433867138E-2</v>
      </c>
      <c r="BI65" s="134">
        <f>_xll.xSPRDOPT($BW65,$BV65,$CG65,2*LN(1+CA65/2),$BY65,$BX65,$BZ65,$AJ65,1,9)</f>
        <v>6.1726038280085751E-5</v>
      </c>
      <c r="BJ65" s="134">
        <f>_xll.xSPRDOPT($BW65,$BV65,$CG65,0,$BY65,$BX65,$BZ65,$AJ65,1,6)*$CB65</f>
        <v>7.385266783804334</v>
      </c>
      <c r="BK65" s="134">
        <f>_xll.xSPRDOPT($BW65,$BV65,$CG65,0,$BY65,$BX65,$BZ65,$AJ65,1,5)*$CB65</f>
        <v>-11.094968361534862</v>
      </c>
      <c r="BL65" s="134">
        <f>_xll.xSPRDOPT(BW65,BV65,CG65,0,BY65,BX65,BZ65,AJ65,1,2)*CB65</f>
        <v>-0.23438854357722883</v>
      </c>
      <c r="BM65" s="134">
        <f>_xll.xSPRDOPT(BW65,BV65,CG65,0,BY65,BX65,BZ65,AJ65,1,1)*CB65</f>
        <v>0.41090092623588353</v>
      </c>
      <c r="BN65" s="134">
        <f>IF(AH65&lt;&gt;0,_xll.xSPRDOPT($BW65,$BV65,$CG65,2*LN(1+CA65/2),$BY65,$BX65,$BZ65,$AJ65,1,8)+(AJ65/365.25)*CH65/AH65,0)</f>
        <v>10.264343873439083</v>
      </c>
      <c r="BO65" s="134">
        <f>_xll.xSPRDOPT($BW65,$BV65,$CG65,0,$BY65,$BX65,$BZ65,$AJ65,1,0)</f>
        <v>0.86874075131440265</v>
      </c>
      <c r="BP65" s="134"/>
      <c r="BQ65" s="134"/>
      <c r="BR65" s="134"/>
      <c r="BS65" s="135">
        <f t="shared" si="32"/>
        <v>471206.9882888702</v>
      </c>
      <c r="BV65" s="221">
        <v>4.4021403580983733</v>
      </c>
      <c r="BW65" s="133">
        <v>4.4154999999999998</v>
      </c>
      <c r="BX65" s="134">
        <v>0.6282510792705821</v>
      </c>
      <c r="BY65" s="134">
        <v>0.62194509217005534</v>
      </c>
      <c r="BZ65" s="134">
        <v>0.99287864325661945</v>
      </c>
      <c r="CA65" s="134">
        <v>6.8263969545907008E-2</v>
      </c>
      <c r="CB65" s="134">
        <v>0.9872179502955063</v>
      </c>
      <c r="CC65" s="218">
        <v>-0.03</v>
      </c>
      <c r="CD65" s="218">
        <v>0.06</v>
      </c>
      <c r="CE65" s="218">
        <v>0.17499999999999999</v>
      </c>
      <c r="CF65" s="218">
        <v>-7.4999999999999997E-3</v>
      </c>
      <c r="CG65" s="218">
        <v>1.9200000000000002E-2</v>
      </c>
      <c r="CH65" s="218">
        <v>3.0653117356675472</v>
      </c>
      <c r="CI65" s="29">
        <v>4.2480000000000002</v>
      </c>
    </row>
    <row r="66" spans="4:87" x14ac:dyDescent="0.2">
      <c r="D66" s="31">
        <f t="shared" si="33"/>
        <v>38245</v>
      </c>
      <c r="F66" s="28">
        <f t="shared" si="34"/>
        <v>20000</v>
      </c>
      <c r="G66" s="28">
        <f t="shared" si="11"/>
        <v>15110.303896772026</v>
      </c>
      <c r="H66" s="52">
        <f t="shared" si="35"/>
        <v>3.1620000000000004</v>
      </c>
      <c r="I66" s="52">
        <f t="shared" si="36"/>
        <v>3.1669999999999998</v>
      </c>
      <c r="K66" s="52">
        <f t="shared" si="28"/>
        <v>0.11332727922577772</v>
      </c>
      <c r="L66" s="132">
        <f t="shared" si="37"/>
        <v>0</v>
      </c>
      <c r="M66" s="52"/>
      <c r="N66" s="128">
        <f t="shared" si="29"/>
        <v>0.25349101412039377</v>
      </c>
      <c r="O66" s="128">
        <f t="shared" si="30"/>
        <v>0.25349101412039377</v>
      </c>
      <c r="P66" s="55">
        <f t="shared" si="38"/>
        <v>1</v>
      </c>
      <c r="Q66" s="132">
        <f>_xll.xSPRDOPT(I66,H66,AQ66,0,O66,N66,P66,D66-$G$5,1,0)*AH66*AU66</f>
        <v>0.11332727922577772</v>
      </c>
      <c r="R66" s="330"/>
      <c r="S66" s="177">
        <f>_xll.xSPRDOPT(I66,H66,AQ66,AT66,O66,N66,P66,D66-$G$5,1,2)*AF66*F66*AH66</f>
        <v>-451108.72770178504</v>
      </c>
      <c r="T66" s="177">
        <f>_xll.xSPRDOPT(I66,H66,AQ66,AT66,O66,N66,P66,D66-$G$5,1,1)*AF66*F66*AH66</f>
        <v>451108.72770178504</v>
      </c>
      <c r="U66" s="132"/>
      <c r="V66" s="142">
        <f t="shared" si="39"/>
        <v>0</v>
      </c>
      <c r="W66" s="142"/>
      <c r="X66" s="300">
        <f t="shared" si="40"/>
        <v>-133231.12854516119</v>
      </c>
      <c r="Y66" s="300">
        <f t="shared" si="12"/>
        <v>6028.2463314171446</v>
      </c>
      <c r="Z66" s="300">
        <f t="shared" si="13"/>
        <v>3703.3965652910852</v>
      </c>
      <c r="AA66" s="300">
        <f t="shared" si="14"/>
        <v>794498.42002233909</v>
      </c>
      <c r="AB66" s="300">
        <f t="shared" si="41"/>
        <v>9937.5038310283762</v>
      </c>
      <c r="AC66" s="300">
        <f t="shared" si="42"/>
        <v>3530884.6747155897</v>
      </c>
      <c r="AE66" s="135">
        <v>15</v>
      </c>
      <c r="AF66" s="135">
        <f t="shared" si="43"/>
        <v>1</v>
      </c>
      <c r="AG66" s="135">
        <f t="shared" si="44"/>
        <v>9</v>
      </c>
      <c r="AH66" s="135">
        <f t="shared" si="15"/>
        <v>30</v>
      </c>
      <c r="AI66" s="135">
        <f t="shared" si="45"/>
        <v>1478</v>
      </c>
      <c r="AJ66" s="135">
        <f t="shared" si="46"/>
        <v>38245</v>
      </c>
      <c r="AK66" s="332">
        <f t="shared" si="47"/>
        <v>9.7793814432989734E-2</v>
      </c>
      <c r="AL66" s="133">
        <f t="shared" si="16"/>
        <v>2.9670000000000001</v>
      </c>
      <c r="AM66" s="218">
        <f t="shared" si="17"/>
        <v>0.1825</v>
      </c>
      <c r="AN66" s="218">
        <f t="shared" si="18"/>
        <v>1.2500000000000001E-2</v>
      </c>
      <c r="AO66" s="334">
        <f t="shared" si="31"/>
        <v>0.19500000000000001</v>
      </c>
      <c r="AP66" s="218">
        <f t="shared" si="19"/>
        <v>5.0000000000000001E-3</v>
      </c>
      <c r="AQ66" s="133">
        <f t="shared" si="48"/>
        <v>0</v>
      </c>
      <c r="AR66" s="134">
        <f t="shared" si="20"/>
        <v>0</v>
      </c>
      <c r="AS66" s="133">
        <f t="shared" si="21"/>
        <v>0</v>
      </c>
      <c r="AT66" s="134">
        <f t="shared" si="49"/>
        <v>6.9823771081290023E-2</v>
      </c>
      <c r="AU66" s="134">
        <f t="shared" si="22"/>
        <v>0.7555151948386013</v>
      </c>
      <c r="AV66" s="34">
        <f t="shared" si="23"/>
        <v>0</v>
      </c>
      <c r="AW66" s="134">
        <f t="shared" si="24"/>
        <v>0.2475</v>
      </c>
      <c r="AX66" s="134">
        <f t="shared" si="25"/>
        <v>0.6</v>
      </c>
      <c r="AY66" s="134">
        <f t="shared" si="26"/>
        <v>0.6</v>
      </c>
      <c r="AZ66" s="134"/>
      <c r="BA66" s="223"/>
      <c r="BB66" s="218">
        <f t="shared" si="27"/>
        <v>-1.240140358098373</v>
      </c>
      <c r="BC66" s="218">
        <f t="shared" si="50"/>
        <v>-1.2484999999999999</v>
      </c>
      <c r="BD66" s="134">
        <f t="shared" si="51"/>
        <v>-0.37476006515018834</v>
      </c>
      <c r="BE66" s="134">
        <f t="shared" si="52"/>
        <v>-0.36845407804966157</v>
      </c>
      <c r="BF66" s="134">
        <f>_xll.xSPRDOPT($BW66,$BV66,$CG66,0,$BY66,$BX66,$BZ66,$AJ66,1,4)*$CB66</f>
        <v>7.6796580490935296E-2</v>
      </c>
      <c r="BG66" s="134">
        <f>_xll.xSPRDOPT($BW66,$BV66,$CG66,0,$BY66,$BX66,$BZ66,$AJ66,1,3)*$CB66</f>
        <v>6.3358989818258646E-2</v>
      </c>
      <c r="BH66" s="134">
        <f>IF(OR(BF66&lt;&gt;0,BG66&lt;&gt;0),_xll.xSPRDOPT($BW66,$BV66,$CG66,0,$BY66,$BX66,$BZ66,$AJ66,1,12)*$CB66,0)</f>
        <v>-6.354518913073165E-2</v>
      </c>
      <c r="BI66" s="134">
        <f>_xll.xSPRDOPT($BW66,$BV66,$CG66,2*LN(1+CA66/2),$BY66,$BX66,$BZ66,$AJ66,1,9)</f>
        <v>6.1340371102248749E-5</v>
      </c>
      <c r="BJ66" s="134">
        <f>_xll.xSPRDOPT($BW66,$BV66,$CG66,0,$BY66,$BX66,$BZ66,$AJ66,1,6)*$CB66</f>
        <v>7.3897703050106305</v>
      </c>
      <c r="BK66" s="134">
        <f>_xll.xSPRDOPT($BW66,$BV66,$CG66,0,$BY66,$BX66,$BZ66,$AJ66,1,5)*$CB66</f>
        <v>-11.110081495066346</v>
      </c>
      <c r="BL66" s="134">
        <f>_xll.xSPRDOPT(BW66,BV66,CG66,0,BY66,BX66,BZ66,AJ66,1,2)*CB66</f>
        <v>-0.23402516264120476</v>
      </c>
      <c r="BM66" s="134">
        <f>_xll.xSPRDOPT(BW66,BV66,CG66,0,BY66,BX66,BZ66,AJ66,1,1)*CB66</f>
        <v>0.41031311967200296</v>
      </c>
      <c r="BN66" s="134">
        <f>IF(AH66&lt;&gt;0,_xll.xSPRDOPT($BW66,$BV66,$CG66,2*LN(1+CA66/2),$BY66,$BX66,$BZ66,$AJ66,1,8)+(AJ66/365.25)*CH66/AH66,0)</f>
        <v>10.618342147599122</v>
      </c>
      <c r="BO66" s="134">
        <f>_xll.xSPRDOPT($BW66,$BV66,$CG66,0,$BY66,$BX66,$BZ66,$AJ66,1,0)</f>
        <v>0.86781095907592043</v>
      </c>
      <c r="BP66" s="134"/>
      <c r="BQ66" s="134"/>
      <c r="BR66" s="134"/>
      <c r="BS66" s="135">
        <f t="shared" si="32"/>
        <v>453309.11690316076</v>
      </c>
      <c r="BV66" s="221">
        <v>4.4021403580983733</v>
      </c>
      <c r="BW66" s="133">
        <v>4.4154999999999998</v>
      </c>
      <c r="BX66" s="134">
        <v>0.6282510792705821</v>
      </c>
      <c r="BY66" s="134">
        <v>0.62194509217005534</v>
      </c>
      <c r="BZ66" s="134">
        <v>0.99287864325661945</v>
      </c>
      <c r="CA66" s="134">
        <v>6.8263969545907008E-2</v>
      </c>
      <c r="CB66" s="134">
        <v>0.9872179502955063</v>
      </c>
      <c r="CC66" s="218">
        <v>-0.03</v>
      </c>
      <c r="CD66" s="218">
        <v>0.06</v>
      </c>
      <c r="CE66" s="218">
        <v>0.17499999999999999</v>
      </c>
      <c r="CF66" s="218">
        <v>-7.4999999999999997E-3</v>
      </c>
      <c r="CG66" s="218">
        <v>1.9200000000000002E-2</v>
      </c>
      <c r="CH66" s="218">
        <v>3.0653117356675472</v>
      </c>
      <c r="CI66" s="29">
        <v>4.2480000000000002</v>
      </c>
    </row>
    <row r="67" spans="4:87" x14ac:dyDescent="0.2">
      <c r="D67" s="31">
        <f t="shared" si="33"/>
        <v>38275</v>
      </c>
      <c r="F67" s="28">
        <f t="shared" si="34"/>
        <v>20000</v>
      </c>
      <c r="G67" s="28">
        <f t="shared" si="11"/>
        <v>15023.723870909802</v>
      </c>
      <c r="H67" s="52">
        <f t="shared" si="35"/>
        <v>3.1810000000000005</v>
      </c>
      <c r="I67" s="52">
        <f t="shared" si="36"/>
        <v>3.1985000000000001</v>
      </c>
      <c r="K67" s="52">
        <f t="shared" si="28"/>
        <v>0.40751850999841971</v>
      </c>
      <c r="L67" s="132">
        <f t="shared" si="37"/>
        <v>5.595524044110789E-14</v>
      </c>
      <c r="M67" s="52"/>
      <c r="N67" s="128">
        <f t="shared" si="29"/>
        <v>0.25458620011611016</v>
      </c>
      <c r="O67" s="128">
        <f t="shared" si="30"/>
        <v>0.25458620011611016</v>
      </c>
      <c r="P67" s="55">
        <f t="shared" si="38"/>
        <v>0.99999999999999989</v>
      </c>
      <c r="Q67" s="132">
        <f>_xll.xSPRDOPT(I67,H67,AQ67,0,O67,N67,P67,D67-$G$5,1,0)*AH67*AU67</f>
        <v>0.40751850999847566</v>
      </c>
      <c r="R67" s="330"/>
      <c r="S67" s="177">
        <f>_xll.xSPRDOPT(I67,H67,AQ67,AT67,O67,N67,P67,D67-$G$5,1,2)*AF67*F67*AH67</f>
        <v>-463427.62216654629</v>
      </c>
      <c r="T67" s="177">
        <f>_xll.xSPRDOPT(I67,H67,AQ67,AT67,O67,N67,P67,D67-$G$5,1,1)*AF67*F67*AH67</f>
        <v>463427.62216654688</v>
      </c>
      <c r="U67" s="132"/>
      <c r="V67" s="142">
        <f t="shared" si="39"/>
        <v>0</v>
      </c>
      <c r="W67" s="142"/>
      <c r="X67" s="300">
        <f t="shared" si="40"/>
        <v>-132252.35874095088</v>
      </c>
      <c r="Y67" s="300">
        <f t="shared" si="12"/>
        <v>6043.9996534597367</v>
      </c>
      <c r="Z67" s="300">
        <f t="shared" si="13"/>
        <v>3803.6887945760413</v>
      </c>
      <c r="AA67" s="300">
        <f t="shared" si="14"/>
        <v>820772.89602029102</v>
      </c>
      <c r="AB67" s="300">
        <f t="shared" si="41"/>
        <v>10116.138854781395</v>
      </c>
      <c r="AC67" s="300">
        <f t="shared" si="42"/>
        <v>3644789.993293372</v>
      </c>
      <c r="AE67" s="135">
        <v>15</v>
      </c>
      <c r="AF67" s="135">
        <f t="shared" si="43"/>
        <v>1</v>
      </c>
      <c r="AG67" s="135">
        <f t="shared" si="44"/>
        <v>10</v>
      </c>
      <c r="AH67" s="135">
        <f t="shared" si="15"/>
        <v>31</v>
      </c>
      <c r="AI67" s="135">
        <f t="shared" si="45"/>
        <v>1508</v>
      </c>
      <c r="AJ67" s="135">
        <f t="shared" si="46"/>
        <v>38275</v>
      </c>
      <c r="AK67" s="332">
        <f t="shared" si="47"/>
        <v>9.8381443298969362E-2</v>
      </c>
      <c r="AL67" s="133">
        <f t="shared" si="16"/>
        <v>2.9810000000000003</v>
      </c>
      <c r="AM67" s="218">
        <f t="shared" si="17"/>
        <v>0.1875</v>
      </c>
      <c r="AN67" s="218">
        <f t="shared" si="18"/>
        <v>1.2500000000000001E-2</v>
      </c>
      <c r="AO67" s="334">
        <f t="shared" si="31"/>
        <v>0.215</v>
      </c>
      <c r="AP67" s="218">
        <f t="shared" si="19"/>
        <v>2.5000000000000001E-3</v>
      </c>
      <c r="AQ67" s="133">
        <f t="shared" si="48"/>
        <v>0</v>
      </c>
      <c r="AR67" s="134">
        <f t="shared" si="20"/>
        <v>0</v>
      </c>
      <c r="AS67" s="133">
        <f t="shared" si="21"/>
        <v>0</v>
      </c>
      <c r="AT67" s="134">
        <f t="shared" si="49"/>
        <v>6.9850885210671024E-2</v>
      </c>
      <c r="AU67" s="134">
        <f t="shared" si="22"/>
        <v>0.7511861935454901</v>
      </c>
      <c r="AV67" s="34">
        <f t="shared" si="23"/>
        <v>0</v>
      </c>
      <c r="AW67" s="134">
        <f t="shared" si="24"/>
        <v>0.2475</v>
      </c>
      <c r="AX67" s="134">
        <f t="shared" si="25"/>
        <v>0.65</v>
      </c>
      <c r="AY67" s="134">
        <f t="shared" si="26"/>
        <v>0.65</v>
      </c>
      <c r="AZ67" s="134"/>
      <c r="BA67" s="223"/>
      <c r="BB67" s="218">
        <f t="shared" si="27"/>
        <v>-1.2211403580983728</v>
      </c>
      <c r="BC67" s="218">
        <f t="shared" si="50"/>
        <v>-1.2169999999999996</v>
      </c>
      <c r="BD67" s="134">
        <f t="shared" si="51"/>
        <v>-0.37366487915447194</v>
      </c>
      <c r="BE67" s="134">
        <f t="shared" si="52"/>
        <v>-0.36735889205394517</v>
      </c>
      <c r="BF67" s="134">
        <f>_xll.xSPRDOPT($BW67,$BV67,$CG67,0,$BY67,$BX67,$BZ67,$AJ67,1,4)*$CB67</f>
        <v>7.6668314363505422E-2</v>
      </c>
      <c r="BG67" s="134">
        <f>_xll.xSPRDOPT($BW67,$BV67,$CG67,0,$BY67,$BX67,$BZ67,$AJ67,1,3)*$CB67</f>
        <v>6.3223973877620063E-2</v>
      </c>
      <c r="BH67" s="134">
        <f>IF(OR(BF67&lt;&gt;0,BG67&lt;&gt;0),_xll.xSPRDOPT($BW67,$BV67,$CG67,0,$BY67,$BX67,$BZ67,$AJ67,1,12)*$CB67,0)</f>
        <v>-6.3409790039124114E-2</v>
      </c>
      <c r="BI67" s="134">
        <f>_xll.xSPRDOPT($BW67,$BV67,$CG67,2*LN(1+CA67/2),$BY67,$BX67,$BZ67,$AJ67,1,9)</f>
        <v>6.0969231048898321E-5</v>
      </c>
      <c r="BJ67" s="134">
        <f>_xll.xSPRDOPT($BW67,$BV67,$CG67,0,$BY67,$BX67,$BZ67,$AJ67,1,6)*$CB67</f>
        <v>7.3940900921464996</v>
      </c>
      <c r="BK67" s="134">
        <f>_xll.xSPRDOPT($BW67,$BV67,$CG67,0,$BY67,$BX67,$BZ67,$AJ67,1,5)*$CB67</f>
        <v>-11.124649820058552</v>
      </c>
      <c r="BL67" s="134">
        <f>_xll.xSPRDOPT(BW67,BV67,CG67,0,BY67,BX67,BZ67,AJ67,1,2)*CB67</f>
        <v>-0.23367339003791263</v>
      </c>
      <c r="BM67" s="134">
        <f>_xll.xSPRDOPT(BW67,BV67,CG67,0,BY67,BX67,BZ67,AJ67,1,1)*CB67</f>
        <v>0.40974384816988435</v>
      </c>
      <c r="BN67" s="134">
        <f>IF(AH67&lt;&gt;0,_xll.xSPRDOPT($BW67,$BV67,$CG67,2*LN(1+CA67/2),$BY67,$BX67,$BZ67,$AJ67,1,8)+(AJ67/365.25)*CH67/AH67,0)</f>
        <v>10.281802211593416</v>
      </c>
      <c r="BO67" s="134">
        <f>_xll.xSPRDOPT($BW67,$BV67,$CG67,0,$BY67,$BX67,$BZ67,$AJ67,1,0)</f>
        <v>0.86690931258403614</v>
      </c>
      <c r="BP67" s="134"/>
      <c r="BQ67" s="134"/>
      <c r="BR67" s="134"/>
      <c r="BS67" s="135">
        <f t="shared" si="32"/>
        <v>465735.43999820389</v>
      </c>
      <c r="BV67" s="221">
        <v>4.4021403580983733</v>
      </c>
      <c r="BW67" s="133">
        <v>4.4154999999999998</v>
      </c>
      <c r="BX67" s="134">
        <v>0.6282510792705821</v>
      </c>
      <c r="BY67" s="134">
        <v>0.62194509217005534</v>
      </c>
      <c r="BZ67" s="134">
        <v>0.99287864325661945</v>
      </c>
      <c r="CA67" s="134">
        <v>6.8263969545907008E-2</v>
      </c>
      <c r="CB67" s="134">
        <v>0.9872179502955063</v>
      </c>
      <c r="CC67" s="218">
        <v>-0.03</v>
      </c>
      <c r="CD67" s="218">
        <v>0.06</v>
      </c>
      <c r="CE67" s="218">
        <v>0.17499999999999999</v>
      </c>
      <c r="CF67" s="218">
        <v>-7.4999999999999997E-3</v>
      </c>
      <c r="CG67" s="218">
        <v>1.9200000000000002E-2</v>
      </c>
      <c r="CH67" s="218">
        <v>3.0653117356675472</v>
      </c>
      <c r="CI67" s="29">
        <v>4.2480000000000002</v>
      </c>
    </row>
    <row r="68" spans="4:87" x14ac:dyDescent="0.2">
      <c r="D68" s="31">
        <f t="shared" si="33"/>
        <v>38306</v>
      </c>
      <c r="F68" s="28">
        <f t="shared" si="34"/>
        <v>20000</v>
      </c>
      <c r="G68" s="28">
        <f t="shared" si="11"/>
        <v>14934.711480621849</v>
      </c>
      <c r="H68" s="52">
        <f t="shared" si="35"/>
        <v>3.3555000000000001</v>
      </c>
      <c r="I68" s="52">
        <f t="shared" si="36"/>
        <v>3.3755000000000002</v>
      </c>
      <c r="K68" s="52">
        <f t="shared" si="28"/>
        <v>0.4480413444186559</v>
      </c>
      <c r="L68" s="132">
        <f t="shared" si="37"/>
        <v>0</v>
      </c>
      <c r="M68" s="52"/>
      <c r="N68" s="128">
        <f t="shared" si="29"/>
        <v>0.26243219385330063</v>
      </c>
      <c r="O68" s="128">
        <f t="shared" si="30"/>
        <v>0.26243219385330063</v>
      </c>
      <c r="P68" s="55">
        <f t="shared" si="38"/>
        <v>1.0000000000000002</v>
      </c>
      <c r="Q68" s="132">
        <f>_xll.xSPRDOPT(I68,H68,AQ68,0,O68,N68,P68,D68-$G$5,1,0)*AH68*AU68</f>
        <v>0.44804134441853916</v>
      </c>
      <c r="R68" s="330"/>
      <c r="S68" s="177">
        <f>_xll.xSPRDOPT(I68,H68,AQ68,AT68,O68,N68,P68,D68-$G$5,1,2)*AF68*F68*AH68</f>
        <v>-445774.30695398507</v>
      </c>
      <c r="T68" s="177">
        <f>_xll.xSPRDOPT(I68,H68,AQ68,AT68,O68,N68,P68,D68-$G$5,1,1)*AF68*F68*AH68</f>
        <v>445774.30695398414</v>
      </c>
      <c r="U68" s="132"/>
      <c r="V68" s="142">
        <f t="shared" si="39"/>
        <v>0</v>
      </c>
      <c r="W68" s="142"/>
      <c r="X68" s="300">
        <f t="shared" si="40"/>
        <v>-108797.9658305873</v>
      </c>
      <c r="Y68" s="300">
        <f t="shared" si="12"/>
        <v>4300.3059871218165</v>
      </c>
      <c r="Z68" s="300">
        <f t="shared" si="13"/>
        <v>3657.9643404387093</v>
      </c>
      <c r="AA68" s="300">
        <f t="shared" si="14"/>
        <v>778997.79406958888</v>
      </c>
      <c r="AB68" s="300">
        <f t="shared" si="41"/>
        <v>10306.195491703749</v>
      </c>
      <c r="AC68" s="300">
        <f t="shared" si="42"/>
        <v>3523417.5496170772</v>
      </c>
      <c r="AE68" s="135">
        <v>15</v>
      </c>
      <c r="AF68" s="135">
        <f t="shared" si="43"/>
        <v>1</v>
      </c>
      <c r="AG68" s="135">
        <f t="shared" si="44"/>
        <v>11</v>
      </c>
      <c r="AH68" s="135">
        <f t="shared" si="15"/>
        <v>30</v>
      </c>
      <c r="AI68" s="135">
        <f t="shared" si="45"/>
        <v>1539</v>
      </c>
      <c r="AJ68" s="135">
        <f t="shared" si="46"/>
        <v>38306</v>
      </c>
      <c r="AK68" s="332">
        <f t="shared" si="47"/>
        <v>0.10377835051546391</v>
      </c>
      <c r="AL68" s="133">
        <f t="shared" si="16"/>
        <v>3.0680000000000001</v>
      </c>
      <c r="AM68" s="218">
        <f t="shared" si="17"/>
        <v>0.27</v>
      </c>
      <c r="AN68" s="218">
        <f t="shared" si="18"/>
        <v>1.7500000000000002E-2</v>
      </c>
      <c r="AO68" s="334">
        <f t="shared" si="31"/>
        <v>0.28749999999999998</v>
      </c>
      <c r="AP68" s="218">
        <f t="shared" si="19"/>
        <v>0.02</v>
      </c>
      <c r="AQ68" s="133">
        <f t="shared" si="48"/>
        <v>0</v>
      </c>
      <c r="AR68" s="134">
        <f t="shared" si="20"/>
        <v>0</v>
      </c>
      <c r="AS68" s="133">
        <f t="shared" si="21"/>
        <v>0</v>
      </c>
      <c r="AT68" s="134">
        <f t="shared" si="49"/>
        <v>6.9878903144621016E-2</v>
      </c>
      <c r="AU68" s="134">
        <f t="shared" si="22"/>
        <v>0.74673557403109247</v>
      </c>
      <c r="AV68" s="34">
        <f t="shared" si="23"/>
        <v>0</v>
      </c>
      <c r="AW68" s="134">
        <f t="shared" si="24"/>
        <v>0.25</v>
      </c>
      <c r="AX68" s="134">
        <f t="shared" si="25"/>
        <v>0.85</v>
      </c>
      <c r="AY68" s="134">
        <f t="shared" si="26"/>
        <v>0.85</v>
      </c>
      <c r="AZ68" s="134"/>
      <c r="BA68" s="223"/>
      <c r="BB68" s="218">
        <f t="shared" si="27"/>
        <v>-1.0466403580983732</v>
      </c>
      <c r="BC68" s="218">
        <f t="shared" si="50"/>
        <v>-1.0399999999999996</v>
      </c>
      <c r="BD68" s="134">
        <f t="shared" si="51"/>
        <v>-0.36581888541728147</v>
      </c>
      <c r="BE68" s="134">
        <f t="shared" si="52"/>
        <v>-0.3595128983167547</v>
      </c>
      <c r="BF68" s="134">
        <f>_xll.xSPRDOPT($BW68,$BV68,$CG68,0,$BY68,$BX68,$BZ68,$AJ68,1,4)*$CB68</f>
        <v>7.6535807364425071E-2</v>
      </c>
      <c r="BG68" s="134">
        <f>_xll.xSPRDOPT($BW68,$BV68,$CG68,0,$BY68,$BX68,$BZ68,$AJ68,1,3)*$CB68</f>
        <v>6.3084574608163219E-2</v>
      </c>
      <c r="BH68" s="134">
        <f>IF(OR(BF68&lt;&gt;0,BG68&lt;&gt;0),_xll.xSPRDOPT($BW68,$BV68,$CG68,0,$BY68,$BX68,$BZ68,$AJ68,1,12)*$CB68,0)</f>
        <v>-6.3269995061071629E-2</v>
      </c>
      <c r="BI68" s="134">
        <f>_xll.xSPRDOPT($BW68,$BV68,$CG68,2*LN(1+CA68/2),$BY68,$BX68,$BZ68,$AJ68,1,9)</f>
        <v>6.0587864725112629E-5</v>
      </c>
      <c r="BJ68" s="134">
        <f>_xll.xSPRDOPT($BW68,$BV68,$CG68,0,$BY68,$BX68,$BZ68,$AJ68,1,6)*$CB68</f>
        <v>7.3985140706599024</v>
      </c>
      <c r="BK68" s="134">
        <f>_xll.xSPRDOPT($BW68,$BV68,$CG68,0,$BY68,$BX68,$BZ68,$AJ68,1,5)*$CB68</f>
        <v>-11.139644353808393</v>
      </c>
      <c r="BL68" s="134">
        <f>_xll.xSPRDOPT(BW68,BV68,CG68,0,BY68,BX68,BZ68,AJ68,1,2)*CB68</f>
        <v>-0.23330977627121127</v>
      </c>
      <c r="BM68" s="134">
        <f>_xll.xSPRDOPT(BW68,BV68,CG68,0,BY68,BX68,BZ68,AJ68,1,1)*CB68</f>
        <v>0.4091551642647413</v>
      </c>
      <c r="BN68" s="134">
        <f>IF(AH68&lt;&gt;0,_xll.xSPRDOPT($BW68,$BV68,$CG68,2*LN(1+CA68/2),$BY68,$BX68,$BZ68,$AJ68,1,8)+(AJ68/365.25)*CH68/AH68,0)</f>
        <v>10.636345977228521</v>
      </c>
      <c r="BO68" s="134">
        <f>_xll.xSPRDOPT($BW68,$BV68,$CG68,0,$BY68,$BX68,$BZ68,$AJ68,1,0)</f>
        <v>0.86597570995558459</v>
      </c>
      <c r="BP68" s="134"/>
      <c r="BQ68" s="134"/>
      <c r="BR68" s="134"/>
      <c r="BS68" s="135">
        <f t="shared" si="32"/>
        <v>448041.34441865544</v>
      </c>
      <c r="BV68" s="221">
        <v>4.4021403580983733</v>
      </c>
      <c r="BW68" s="133">
        <v>4.4154999999999998</v>
      </c>
      <c r="BX68" s="134">
        <v>0.6282510792705821</v>
      </c>
      <c r="BY68" s="134">
        <v>0.62194509217005534</v>
      </c>
      <c r="BZ68" s="134">
        <v>0.99287864325661945</v>
      </c>
      <c r="CA68" s="134">
        <v>6.8263969545907008E-2</v>
      </c>
      <c r="CB68" s="134">
        <v>0.9872179502955063</v>
      </c>
      <c r="CC68" s="218">
        <v>-0.03</v>
      </c>
      <c r="CD68" s="218">
        <v>0.06</v>
      </c>
      <c r="CE68" s="218">
        <v>0.17499999999999999</v>
      </c>
      <c r="CF68" s="218">
        <v>-7.4999999999999997E-3</v>
      </c>
      <c r="CG68" s="218">
        <v>1.9200000000000002E-2</v>
      </c>
      <c r="CH68" s="218">
        <v>3.0653117356675472</v>
      </c>
      <c r="CI68" s="29">
        <v>4.2480000000000002</v>
      </c>
    </row>
    <row r="69" spans="4:87" x14ac:dyDescent="0.2">
      <c r="D69" s="31">
        <f t="shared" si="33"/>
        <v>38336</v>
      </c>
      <c r="F69" s="28">
        <f t="shared" si="34"/>
        <v>20000</v>
      </c>
      <c r="G69" s="28">
        <f t="shared" si="11"/>
        <v>14849.007676557427</v>
      </c>
      <c r="H69" s="52">
        <f t="shared" si="35"/>
        <v>3.4785000000000004</v>
      </c>
      <c r="I69" s="52">
        <f t="shared" si="36"/>
        <v>3.5110000000000001</v>
      </c>
      <c r="K69" s="52">
        <f t="shared" si="28"/>
        <v>0.74801876170657466</v>
      </c>
      <c r="L69" s="132">
        <f t="shared" si="37"/>
        <v>0</v>
      </c>
      <c r="M69" s="52"/>
      <c r="N69" s="128">
        <f t="shared" si="29"/>
        <v>0.27128000026110782</v>
      </c>
      <c r="O69" s="128">
        <f t="shared" si="30"/>
        <v>0.27128000026110782</v>
      </c>
      <c r="P69" s="55">
        <f t="shared" si="38"/>
        <v>1</v>
      </c>
      <c r="Q69" s="132">
        <f>_xll.xSPRDOPT(I69,H69,AQ69,0,O69,N69,P69,D69-$G$5,1,0)*AH69*AU69</f>
        <v>0.74801876170657466</v>
      </c>
      <c r="R69" s="330"/>
      <c r="S69" s="177">
        <f>_xll.xSPRDOPT(I69,H69,AQ69,AT69,O69,N69,P69,D69-$G$5,1,2)*AF69*F69*AH69</f>
        <v>-457943.38142145082</v>
      </c>
      <c r="T69" s="177">
        <f>_xll.xSPRDOPT(I69,H69,AQ69,AT69,O69,N69,P69,D69-$G$5,1,1)*AF69*F69*AH69</f>
        <v>457943.38142145082</v>
      </c>
      <c r="U69" s="132"/>
      <c r="V69" s="142">
        <f t="shared" si="39"/>
        <v>0</v>
      </c>
      <c r="W69" s="142"/>
      <c r="X69" s="300">
        <f t="shared" si="40"/>
        <v>-95725.501132481877</v>
      </c>
      <c r="Y69" s="300">
        <f t="shared" si="12"/>
        <v>3470.4228020417791</v>
      </c>
      <c r="Z69" s="300">
        <f t="shared" si="13"/>
        <v>3757.0005428245258</v>
      </c>
      <c r="AA69" s="300">
        <f t="shared" si="14"/>
        <v>786645.18671594234</v>
      </c>
      <c r="AB69" s="300">
        <f t="shared" si="41"/>
        <v>10485.354036662546</v>
      </c>
      <c r="AC69" s="300">
        <f t="shared" si="42"/>
        <v>3637058.5244608638</v>
      </c>
      <c r="AE69" s="135">
        <v>15</v>
      </c>
      <c r="AF69" s="135">
        <f t="shared" si="43"/>
        <v>1</v>
      </c>
      <c r="AG69" s="135">
        <f t="shared" si="44"/>
        <v>12</v>
      </c>
      <c r="AH69" s="135">
        <f t="shared" si="15"/>
        <v>31</v>
      </c>
      <c r="AI69" s="135">
        <f t="shared" si="45"/>
        <v>1569</v>
      </c>
      <c r="AJ69" s="135">
        <f t="shared" si="46"/>
        <v>38336</v>
      </c>
      <c r="AK69" s="332">
        <f t="shared" si="47"/>
        <v>0.10758247422680434</v>
      </c>
      <c r="AL69" s="133">
        <f t="shared" si="16"/>
        <v>3.1510000000000002</v>
      </c>
      <c r="AM69" s="218">
        <f t="shared" si="17"/>
        <v>0.30499999999999999</v>
      </c>
      <c r="AN69" s="218">
        <f t="shared" si="18"/>
        <v>2.2499999999999999E-2</v>
      </c>
      <c r="AO69" s="334">
        <f t="shared" si="31"/>
        <v>0.33750000000000002</v>
      </c>
      <c r="AP69" s="218">
        <f t="shared" si="19"/>
        <v>2.2499999999999999E-2</v>
      </c>
      <c r="AQ69" s="133">
        <f t="shared" si="48"/>
        <v>0</v>
      </c>
      <c r="AR69" s="134">
        <f t="shared" si="20"/>
        <v>0</v>
      </c>
      <c r="AS69" s="133">
        <f t="shared" si="21"/>
        <v>0</v>
      </c>
      <c r="AT69" s="134">
        <f t="shared" si="49"/>
        <v>6.9906017274496024E-2</v>
      </c>
      <c r="AU69" s="134">
        <f t="shared" si="22"/>
        <v>0.74245038382787132</v>
      </c>
      <c r="AV69" s="34">
        <f t="shared" si="23"/>
        <v>0</v>
      </c>
      <c r="AW69" s="134">
        <f t="shared" si="24"/>
        <v>0.2525</v>
      </c>
      <c r="AX69" s="134">
        <f t="shared" si="25"/>
        <v>1.05</v>
      </c>
      <c r="AY69" s="134">
        <f t="shared" si="26"/>
        <v>1.05</v>
      </c>
      <c r="AZ69" s="134"/>
      <c r="BA69" s="223"/>
      <c r="BB69" s="218">
        <f t="shared" si="27"/>
        <v>-0.92364035809837297</v>
      </c>
      <c r="BC69" s="218">
        <f t="shared" si="50"/>
        <v>-0.90449999999999964</v>
      </c>
      <c r="BD69" s="134">
        <f t="shared" si="51"/>
        <v>-0.35697107900947428</v>
      </c>
      <c r="BE69" s="134">
        <f t="shared" si="52"/>
        <v>-0.35066509190894751</v>
      </c>
      <c r="BF69" s="134">
        <f>_xll.xSPRDOPT($BW69,$BV69,$CG69,0,$BY69,$BX69,$BZ69,$AJ69,1,4)*$CB69</f>
        <v>7.640760877060139E-2</v>
      </c>
      <c r="BG69" s="134">
        <f>_xll.xSPRDOPT($BW69,$BV69,$CG69,0,$BY69,$BX69,$BZ69,$AJ69,1,3)*$CB69</f>
        <v>6.2949785989993956E-2</v>
      </c>
      <c r="BH69" s="134">
        <f>IF(OR(BF69&lt;&gt;0,BG69&lt;&gt;0),_xll.xSPRDOPT($BW69,$BV69,$CG69,0,$BY69,$BX69,$BZ69,$AJ69,1,12)*$CB69,0)</f>
        <v>-6.3134823710470106E-2</v>
      </c>
      <c r="BI69" s="134">
        <f>_xll.xSPRDOPT($BW69,$BV69,$CG69,2*LN(1+CA69/2),$BY69,$BX69,$BZ69,$AJ69,1,9)</f>
        <v>6.0220866247769902E-5</v>
      </c>
      <c r="BJ69" s="134">
        <f>_xll.xSPRDOPT($BW69,$BV69,$CG69,0,$BY69,$BX69,$BZ69,$AJ69,1,6)*$CB69</f>
        <v>7.4027567655130628</v>
      </c>
      <c r="BK69" s="134">
        <f>_xll.xSPRDOPT($BW69,$BV69,$CG69,0,$BY69,$BX69,$BZ69,$AJ69,1,5)*$CB69</f>
        <v>-11.154097512690981</v>
      </c>
      <c r="BL69" s="134">
        <f>_xll.xSPRDOPT(BW69,BV69,CG69,0,BY69,BX69,BZ69,AJ69,1,2)*CB69</f>
        <v>-0.23295778221932298</v>
      </c>
      <c r="BM69" s="134">
        <f>_xll.xSPRDOPT(BW69,BV69,CG69,0,BY69,BX69,BZ69,AJ69,1,1)*CB69</f>
        <v>0.40858505136470707</v>
      </c>
      <c r="BN69" s="134">
        <f>IF(AH69&lt;&gt;0,_xll.xSPRDOPT($BW69,$BV69,$CG69,2*LN(1+CA69/2),$BY69,$BX69,$BZ69,$AJ69,1,8)+(AJ69/365.25)*CH69/AH69,0)</f>
        <v>10.299250779992732</v>
      </c>
      <c r="BO69" s="134">
        <f>_xll.xSPRDOPT($BW69,$BV69,$CG69,0,$BY69,$BX69,$BZ69,$AJ69,1,0)</f>
        <v>0.86507039118028228</v>
      </c>
      <c r="BP69" s="134"/>
      <c r="BQ69" s="134"/>
      <c r="BR69" s="134"/>
      <c r="BS69" s="135">
        <f t="shared" si="32"/>
        <v>460319.23797328025</v>
      </c>
      <c r="BV69" s="221">
        <v>4.4021403580983733</v>
      </c>
      <c r="BW69" s="133">
        <v>4.4154999999999998</v>
      </c>
      <c r="BX69" s="134">
        <v>0.6282510792705821</v>
      </c>
      <c r="BY69" s="134">
        <v>0.62194509217005534</v>
      </c>
      <c r="BZ69" s="134">
        <v>0.99287864325661945</v>
      </c>
      <c r="CA69" s="134">
        <v>6.8263969545907008E-2</v>
      </c>
      <c r="CB69" s="134">
        <v>0.9872179502955063</v>
      </c>
      <c r="CC69" s="218">
        <v>-0.03</v>
      </c>
      <c r="CD69" s="218">
        <v>0.06</v>
      </c>
      <c r="CE69" s="218">
        <v>0.17499999999999999</v>
      </c>
      <c r="CF69" s="218">
        <v>-7.4999999999999997E-3</v>
      </c>
      <c r="CG69" s="218">
        <v>1.9200000000000002E-2</v>
      </c>
      <c r="CH69" s="218">
        <v>3.0653117356675472</v>
      </c>
      <c r="CI69" s="29">
        <v>4.2480000000000002</v>
      </c>
    </row>
    <row r="70" spans="4:87" x14ac:dyDescent="0.2">
      <c r="D70" s="31">
        <f t="shared" si="33"/>
        <v>38367</v>
      </c>
      <c r="F70" s="28">
        <f t="shared" si="34"/>
        <v>20000</v>
      </c>
      <c r="G70" s="28">
        <f t="shared" si="11"/>
        <v>14760.897012640793</v>
      </c>
      <c r="H70" s="52">
        <f t="shared" si="35"/>
        <v>3.6035000000000004</v>
      </c>
      <c r="I70" s="52">
        <f t="shared" si="36"/>
        <v>3.7435</v>
      </c>
      <c r="K70" s="52">
        <f t="shared" si="28"/>
        <v>3.2031146517430447</v>
      </c>
      <c r="L70" s="132">
        <f t="shared" si="37"/>
        <v>0</v>
      </c>
      <c r="M70" s="52"/>
      <c r="N70" s="128">
        <f t="shared" si="29"/>
        <v>0.2755546054002283</v>
      </c>
      <c r="O70" s="128">
        <f t="shared" si="30"/>
        <v>0.2755546054002283</v>
      </c>
      <c r="P70" s="55">
        <f t="shared" si="38"/>
        <v>1.0000000000000002</v>
      </c>
      <c r="Q70" s="132">
        <f>_xll.xSPRDOPT(I70,H70,AQ70,0,O70,N70,P70,D70-$G$5,1,0)*AH70*AU70</f>
        <v>3.2031146517430296</v>
      </c>
      <c r="R70" s="330"/>
      <c r="S70" s="177">
        <f>_xll.xSPRDOPT(I70,H70,AQ70,AT70,O70,N70,P70,D70-$G$5,1,2)*AF70*F70*AH70</f>
        <v>-455178.01643279014</v>
      </c>
      <c r="T70" s="177">
        <f>_xll.xSPRDOPT(I70,H70,AQ70,AT70,O70,N70,P70,D70-$G$5,1,1)*AF70*F70*AH70</f>
        <v>455178.01643278985</v>
      </c>
      <c r="U70" s="132"/>
      <c r="V70" s="142">
        <f t="shared" si="39"/>
        <v>0</v>
      </c>
      <c r="W70" s="142"/>
      <c r="X70" s="300">
        <f t="shared" si="40"/>
        <v>-54816.723119947172</v>
      </c>
      <c r="Y70" s="300">
        <f t="shared" si="12"/>
        <v>2913.1315240340859</v>
      </c>
      <c r="Z70" s="300">
        <f t="shared" si="13"/>
        <v>3733.473903039293</v>
      </c>
      <c r="AA70" s="300">
        <f t="shared" si="14"/>
        <v>778947.83597682579</v>
      </c>
      <c r="AB70" s="300">
        <f t="shared" si="41"/>
        <v>10673.441271491783</v>
      </c>
      <c r="AC70" s="300">
        <f t="shared" si="42"/>
        <v>3633117.4443610138</v>
      </c>
      <c r="AE70" s="135">
        <v>15</v>
      </c>
      <c r="AF70" s="135">
        <f t="shared" si="43"/>
        <v>1</v>
      </c>
      <c r="AG70" s="135">
        <f t="shared" si="44"/>
        <v>1</v>
      </c>
      <c r="AH70" s="135">
        <f t="shared" si="15"/>
        <v>31</v>
      </c>
      <c r="AI70" s="135">
        <f t="shared" si="45"/>
        <v>1600</v>
      </c>
      <c r="AJ70" s="135">
        <f t="shared" si="46"/>
        <v>38367</v>
      </c>
      <c r="AK70" s="332">
        <f t="shared" si="47"/>
        <v>0.11144845360824762</v>
      </c>
      <c r="AL70" s="133">
        <f t="shared" si="16"/>
        <v>3.2760000000000002</v>
      </c>
      <c r="AM70" s="218">
        <f t="shared" si="17"/>
        <v>0.30499999999999999</v>
      </c>
      <c r="AN70" s="218">
        <f t="shared" si="18"/>
        <v>2.2499999999999999E-2</v>
      </c>
      <c r="AO70" s="334">
        <f t="shared" si="31"/>
        <v>0.4375</v>
      </c>
      <c r="AP70" s="218">
        <f t="shared" si="19"/>
        <v>0.03</v>
      </c>
      <c r="AQ70" s="133">
        <f t="shared" si="48"/>
        <v>0</v>
      </c>
      <c r="AR70" s="134">
        <f t="shared" si="20"/>
        <v>0</v>
      </c>
      <c r="AS70" s="133">
        <f t="shared" si="21"/>
        <v>0</v>
      </c>
      <c r="AT70" s="134">
        <f t="shared" si="49"/>
        <v>6.9934035208956025E-2</v>
      </c>
      <c r="AU70" s="134">
        <f t="shared" si="22"/>
        <v>0.73804485063203962</v>
      </c>
      <c r="AV70" s="34">
        <f t="shared" si="23"/>
        <v>0</v>
      </c>
      <c r="AW70" s="134">
        <f t="shared" si="24"/>
        <v>0.25750000000000001</v>
      </c>
      <c r="AX70" s="134">
        <f t="shared" si="25"/>
        <v>1.05</v>
      </c>
      <c r="AY70" s="134">
        <f t="shared" si="26"/>
        <v>1.05</v>
      </c>
      <c r="AZ70" s="134"/>
      <c r="BA70" s="223"/>
      <c r="BB70" s="218">
        <f t="shared" si="27"/>
        <v>-0.79864035809837297</v>
      </c>
      <c r="BC70" s="218">
        <f t="shared" si="50"/>
        <v>-0.67199999999999971</v>
      </c>
      <c r="BD70" s="134">
        <f t="shared" si="51"/>
        <v>-0.3526964738703538</v>
      </c>
      <c r="BE70" s="134">
        <f t="shared" si="52"/>
        <v>-0.34639048676982703</v>
      </c>
      <c r="BF70" s="134">
        <f>_xll.xSPRDOPT($BW70,$BV70,$CG70,0,$BY70,$BX70,$BZ70,$AJ70,1,4)*$CB70</f>
        <v>7.6275172467291222E-2</v>
      </c>
      <c r="BG70" s="134">
        <f>_xll.xSPRDOPT($BW70,$BV70,$CG70,0,$BY70,$BX70,$BZ70,$AJ70,1,3)*$CB70</f>
        <v>6.2810622614227693E-2</v>
      </c>
      <c r="BH70" s="134">
        <f>IF(OR(BF70&lt;&gt;0,BG70&lt;&gt;0),_xll.xSPRDOPT($BW70,$BV70,$CG70,0,$BY70,$BX70,$BZ70,$AJ70,1,12)*$CB70,0)</f>
        <v>-6.2995265062443212E-2</v>
      </c>
      <c r="BI70" s="134">
        <f>_xll.xSPRDOPT($BW70,$BV70,$CG70,2*LN(1+CA70/2),$BY70,$BX70,$BZ70,$AJ70,1,9)</f>
        <v>5.9843758336387808E-5</v>
      </c>
      <c r="BJ70" s="134">
        <f>_xll.xSPRDOPT($BW70,$BV70,$CG70,0,$BY70,$BX70,$BZ70,$AJ70,1,6)*$CB70</f>
        <v>7.4071009642047514</v>
      </c>
      <c r="BK70" s="134">
        <f>_xll.xSPRDOPT($BW70,$BV70,$CG70,0,$BY70,$BX70,$BZ70,$AJ70,1,5)*$CB70</f>
        <v>-11.168972638759234</v>
      </c>
      <c r="BL70" s="134">
        <f>_xll.xSPRDOPT(BW70,BV70,CG70,0,BY70,BX70,BZ70,AJ70,1,2)*CB70</f>
        <v>-0.23259394362450378</v>
      </c>
      <c r="BM70" s="134">
        <f>_xll.xSPRDOPT(BW70,BV70,CG70,0,BY70,BX70,BZ70,AJ70,1,1)*CB70</f>
        <v>0.40799550591679834</v>
      </c>
      <c r="BN70" s="134">
        <f>IF(AH70&lt;&gt;0,_xll.xSPRDOPT($BW70,$BV70,$CG70,2*LN(1+CA70/2),$BY70,$BX70,$BZ70,$AJ70,1,8)+(AJ70/365.25)*CH70/AH70,0)</f>
        <v>10.308114368278909</v>
      </c>
      <c r="BO70" s="134">
        <f>_xll.xSPRDOPT($BW70,$BV70,$CG70,0,$BY70,$BX70,$BZ70,$AJ70,1,0)</f>
        <v>0.86413300958998884</v>
      </c>
      <c r="BP70" s="134"/>
      <c r="BQ70" s="134"/>
      <c r="BR70" s="134"/>
      <c r="BS70" s="135">
        <f t="shared" si="32"/>
        <v>457587.8073918646</v>
      </c>
      <c r="BV70" s="221">
        <v>4.4021403580983733</v>
      </c>
      <c r="BW70" s="133">
        <v>4.4154999999999998</v>
      </c>
      <c r="BX70" s="134">
        <v>0.6282510792705821</v>
      </c>
      <c r="BY70" s="134">
        <v>0.62194509217005534</v>
      </c>
      <c r="BZ70" s="134">
        <v>0.99287864325661945</v>
      </c>
      <c r="CA70" s="134">
        <v>6.8263969545907008E-2</v>
      </c>
      <c r="CB70" s="134">
        <v>0.9872179502955063</v>
      </c>
      <c r="CC70" s="218">
        <v>-0.03</v>
      </c>
      <c r="CD70" s="218">
        <v>0.06</v>
      </c>
      <c r="CE70" s="218">
        <v>0.17499999999999999</v>
      </c>
      <c r="CF70" s="218">
        <v>-7.4999999999999997E-3</v>
      </c>
      <c r="CG70" s="218">
        <v>1.9200000000000002E-2</v>
      </c>
      <c r="CH70" s="218">
        <v>3.0653117356675472</v>
      </c>
      <c r="CI70" s="29">
        <v>4.2480000000000002</v>
      </c>
    </row>
    <row r="71" spans="4:87" x14ac:dyDescent="0.2">
      <c r="D71" s="31">
        <f t="shared" si="33"/>
        <v>38398</v>
      </c>
      <c r="F71" s="28">
        <f t="shared" si="34"/>
        <v>20000</v>
      </c>
      <c r="G71" s="28">
        <f t="shared" si="11"/>
        <v>14673.241773613996</v>
      </c>
      <c r="H71" s="52">
        <f t="shared" si="35"/>
        <v>3.4815000000000005</v>
      </c>
      <c r="I71" s="52">
        <f t="shared" si="36"/>
        <v>3.6190000000000002</v>
      </c>
      <c r="K71" s="52">
        <f t="shared" si="28"/>
        <v>2.8245990414206887</v>
      </c>
      <c r="L71" s="132">
        <f t="shared" si="37"/>
        <v>0</v>
      </c>
      <c r="M71" s="52"/>
      <c r="N71" s="128">
        <f t="shared" si="29"/>
        <v>0.26367608147436655</v>
      </c>
      <c r="O71" s="128">
        <f t="shared" si="30"/>
        <v>0.26367608147436655</v>
      </c>
      <c r="P71" s="55">
        <f t="shared" si="38"/>
        <v>1</v>
      </c>
      <c r="Q71" s="132">
        <f>_xll.xSPRDOPT(I71,H71,AQ71,0,O71,N71,P71,D71-$G$5,1,0)*AH71*AU71</f>
        <v>2.8245990414206887</v>
      </c>
      <c r="R71" s="330"/>
      <c r="S71" s="177">
        <f>_xll.xSPRDOPT(I71,H71,AQ71,AT71,O71,N71,P71,D71-$G$5,1,2)*AF71*F71*AH71</f>
        <v>-408643.92151330318</v>
      </c>
      <c r="T71" s="177">
        <f>_xll.xSPRDOPT(I71,H71,AQ71,AT71,O71,N71,P71,D71-$G$5,1,1)*AF71*F71*AH71</f>
        <v>408643.92151330318</v>
      </c>
      <c r="U71" s="132"/>
      <c r="V71" s="142">
        <f t="shared" si="39"/>
        <v>0</v>
      </c>
      <c r="W71" s="142"/>
      <c r="X71" s="300">
        <f t="shared" si="40"/>
        <v>-61990.991392477416</v>
      </c>
      <c r="Y71" s="300">
        <f t="shared" si="12"/>
        <v>3391.7808859182528</v>
      </c>
      <c r="Z71" s="300">
        <f t="shared" si="13"/>
        <v>3351.0411498761737</v>
      </c>
      <c r="AA71" s="300">
        <f t="shared" si="14"/>
        <v>730683.20291467058</v>
      </c>
      <c r="AB71" s="300">
        <f t="shared" si="41"/>
        <v>10869.800038680691</v>
      </c>
      <c r="AC71" s="300">
        <f t="shared" si="42"/>
        <v>3277958.5013776235</v>
      </c>
      <c r="AE71" s="135">
        <v>15</v>
      </c>
      <c r="AF71" s="135">
        <f t="shared" si="43"/>
        <v>1</v>
      </c>
      <c r="AG71" s="135">
        <f t="shared" si="44"/>
        <v>2</v>
      </c>
      <c r="AH71" s="135">
        <f t="shared" si="15"/>
        <v>28</v>
      </c>
      <c r="AI71" s="135">
        <f t="shared" si="45"/>
        <v>1631</v>
      </c>
      <c r="AJ71" s="135">
        <f t="shared" si="46"/>
        <v>38398</v>
      </c>
      <c r="AK71" s="332">
        <f t="shared" si="47"/>
        <v>0.10767525773195885</v>
      </c>
      <c r="AL71" s="133">
        <f t="shared" si="16"/>
        <v>3.1540000000000004</v>
      </c>
      <c r="AM71" s="218">
        <f t="shared" si="17"/>
        <v>0.30499999999999999</v>
      </c>
      <c r="AN71" s="218">
        <f t="shared" si="18"/>
        <v>2.2499999999999999E-2</v>
      </c>
      <c r="AO71" s="334">
        <f t="shared" si="31"/>
        <v>0.435</v>
      </c>
      <c r="AP71" s="218">
        <f t="shared" si="19"/>
        <v>0.03</v>
      </c>
      <c r="AQ71" s="133">
        <f t="shared" si="48"/>
        <v>0</v>
      </c>
      <c r="AR71" s="134">
        <f t="shared" si="20"/>
        <v>0</v>
      </c>
      <c r="AS71" s="133">
        <f t="shared" si="21"/>
        <v>0</v>
      </c>
      <c r="AT71" s="134">
        <f t="shared" si="49"/>
        <v>6.9962053143676012E-2</v>
      </c>
      <c r="AU71" s="134">
        <f t="shared" si="22"/>
        <v>0.73366208868069982</v>
      </c>
      <c r="AV71" s="34">
        <f t="shared" si="23"/>
        <v>0</v>
      </c>
      <c r="AW71" s="134">
        <f t="shared" si="24"/>
        <v>0.245</v>
      </c>
      <c r="AX71" s="134">
        <f t="shared" si="25"/>
        <v>1.05</v>
      </c>
      <c r="AY71" s="134">
        <f t="shared" si="26"/>
        <v>1.05</v>
      </c>
      <c r="AZ71" s="134"/>
      <c r="BA71" s="223"/>
      <c r="BB71" s="218">
        <f t="shared" si="27"/>
        <v>-0.92064035809837286</v>
      </c>
      <c r="BC71" s="218">
        <f t="shared" si="50"/>
        <v>-0.79649999999999954</v>
      </c>
      <c r="BD71" s="134">
        <f t="shared" si="51"/>
        <v>-0.36457499779621555</v>
      </c>
      <c r="BE71" s="134">
        <f t="shared" si="52"/>
        <v>-0.35826901069568878</v>
      </c>
      <c r="BF71" s="134">
        <f>_xll.xSPRDOPT($BW71,$BV71,$CG71,0,$BY71,$BX71,$BZ71,$AJ71,1,4)*$CB71</f>
        <v>7.6142772790208132E-2</v>
      </c>
      <c r="BG71" s="134">
        <f>_xll.xSPRDOPT($BW71,$BV71,$CG71,0,$BY71,$BX71,$BZ71,$AJ71,1,3)*$CB71</f>
        <v>6.2671579878324654E-2</v>
      </c>
      <c r="BH71" s="134">
        <f>IF(OR(BF71&lt;&gt;0,BG71&lt;&gt;0),_xll.xSPRDOPT($BW71,$BV71,$CG71,0,$BY71,$BX71,$BZ71,$AJ71,1,12)*$CB71,0)</f>
        <v>-6.2855827274833354E-2</v>
      </c>
      <c r="BI71" s="134">
        <f>_xll.xSPRDOPT($BW71,$BV71,$CG71,2*LN(1+CA71/2),$BY71,$BX71,$BZ71,$AJ71,1,9)</f>
        <v>5.9468798465055935E-5</v>
      </c>
      <c r="BJ71" s="134">
        <f>_xll.xSPRDOPT($BW71,$BV71,$CG71,0,$BY71,$BX71,$BZ71,$AJ71,1,6)*$CB71</f>
        <v>7.411404530055087</v>
      </c>
      <c r="BK71" s="134">
        <f>_xll.xSPRDOPT($BW71,$BV71,$CG71,0,$BY71,$BX71,$BZ71,$AJ71,1,5)*$CB71</f>
        <v>-11.183786775773482</v>
      </c>
      <c r="BL71" s="134">
        <f>_xll.xSPRDOPT(BW71,BV71,CG71,0,BY71,BX71,BZ71,AJ71,1,2)*CB71</f>
        <v>-0.23222999384161488</v>
      </c>
      <c r="BM71" s="134">
        <f>_xll.xSPRDOPT(BW71,BV71,CG71,0,BY71,BX71,BZ71,AJ71,1,1)*CB71</f>
        <v>0.40740552869637875</v>
      </c>
      <c r="BN71" s="134">
        <f>IF(AH71&lt;&gt;0,_xll.xSPRDOPT($BW71,$BV71,$CG71,2*LN(1+CA71/2),$BY71,$BX71,$BZ71,$AJ71,1,8)+(AJ71/365.25)*CH71/AH71,0)</f>
        <v>11.430743007842338</v>
      </c>
      <c r="BO71" s="134">
        <f>_xll.xSPRDOPT($BW71,$BV71,$CG71,0,$BY71,$BX71,$BZ71,$AJ71,1,0)</f>
        <v>0.86319371963083702</v>
      </c>
      <c r="BP71" s="134"/>
      <c r="BQ71" s="134"/>
      <c r="BR71" s="134"/>
      <c r="BS71" s="135">
        <f t="shared" si="32"/>
        <v>410850.76966119191</v>
      </c>
      <c r="BV71" s="221">
        <v>4.4021403580983733</v>
      </c>
      <c r="BW71" s="133">
        <v>4.4154999999999998</v>
      </c>
      <c r="BX71" s="134">
        <v>0.6282510792705821</v>
      </c>
      <c r="BY71" s="134">
        <v>0.62194509217005534</v>
      </c>
      <c r="BZ71" s="134">
        <v>0.99287864325661945</v>
      </c>
      <c r="CA71" s="134">
        <v>6.8263969545907008E-2</v>
      </c>
      <c r="CB71" s="134">
        <v>0.9872179502955063</v>
      </c>
      <c r="CC71" s="218">
        <v>-0.03</v>
      </c>
      <c r="CD71" s="218">
        <v>0.06</v>
      </c>
      <c r="CE71" s="218">
        <v>0.17499999999999999</v>
      </c>
      <c r="CF71" s="218">
        <v>-7.4999999999999997E-3</v>
      </c>
      <c r="CG71" s="218">
        <v>1.9200000000000002E-2</v>
      </c>
      <c r="CH71" s="218">
        <v>3.0653117356675472</v>
      </c>
      <c r="CI71" s="29">
        <v>4.2480000000000002</v>
      </c>
    </row>
    <row r="72" spans="4:87" x14ac:dyDescent="0.2">
      <c r="D72" s="31">
        <f t="shared" si="33"/>
        <v>38426</v>
      </c>
      <c r="F72" s="28">
        <f t="shared" si="34"/>
        <v>20000</v>
      </c>
      <c r="G72" s="28">
        <f t="shared" si="11"/>
        <v>14594.459166395591</v>
      </c>
      <c r="H72" s="52">
        <f t="shared" si="35"/>
        <v>3.3075000000000001</v>
      </c>
      <c r="I72" s="52">
        <f t="shared" si="36"/>
        <v>3.3424999999999998</v>
      </c>
      <c r="K72" s="52">
        <f t="shared" si="28"/>
        <v>0.79174940977695396</v>
      </c>
      <c r="L72" s="132">
        <f t="shared" si="37"/>
        <v>4.2965631052993558E-14</v>
      </c>
      <c r="M72" s="52"/>
      <c r="N72" s="128">
        <f t="shared" si="29"/>
        <v>0.24924725384322111</v>
      </c>
      <c r="O72" s="128">
        <f t="shared" si="30"/>
        <v>0.24924725384322111</v>
      </c>
      <c r="P72" s="55">
        <f t="shared" si="38"/>
        <v>0.99999999999999989</v>
      </c>
      <c r="Q72" s="132">
        <f>_xll.xSPRDOPT(I72,H72,AQ72,0,O72,N72,P72,D72-$G$5,1,0)*AH72*AU72</f>
        <v>0.79174940977699693</v>
      </c>
      <c r="R72" s="330"/>
      <c r="S72" s="177">
        <f>_xll.xSPRDOPT(I72,H72,AQ72,AT72,O72,N72,P72,D72-$G$5,1,2)*AF72*F72*AH72</f>
        <v>-449955.04170625325</v>
      </c>
      <c r="T72" s="177">
        <f>_xll.xSPRDOPT(I72,H72,AQ72,AT72,O72,N72,P72,D72-$G$5,1,1)*AF72*F72*AH72</f>
        <v>449955.0417062536</v>
      </c>
      <c r="U72" s="132"/>
      <c r="V72" s="142">
        <f t="shared" si="39"/>
        <v>0</v>
      </c>
      <c r="W72" s="142"/>
      <c r="X72" s="300">
        <f t="shared" si="40"/>
        <v>-113289.8556357647</v>
      </c>
      <c r="Y72" s="300">
        <f t="shared" si="12"/>
        <v>4881.2925340709007</v>
      </c>
      <c r="Z72" s="300">
        <f t="shared" si="13"/>
        <v>3689.067055618611</v>
      </c>
      <c r="AA72" s="300">
        <f t="shared" si="14"/>
        <v>844892.47976089281</v>
      </c>
      <c r="AB72" s="300">
        <f t="shared" si="41"/>
        <v>11032.257176542304</v>
      </c>
      <c r="AC72" s="300">
        <f t="shared" si="42"/>
        <v>3625594.5408109552</v>
      </c>
      <c r="AE72" s="135">
        <v>15</v>
      </c>
      <c r="AF72" s="135">
        <f t="shared" si="43"/>
        <v>1</v>
      </c>
      <c r="AG72" s="135">
        <f t="shared" si="44"/>
        <v>3</v>
      </c>
      <c r="AH72" s="135">
        <f t="shared" si="15"/>
        <v>31</v>
      </c>
      <c r="AI72" s="135">
        <f t="shared" si="45"/>
        <v>1659</v>
      </c>
      <c r="AJ72" s="135">
        <f t="shared" si="46"/>
        <v>38426</v>
      </c>
      <c r="AK72" s="332">
        <f t="shared" si="47"/>
        <v>0.1022938144329899</v>
      </c>
      <c r="AL72" s="133">
        <f t="shared" si="16"/>
        <v>3.02</v>
      </c>
      <c r="AM72" s="218">
        <f t="shared" si="17"/>
        <v>0.26500000000000001</v>
      </c>
      <c r="AN72" s="218">
        <f t="shared" si="18"/>
        <v>2.2499999999999999E-2</v>
      </c>
      <c r="AO72" s="334">
        <f t="shared" si="31"/>
        <v>0.30249999999999999</v>
      </c>
      <c r="AP72" s="218">
        <f t="shared" si="19"/>
        <v>0.02</v>
      </c>
      <c r="AQ72" s="133">
        <f t="shared" si="48"/>
        <v>0</v>
      </c>
      <c r="AR72" s="134">
        <f t="shared" si="20"/>
        <v>0</v>
      </c>
      <c r="AS72" s="133">
        <f t="shared" si="21"/>
        <v>0</v>
      </c>
      <c r="AT72" s="134">
        <f t="shared" si="49"/>
        <v>6.9987359665582005E-2</v>
      </c>
      <c r="AU72" s="134">
        <f t="shared" si="22"/>
        <v>0.72972295831977951</v>
      </c>
      <c r="AV72" s="34">
        <f t="shared" si="23"/>
        <v>0</v>
      </c>
      <c r="AW72" s="134">
        <f t="shared" si="24"/>
        <v>0.24</v>
      </c>
      <c r="AX72" s="134">
        <f t="shared" si="25"/>
        <v>0.75</v>
      </c>
      <c r="AY72" s="134">
        <f t="shared" si="26"/>
        <v>0.75</v>
      </c>
      <c r="AZ72" s="134"/>
      <c r="BA72" s="223"/>
      <c r="BB72" s="218">
        <f t="shared" si="27"/>
        <v>-1.0946403580983732</v>
      </c>
      <c r="BC72" s="218">
        <f t="shared" si="50"/>
        <v>-1.073</v>
      </c>
      <c r="BD72" s="134">
        <f t="shared" si="51"/>
        <v>-0.379003825427361</v>
      </c>
      <c r="BE72" s="134">
        <f t="shared" si="52"/>
        <v>-0.37269783832683423</v>
      </c>
      <c r="BF72" s="134">
        <f>_xll.xSPRDOPT($BW72,$BV72,$CG72,0,$BY72,$BX72,$BZ72,$AJ72,1,4)*$CB72</f>
        <v>7.6023217858235362E-2</v>
      </c>
      <c r="BG72" s="134">
        <f>_xll.xSPRDOPT($BW72,$BV72,$CG72,0,$BY72,$BX72,$BZ72,$AJ72,1,3)*$CB72</f>
        <v>6.2546097007878068E-2</v>
      </c>
      <c r="BH72" s="134">
        <f>IF(OR(BF72&lt;&gt;0,BG72&lt;&gt;0),_xll.xSPRDOPT($BW72,$BV72,$CG72,0,$BY72,$BX72,$BZ72,$AJ72,1,12)*$CB72,0)</f>
        <v>-6.2729987780886898E-2</v>
      </c>
      <c r="BI72" s="134">
        <f>_xll.xSPRDOPT($BW72,$BV72,$CG72,2*LN(1+CA72/2),$BY72,$BX72,$BZ72,$AJ72,1,9)</f>
        <v>5.9131962107315258E-5</v>
      </c>
      <c r="BJ72" s="134">
        <f>_xll.xSPRDOPT($BW72,$BV72,$CG72,0,$BY72,$BX72,$BZ72,$AJ72,1,6)*$CB72</f>
        <v>7.4152566480655295</v>
      </c>
      <c r="BK72" s="134">
        <f>_xll.xSPRDOPT($BW72,$BV72,$CG72,0,$BY72,$BX72,$BZ72,$AJ72,1,5)*$CB72</f>
        <v>-11.197114694689647</v>
      </c>
      <c r="BL72" s="134">
        <f>_xll.xSPRDOPT(BW72,BV72,CG72,0,BY72,BX72,BZ72,AJ72,1,2)*CB72</f>
        <v>-0.23190117115802217</v>
      </c>
      <c r="BM72" s="134">
        <f>_xll.xSPRDOPT(BW72,BV72,CG72,0,BY72,BX72,BZ72,AJ72,1,1)*CB72</f>
        <v>0.40687227832797918</v>
      </c>
      <c r="BN72" s="134">
        <f>IF(AH72&lt;&gt;0,_xll.xSPRDOPT($BW72,$BV72,$CG72,2*LN(1+CA72/2),$BY72,$BX72,$BZ72,$AJ72,1,8)+(AJ72/365.25)*CH72/AH72,0)</f>
        <v>10.324976907333728</v>
      </c>
      <c r="BO72" s="134">
        <f>_xll.xSPRDOPT($BW72,$BV72,$CG72,0,$BY72,$BX72,$BZ72,$AJ72,1,0)</f>
        <v>0.86234369521049981</v>
      </c>
      <c r="BP72" s="134"/>
      <c r="BQ72" s="134"/>
      <c r="BR72" s="134"/>
      <c r="BS72" s="135">
        <f t="shared" si="32"/>
        <v>452428.23415826331</v>
      </c>
      <c r="BV72" s="221">
        <v>4.4021403580983733</v>
      </c>
      <c r="BW72" s="133">
        <v>4.4154999999999998</v>
      </c>
      <c r="BX72" s="134">
        <v>0.6282510792705821</v>
      </c>
      <c r="BY72" s="134">
        <v>0.62194509217005534</v>
      </c>
      <c r="BZ72" s="134">
        <v>0.99287864325661945</v>
      </c>
      <c r="CA72" s="134">
        <v>6.8263969545907008E-2</v>
      </c>
      <c r="CB72" s="134">
        <v>0.9872179502955063</v>
      </c>
      <c r="CC72" s="218">
        <v>-0.03</v>
      </c>
      <c r="CD72" s="218">
        <v>0.06</v>
      </c>
      <c r="CE72" s="218">
        <v>0.17499999999999999</v>
      </c>
      <c r="CF72" s="218">
        <v>-7.4999999999999997E-3</v>
      </c>
      <c r="CG72" s="218">
        <v>1.9200000000000002E-2</v>
      </c>
      <c r="CH72" s="218">
        <v>3.0653117356675472</v>
      </c>
      <c r="CI72" s="29">
        <v>4.2480000000000002</v>
      </c>
    </row>
    <row r="73" spans="4:87" x14ac:dyDescent="0.2">
      <c r="D73" s="31">
        <f t="shared" si="33"/>
        <v>38457</v>
      </c>
      <c r="F73" s="28">
        <f t="shared" si="34"/>
        <v>20000</v>
      </c>
      <c r="G73" s="28">
        <f t="shared" si="11"/>
        <v>14507.66545822304</v>
      </c>
      <c r="H73" s="52">
        <f t="shared" si="35"/>
        <v>3.0985</v>
      </c>
      <c r="I73" s="52">
        <f t="shared" si="36"/>
        <v>3.141</v>
      </c>
      <c r="K73" s="52">
        <f t="shared" si="28"/>
        <v>0.92486367296171845</v>
      </c>
      <c r="L73" s="132">
        <f t="shared" si="37"/>
        <v>0</v>
      </c>
      <c r="M73" s="52"/>
      <c r="N73" s="128">
        <f t="shared" si="29"/>
        <v>0.23284357202263081</v>
      </c>
      <c r="O73" s="128">
        <f t="shared" si="30"/>
        <v>0.23284357202263081</v>
      </c>
      <c r="P73" s="55">
        <f t="shared" si="38"/>
        <v>1.0000000000000002</v>
      </c>
      <c r="Q73" s="132">
        <f>_xll.xSPRDOPT(I73,H73,AQ73,0,O73,N73,P73,D73-$G$5,1,0)*AH73*AU73</f>
        <v>0.92486367296166172</v>
      </c>
      <c r="R73" s="330"/>
      <c r="S73" s="177">
        <f>_xll.xSPRDOPT(I73,H73,AQ73,AT73,O73,N73,P73,D73-$G$5,1,2)*AF73*F73*AH73</f>
        <v>-432804.9100177206</v>
      </c>
      <c r="T73" s="177">
        <f>_xll.xSPRDOPT(I73,H73,AQ73,AT73,O73,N73,P73,D73-$G$5,1,1)*AF73*F73*AH73</f>
        <v>432804.9100177199</v>
      </c>
      <c r="U73" s="132"/>
      <c r="V73" s="142">
        <f t="shared" si="39"/>
        <v>0</v>
      </c>
      <c r="W73" s="142"/>
      <c r="X73" s="300">
        <f t="shared" si="40"/>
        <v>-129578.85723278206</v>
      </c>
      <c r="Y73" s="300">
        <f t="shared" si="12"/>
        <v>6707.4991619892753</v>
      </c>
      <c r="Z73" s="300">
        <f t="shared" si="13"/>
        <v>3547.6718584885821</v>
      </c>
      <c r="AA73" s="300">
        <f t="shared" si="14"/>
        <v>857288.40005398192</v>
      </c>
      <c r="AB73" s="300">
        <f t="shared" si="41"/>
        <v>11223.938282749796</v>
      </c>
      <c r="AC73" s="300">
        <f t="shared" si="42"/>
        <v>3504803.4791286867</v>
      </c>
      <c r="AE73" s="135">
        <v>15</v>
      </c>
      <c r="AF73" s="135">
        <f t="shared" si="43"/>
        <v>1</v>
      </c>
      <c r="AG73" s="135">
        <f t="shared" si="44"/>
        <v>4</v>
      </c>
      <c r="AH73" s="135">
        <f t="shared" si="15"/>
        <v>30</v>
      </c>
      <c r="AI73" s="135">
        <f t="shared" si="45"/>
        <v>1690</v>
      </c>
      <c r="AJ73" s="135">
        <f t="shared" si="46"/>
        <v>38457</v>
      </c>
      <c r="AK73" s="332">
        <f t="shared" si="47"/>
        <v>9.5829896907216661E-2</v>
      </c>
      <c r="AL73" s="133">
        <f t="shared" si="16"/>
        <v>2.8860000000000001</v>
      </c>
      <c r="AM73" s="218">
        <f t="shared" si="17"/>
        <v>0.19500000000000001</v>
      </c>
      <c r="AN73" s="218">
        <f t="shared" si="18"/>
        <v>1.7500000000000002E-2</v>
      </c>
      <c r="AO73" s="334">
        <f t="shared" si="31"/>
        <v>0.25</v>
      </c>
      <c r="AP73" s="218">
        <f t="shared" si="19"/>
        <v>5.0000000000000001E-3</v>
      </c>
      <c r="AQ73" s="133">
        <f t="shared" si="48"/>
        <v>0</v>
      </c>
      <c r="AR73" s="134">
        <f t="shared" si="20"/>
        <v>0</v>
      </c>
      <c r="AS73" s="133">
        <f t="shared" si="21"/>
        <v>0</v>
      </c>
      <c r="AT73" s="134">
        <f t="shared" si="49"/>
        <v>7.0015377600796014E-2</v>
      </c>
      <c r="AU73" s="134">
        <f t="shared" si="22"/>
        <v>0.72538327291115201</v>
      </c>
      <c r="AV73" s="34">
        <f t="shared" si="23"/>
        <v>0</v>
      </c>
      <c r="AW73" s="134">
        <f t="shared" si="24"/>
        <v>0.23</v>
      </c>
      <c r="AX73" s="134">
        <f t="shared" si="25"/>
        <v>0.45</v>
      </c>
      <c r="AY73" s="134">
        <f t="shared" si="26"/>
        <v>0.45</v>
      </c>
      <c r="AZ73" s="134"/>
      <c r="BA73" s="223"/>
      <c r="BB73" s="218">
        <f t="shared" si="27"/>
        <v>-1.3036403580983733</v>
      </c>
      <c r="BC73" s="218">
        <f t="shared" si="50"/>
        <v>-1.2744999999999997</v>
      </c>
      <c r="BD73" s="134">
        <f t="shared" si="51"/>
        <v>-0.39540750724795126</v>
      </c>
      <c r="BE73" s="134">
        <f t="shared" si="52"/>
        <v>-0.3891015201474245</v>
      </c>
      <c r="BF73" s="134">
        <f>_xll.xSPRDOPT($BW73,$BV73,$CG73,0,$BY73,$BX73,$BZ73,$AJ73,1,4)*$CB73</f>
        <v>7.58908891917906E-2</v>
      </c>
      <c r="BG73" s="134">
        <f>_xll.xSPRDOPT($BW73,$BV73,$CG73,0,$BY73,$BX73,$BZ73,$AJ73,1,3)*$CB73</f>
        <v>6.2407285284905002E-2</v>
      </c>
      <c r="BH73" s="134">
        <f>IF(OR(BF73&lt;&gt;0,BG73&lt;&gt;0),_xll.xSPRDOPT($BW73,$BV73,$CG73,0,$BY73,$BX73,$BZ73,$AJ73,1,12)*$CB73,0)</f>
        <v>-6.2590781443381927E-2</v>
      </c>
      <c r="BI73" s="134">
        <f>_xll.xSPRDOPT($BW73,$BV73,$CG73,2*LN(1+CA73/2),$BY73,$BX73,$BZ73,$AJ73,1,9)</f>
        <v>5.8761060154407113E-5</v>
      </c>
      <c r="BJ73" s="134">
        <f>_xll.xSPRDOPT($BW73,$BV73,$CG73,0,$BY73,$BX73,$BZ73,$AJ73,1,6)*$CB73</f>
        <v>7.4194827188199248</v>
      </c>
      <c r="BK73" s="134">
        <f>_xll.xSPRDOPT($BW73,$BV73,$CG73,0,$BY73,$BX73,$BZ73,$AJ73,1,5)*$CB73</f>
        <v>-11.211812190697463</v>
      </c>
      <c r="BL73" s="134">
        <f>_xll.xSPRDOPT(BW73,BV73,CG73,0,BY73,BX73,BZ73,AJ73,1,2)*CB73</f>
        <v>-0.23153701547623801</v>
      </c>
      <c r="BM73" s="134">
        <f>_xll.xSPRDOPT(BW73,BV73,CG73,0,BY73,BX73,BZ73,AJ73,1,1)*CB73</f>
        <v>0.40628149064190539</v>
      </c>
      <c r="BN73" s="134">
        <f>IF(AH73&lt;&gt;0,_xll.xSPRDOPT($BW73,$BV73,$CG73,2*LN(1+CA73/2),$BY73,$BX73,$BZ73,$AJ73,1,8)+(AJ73/365.25)*CH73/AH73,0)</f>
        <v>10.680871172405626</v>
      </c>
      <c r="BO73" s="134">
        <f>_xll.xSPRDOPT($BW73,$BV73,$CG73,0,$BY73,$BX73,$BZ73,$AJ73,1,0)</f>
        <v>0.86140079577656581</v>
      </c>
      <c r="BP73" s="134"/>
      <c r="BQ73" s="134"/>
      <c r="BR73" s="134"/>
      <c r="BS73" s="135">
        <f t="shared" si="32"/>
        <v>435229.96374669124</v>
      </c>
      <c r="BV73" s="221">
        <v>4.4021403580983733</v>
      </c>
      <c r="BW73" s="133">
        <v>4.4154999999999998</v>
      </c>
      <c r="BX73" s="134">
        <v>0.6282510792705821</v>
      </c>
      <c r="BY73" s="134">
        <v>0.62194509217005534</v>
      </c>
      <c r="BZ73" s="134">
        <v>0.99287864325661945</v>
      </c>
      <c r="CA73" s="134">
        <v>6.8263969545907008E-2</v>
      </c>
      <c r="CB73" s="134">
        <v>0.9872179502955063</v>
      </c>
      <c r="CC73" s="218">
        <v>-0.03</v>
      </c>
      <c r="CD73" s="218">
        <v>0.06</v>
      </c>
      <c r="CE73" s="218">
        <v>0.17499999999999999</v>
      </c>
      <c r="CF73" s="218">
        <v>-7.4999999999999997E-3</v>
      </c>
      <c r="CG73" s="218">
        <v>1.9200000000000002E-2</v>
      </c>
      <c r="CH73" s="218">
        <v>3.0653117356675472</v>
      </c>
      <c r="CI73" s="29">
        <v>4.2480000000000002</v>
      </c>
    </row>
    <row r="74" spans="4:87" x14ac:dyDescent="0.2">
      <c r="D74" s="31">
        <f t="shared" si="33"/>
        <v>38487</v>
      </c>
      <c r="F74" s="28">
        <f t="shared" si="34"/>
        <v>20000</v>
      </c>
      <c r="G74" s="28">
        <f t="shared" si="11"/>
        <v>14424.099952198283</v>
      </c>
      <c r="H74" s="52">
        <f t="shared" si="35"/>
        <v>3.0655000000000001</v>
      </c>
      <c r="I74" s="52">
        <f t="shared" si="36"/>
        <v>3.0805000000000002</v>
      </c>
      <c r="K74" s="52">
        <f t="shared" si="28"/>
        <v>0.33536032388861287</v>
      </c>
      <c r="L74" s="132">
        <f t="shared" si="37"/>
        <v>0</v>
      </c>
      <c r="M74" s="52"/>
      <c r="N74" s="128">
        <f t="shared" si="29"/>
        <v>0.23279469873243477</v>
      </c>
      <c r="O74" s="128">
        <f t="shared" si="30"/>
        <v>0.23279469873243477</v>
      </c>
      <c r="P74" s="55">
        <f t="shared" si="38"/>
        <v>1</v>
      </c>
      <c r="Q74" s="132">
        <f>_xll.xSPRDOPT(I74,H74,AQ74,0,O74,N74,P74,D74-$G$5,1,0)*AH74*AU74</f>
        <v>0.33536032388861287</v>
      </c>
      <c r="R74" s="330"/>
      <c r="S74" s="177">
        <f>_xll.xSPRDOPT(I74,H74,AQ74,AT74,O74,N74,P74,D74-$G$5,1,2)*AF74*F74*AH74</f>
        <v>-444609.96862417401</v>
      </c>
      <c r="T74" s="177">
        <f>_xll.xSPRDOPT(I74,H74,AQ74,AT74,O74,N74,P74,D74-$G$5,1,1)*AF74*F74*AH74</f>
        <v>444609.96862417401</v>
      </c>
      <c r="U74" s="132"/>
      <c r="V74" s="142">
        <f t="shared" si="39"/>
        <v>0</v>
      </c>
      <c r="W74" s="142"/>
      <c r="X74" s="300">
        <f t="shared" si="40"/>
        <v>-144219.10208321674</v>
      </c>
      <c r="Y74" s="300">
        <f t="shared" si="12"/>
        <v>7268.7672290530008</v>
      </c>
      <c r="Z74" s="300">
        <f t="shared" si="13"/>
        <v>3643.6602967379927</v>
      </c>
      <c r="AA74" s="300">
        <f t="shared" si="14"/>
        <v>888403.95766916277</v>
      </c>
      <c r="AB74" s="300">
        <f t="shared" si="41"/>
        <v>11404.398294813935</v>
      </c>
      <c r="AC74" s="300">
        <f t="shared" si="42"/>
        <v>3617786.3180678771</v>
      </c>
      <c r="AE74" s="135">
        <v>15</v>
      </c>
      <c r="AF74" s="135">
        <f t="shared" si="43"/>
        <v>1</v>
      </c>
      <c r="AG74" s="135">
        <f t="shared" si="44"/>
        <v>5</v>
      </c>
      <c r="AH74" s="135">
        <f t="shared" si="15"/>
        <v>31</v>
      </c>
      <c r="AI74" s="135">
        <f t="shared" si="45"/>
        <v>1720</v>
      </c>
      <c r="AJ74" s="135">
        <f t="shared" si="46"/>
        <v>38487</v>
      </c>
      <c r="AK74" s="332">
        <f t="shared" si="47"/>
        <v>9.4809278350515669E-2</v>
      </c>
      <c r="AL74" s="133">
        <f t="shared" si="16"/>
        <v>2.8730000000000002</v>
      </c>
      <c r="AM74" s="218">
        <f t="shared" si="17"/>
        <v>0.1825</v>
      </c>
      <c r="AN74" s="218">
        <f t="shared" si="18"/>
        <v>0.01</v>
      </c>
      <c r="AO74" s="334">
        <f t="shared" si="31"/>
        <v>0.20250000000000001</v>
      </c>
      <c r="AP74" s="218">
        <f t="shared" si="19"/>
        <v>5.0000000000000001E-3</v>
      </c>
      <c r="AQ74" s="133">
        <f t="shared" si="48"/>
        <v>0</v>
      </c>
      <c r="AR74" s="134">
        <f t="shared" si="20"/>
        <v>0</v>
      </c>
      <c r="AS74" s="133">
        <f t="shared" si="21"/>
        <v>0</v>
      </c>
      <c r="AT74" s="134">
        <f t="shared" si="49"/>
        <v>7.0042491731895015E-2</v>
      </c>
      <c r="AU74" s="134">
        <f t="shared" si="22"/>
        <v>0.72120499760991419</v>
      </c>
      <c r="AV74" s="34">
        <f t="shared" si="23"/>
        <v>0</v>
      </c>
      <c r="AW74" s="134">
        <f t="shared" si="24"/>
        <v>0.23</v>
      </c>
      <c r="AX74" s="134">
        <f t="shared" si="25"/>
        <v>0.45</v>
      </c>
      <c r="AY74" s="134">
        <f t="shared" si="26"/>
        <v>0.45</v>
      </c>
      <c r="AZ74" s="134"/>
      <c r="BA74" s="223"/>
      <c r="BB74" s="218">
        <f t="shared" si="27"/>
        <v>-1.3366403580983732</v>
      </c>
      <c r="BC74" s="218">
        <f t="shared" si="50"/>
        <v>-1.3349999999999995</v>
      </c>
      <c r="BD74" s="134">
        <f t="shared" si="51"/>
        <v>-0.39545638053814736</v>
      </c>
      <c r="BE74" s="134">
        <f t="shared" si="52"/>
        <v>-0.38915039343762059</v>
      </c>
      <c r="BF74" s="134">
        <f>_xll.xSPRDOPT($BW74,$BV74,$CG74,0,$BY74,$BX74,$BZ74,$AJ74,1,4)*$CB74</f>
        <v>7.5762865364150264E-2</v>
      </c>
      <c r="BG74" s="134">
        <f>_xll.xSPRDOPT($BW74,$BV74,$CG74,0,$BY74,$BX74,$BZ74,$AJ74,1,3)*$CB74</f>
        <v>6.2273067625860337E-2</v>
      </c>
      <c r="BH74" s="134">
        <f>IF(OR(BF74&lt;&gt;0,BG74&lt;&gt;0),_xll.xSPRDOPT($BW74,$BV74,$CG74,0,$BY74,$BX74,$BZ74,$AJ74,1,12)*$CB74,0)</f>
        <v>-6.2456182114661411E-2</v>
      </c>
      <c r="BI74" s="134">
        <f>_xll.xSPRDOPT($BW74,$BV74,$CG74,2*LN(1+CA74/2),$BY74,$BX74,$BZ74,$AJ74,1,9)</f>
        <v>5.8404138322855894E-5</v>
      </c>
      <c r="BJ74" s="134">
        <f>_xll.xSPRDOPT($BW74,$BV74,$CG74,0,$BY74,$BX74,$BZ74,$AJ74,1,6)*$CB74</f>
        <v>7.423533617170027</v>
      </c>
      <c r="BK74" s="134">
        <f>_xll.xSPRDOPT($BW74,$BV74,$CG74,0,$BY74,$BX74,$BZ74,$AJ74,1,5)*$CB74</f>
        <v>-11.225976943264738</v>
      </c>
      <c r="BL74" s="134">
        <f>_xll.xSPRDOPT(BW74,BV74,CG74,0,BY74,BX74,BZ74,AJ74,1,2)*CB74</f>
        <v>-0.23118450658636694</v>
      </c>
      <c r="BM74" s="134">
        <f>_xll.xSPRDOPT(BW74,BV74,CG74,0,BY74,BX74,BZ74,AJ74,1,1)*CB74</f>
        <v>0.40570936078151887</v>
      </c>
      <c r="BN74" s="134">
        <f>IF(AH74&lt;&gt;0,_xll.xSPRDOPT($BW74,$BV74,$CG74,2*LN(1+CA74/2),$BY74,$BX74,$BZ74,$AJ74,1,8)+(AJ74/365.25)*CH74/AH74,0)</f>
        <v>10.342401654027512</v>
      </c>
      <c r="BO74" s="134">
        <f>_xll.xSPRDOPT($BW74,$BV74,$CG74,0,$BY74,$BX74,$BZ74,$AJ74,1,0)</f>
        <v>0.86048651797308418</v>
      </c>
      <c r="BP74" s="134"/>
      <c r="BQ74" s="134"/>
      <c r="BR74" s="134"/>
      <c r="BS74" s="135">
        <f t="shared" si="32"/>
        <v>447147.09851814678</v>
      </c>
      <c r="BV74" s="221">
        <v>4.4021403580983733</v>
      </c>
      <c r="BW74" s="133">
        <v>4.4154999999999998</v>
      </c>
      <c r="BX74" s="134">
        <v>0.6282510792705821</v>
      </c>
      <c r="BY74" s="134">
        <v>0.62194509217005534</v>
      </c>
      <c r="BZ74" s="134">
        <v>0.99287864325661945</v>
      </c>
      <c r="CA74" s="134">
        <v>6.8263969545907008E-2</v>
      </c>
      <c r="CB74" s="134">
        <v>0.9872179502955063</v>
      </c>
      <c r="CC74" s="218">
        <v>-0.03</v>
      </c>
      <c r="CD74" s="218">
        <v>0.06</v>
      </c>
      <c r="CE74" s="218">
        <v>0.17499999999999999</v>
      </c>
      <c r="CF74" s="218">
        <v>-7.4999999999999997E-3</v>
      </c>
      <c r="CG74" s="218">
        <v>1.9200000000000002E-2</v>
      </c>
      <c r="CH74" s="218">
        <v>3.0653117356675472</v>
      </c>
      <c r="CI74" s="29">
        <v>4.2480000000000002</v>
      </c>
    </row>
    <row r="75" spans="4:87" x14ac:dyDescent="0.2">
      <c r="D75" s="31">
        <f t="shared" si="33"/>
        <v>38518</v>
      </c>
      <c r="F75" s="28">
        <f t="shared" si="34"/>
        <v>20000</v>
      </c>
      <c r="G75" s="28">
        <f t="shared" si="11"/>
        <v>14338.189779305243</v>
      </c>
      <c r="H75" s="52">
        <f t="shared" si="35"/>
        <v>3.1020000000000003</v>
      </c>
      <c r="I75" s="52">
        <f t="shared" si="36"/>
        <v>3.1145</v>
      </c>
      <c r="K75" s="52">
        <f t="shared" si="28"/>
        <v>0.26884105836196759</v>
      </c>
      <c r="L75" s="132">
        <f t="shared" si="37"/>
        <v>0</v>
      </c>
      <c r="M75" s="52"/>
      <c r="N75" s="128">
        <f t="shared" si="29"/>
        <v>0.23361104920423986</v>
      </c>
      <c r="O75" s="128">
        <f t="shared" si="30"/>
        <v>0.23361104920423986</v>
      </c>
      <c r="P75" s="55">
        <f t="shared" si="38"/>
        <v>1.0000000000000002</v>
      </c>
      <c r="Q75" s="132">
        <f>_xll.xSPRDOPT(I75,H75,AQ75,0,O75,N75,P75,D75-$G$5,1,0)*AH75*AU75</f>
        <v>0.26884105836185929</v>
      </c>
      <c r="R75" s="330"/>
      <c r="S75" s="177">
        <f>_xll.xSPRDOPT(I75,H75,AQ75,AT75,O75,N75,P75,D75-$G$5,1,2)*AF75*F75*AH75</f>
        <v>-427659.563260842</v>
      </c>
      <c r="T75" s="177">
        <f>_xll.xSPRDOPT(I75,H75,AQ75,AT75,O75,N75,P75,D75-$G$5,1,1)*AF75*F75*AH75</f>
        <v>427659.56326084113</v>
      </c>
      <c r="U75" s="132"/>
      <c r="V75" s="142">
        <f t="shared" si="39"/>
        <v>0</v>
      </c>
      <c r="W75" s="142"/>
      <c r="X75" s="300">
        <f t="shared" si="40"/>
        <v>-136175.76393130305</v>
      </c>
      <c r="Y75" s="300">
        <f t="shared" si="12"/>
        <v>6658.5808639405413</v>
      </c>
      <c r="Z75" s="300">
        <f t="shared" si="13"/>
        <v>3503.9806738301045</v>
      </c>
      <c r="AA75" s="300">
        <f t="shared" si="14"/>
        <v>860297.89135165582</v>
      </c>
      <c r="AB75" s="300">
        <f t="shared" si="41"/>
        <v>11596.731919233322</v>
      </c>
      <c r="AC75" s="300">
        <f t="shared" si="42"/>
        <v>3497232.0778349754</v>
      </c>
      <c r="AE75" s="135">
        <v>15</v>
      </c>
      <c r="AF75" s="135">
        <f t="shared" si="43"/>
        <v>1</v>
      </c>
      <c r="AG75" s="135">
        <f t="shared" si="44"/>
        <v>6</v>
      </c>
      <c r="AH75" s="135">
        <f t="shared" si="15"/>
        <v>30</v>
      </c>
      <c r="AI75" s="135">
        <f t="shared" si="45"/>
        <v>1751</v>
      </c>
      <c r="AJ75" s="135">
        <f t="shared" si="46"/>
        <v>38518</v>
      </c>
      <c r="AK75" s="332">
        <f t="shared" si="47"/>
        <v>9.5938144329897224E-2</v>
      </c>
      <c r="AL75" s="133">
        <f t="shared" si="16"/>
        <v>2.907</v>
      </c>
      <c r="AM75" s="218">
        <f t="shared" si="17"/>
        <v>0.1825</v>
      </c>
      <c r="AN75" s="218">
        <f t="shared" si="18"/>
        <v>1.2500000000000001E-2</v>
      </c>
      <c r="AO75" s="334">
        <f t="shared" si="31"/>
        <v>0.20250000000000001</v>
      </c>
      <c r="AP75" s="218">
        <f t="shared" si="19"/>
        <v>5.0000000000000001E-3</v>
      </c>
      <c r="AQ75" s="133">
        <f t="shared" si="48"/>
        <v>0</v>
      </c>
      <c r="AR75" s="134">
        <f t="shared" si="20"/>
        <v>0</v>
      </c>
      <c r="AS75" s="133">
        <f t="shared" si="21"/>
        <v>0</v>
      </c>
      <c r="AT75" s="134">
        <f t="shared" si="49"/>
        <v>7.007050966761999E-2</v>
      </c>
      <c r="AU75" s="134">
        <f t="shared" si="22"/>
        <v>0.71690948896526219</v>
      </c>
      <c r="AV75" s="34">
        <f t="shared" si="23"/>
        <v>0</v>
      </c>
      <c r="AW75" s="134">
        <f t="shared" si="24"/>
        <v>0.23</v>
      </c>
      <c r="AX75" s="134">
        <f t="shared" si="25"/>
        <v>0.5</v>
      </c>
      <c r="AY75" s="134">
        <f t="shared" si="26"/>
        <v>0.5</v>
      </c>
      <c r="AZ75" s="134"/>
      <c r="BA75" s="223"/>
      <c r="BB75" s="218">
        <f t="shared" si="27"/>
        <v>-1.300140358098373</v>
      </c>
      <c r="BC75" s="218">
        <f t="shared" si="50"/>
        <v>-1.3009999999999997</v>
      </c>
      <c r="BD75" s="134">
        <f t="shared" si="51"/>
        <v>-0.39464003006634224</v>
      </c>
      <c r="BE75" s="134">
        <f t="shared" si="52"/>
        <v>-0.38833404296581547</v>
      </c>
      <c r="BF75" s="134">
        <f>_xll.xSPRDOPT($BW75,$BV75,$CG75,0,$BY75,$BX75,$BZ75,$AJ75,1,4)*$CB75</f>
        <v>7.5630611913157689E-2</v>
      </c>
      <c r="BG75" s="134">
        <f>_xll.xSPRDOPT($BW75,$BV75,$CG75,0,$BY75,$BX75,$BZ75,$AJ75,1,3)*$CB75</f>
        <v>6.2134496679444824E-2</v>
      </c>
      <c r="BH75" s="134">
        <f>IF(OR(BF75&lt;&gt;0,BG75&lt;&gt;0),_xll.xSPRDOPT($BW75,$BV75,$CG75,0,$BY75,$BX75,$BZ75,$AJ75,1,12)*$CB75,0)</f>
        <v>-6.2317217013140948E-2</v>
      </c>
      <c r="BI75" s="134">
        <f>_xll.xSPRDOPT($BW75,$BV75,$CG75,2*LN(1+CA75/2),$BY75,$BX75,$BZ75,$AJ75,1,9)</f>
        <v>5.8037391102605935E-5</v>
      </c>
      <c r="BJ75" s="134">
        <f>_xll.xSPRDOPT($BW75,$BV75,$CG75,0,$BY75,$BX75,$BZ75,$AJ75,1,6)*$CB75</f>
        <v>7.4276793482775183</v>
      </c>
      <c r="BK75" s="134">
        <f>_xll.xSPRDOPT($BW75,$BV75,$CG75,0,$BY75,$BX75,$BZ75,$AJ75,1,5)*$CB75</f>
        <v>-11.240553073610053</v>
      </c>
      <c r="BL75" s="134">
        <f>_xll.xSPRDOPT(BW75,BV75,CG75,0,BY75,BX75,BZ75,AJ75,1,2)*CB75</f>
        <v>-0.23082014591153499</v>
      </c>
      <c r="BM75" s="134">
        <f>_xll.xSPRDOPT(BW75,BV75,CG75,0,BY75,BX75,BZ75,AJ75,1,1)*CB75</f>
        <v>0.40511775074090217</v>
      </c>
      <c r="BN75" s="134">
        <f>IF(AH75&lt;&gt;0,_xll.xSPRDOPT($BW75,$BV75,$CG75,2*LN(1+CA75/2),$BY75,$BX75,$BZ75,$AJ75,1,8)+(AJ75/365.25)*CH75/AH75,0)</f>
        <v>10.698841558929013</v>
      </c>
      <c r="BO75" s="134">
        <f>_xll.xSPRDOPT($BW75,$BV75,$CG75,0,$BY75,$BX75,$BZ75,$AJ75,1,0)</f>
        <v>0.85953991794464557</v>
      </c>
      <c r="BP75" s="134"/>
      <c r="BQ75" s="134"/>
      <c r="BR75" s="134"/>
      <c r="BS75" s="135">
        <f t="shared" si="32"/>
        <v>430145.69337915728</v>
      </c>
      <c r="BV75" s="221">
        <v>4.4021403580983733</v>
      </c>
      <c r="BW75" s="133">
        <v>4.4154999999999998</v>
      </c>
      <c r="BX75" s="134">
        <v>0.6282510792705821</v>
      </c>
      <c r="BY75" s="134">
        <v>0.62194509217005534</v>
      </c>
      <c r="BZ75" s="134">
        <v>0.99287864325661945</v>
      </c>
      <c r="CA75" s="134">
        <v>6.8263969545907008E-2</v>
      </c>
      <c r="CB75" s="134">
        <v>0.9872179502955063</v>
      </c>
      <c r="CC75" s="218">
        <v>-0.03</v>
      </c>
      <c r="CD75" s="218">
        <v>0.06</v>
      </c>
      <c r="CE75" s="218">
        <v>0.17499999999999999</v>
      </c>
      <c r="CF75" s="218">
        <v>-7.4999999999999997E-3</v>
      </c>
      <c r="CG75" s="218">
        <v>1.9200000000000002E-2</v>
      </c>
      <c r="CH75" s="218">
        <v>3.0653117356675472</v>
      </c>
      <c r="CI75" s="29">
        <v>4.2480000000000002</v>
      </c>
    </row>
    <row r="76" spans="4:87" x14ac:dyDescent="0.2">
      <c r="D76" s="31">
        <f t="shared" si="33"/>
        <v>38548</v>
      </c>
      <c r="F76" s="28">
        <f t="shared" si="34"/>
        <v>20000</v>
      </c>
      <c r="G76" s="28">
        <f t="shared" si="11"/>
        <v>14255.47577919634</v>
      </c>
      <c r="H76" s="52">
        <f t="shared" si="35"/>
        <v>3.1140000000000008</v>
      </c>
      <c r="I76" s="52">
        <f t="shared" si="36"/>
        <v>3.1415000000000002</v>
      </c>
      <c r="K76" s="52">
        <f t="shared" si="28"/>
        <v>0.60763965508823103</v>
      </c>
      <c r="L76" s="132">
        <f t="shared" si="37"/>
        <v>0</v>
      </c>
      <c r="M76" s="52"/>
      <c r="N76" s="128">
        <f t="shared" si="29"/>
        <v>0.23355118952635617</v>
      </c>
      <c r="O76" s="128">
        <f t="shared" si="30"/>
        <v>0.23355118952635617</v>
      </c>
      <c r="P76" s="55">
        <f t="shared" si="38"/>
        <v>1</v>
      </c>
      <c r="Q76" s="132">
        <f>_xll.xSPRDOPT(I76,H76,AQ76,0,O76,N76,P76,D76-$G$5,1,0)*AH76*AU76</f>
        <v>0.60763965508823103</v>
      </c>
      <c r="R76" s="330"/>
      <c r="S76" s="177">
        <f>_xll.xSPRDOPT(I76,H76,AQ76,AT76,O76,N76,P76,D76-$G$5,1,2)*AF76*F76*AH76</f>
        <v>-439320.30014390306</v>
      </c>
      <c r="T76" s="177">
        <f>_xll.xSPRDOPT(I76,H76,AQ76,AT76,O76,N76,P76,D76-$G$5,1,1)*AF76*F76*AH76</f>
        <v>439320.30014390306</v>
      </c>
      <c r="U76" s="132"/>
      <c r="V76" s="142">
        <f t="shared" si="39"/>
        <v>0</v>
      </c>
      <c r="W76" s="142"/>
      <c r="X76" s="300">
        <f t="shared" si="40"/>
        <v>-135479.73583051749</v>
      </c>
      <c r="Y76" s="300">
        <f t="shared" si="12"/>
        <v>6763.6164959497146</v>
      </c>
      <c r="Z76" s="300">
        <f t="shared" si="13"/>
        <v>3598.7623233703084</v>
      </c>
      <c r="AA76" s="300">
        <f t="shared" si="14"/>
        <v>891526.29450666707</v>
      </c>
      <c r="AB76" s="300">
        <f t="shared" si="41"/>
        <v>11777.719865250407</v>
      </c>
      <c r="AC76" s="300">
        <f t="shared" si="42"/>
        <v>3609947.5448225448</v>
      </c>
      <c r="AE76" s="135">
        <v>15</v>
      </c>
      <c r="AF76" s="135">
        <f t="shared" si="43"/>
        <v>1</v>
      </c>
      <c r="AG76" s="135">
        <f t="shared" si="44"/>
        <v>7</v>
      </c>
      <c r="AH76" s="135">
        <f t="shared" si="15"/>
        <v>31</v>
      </c>
      <c r="AI76" s="135">
        <f t="shared" si="45"/>
        <v>1781</v>
      </c>
      <c r="AJ76" s="135">
        <f t="shared" si="46"/>
        <v>38548</v>
      </c>
      <c r="AK76" s="332">
        <f t="shared" si="47"/>
        <v>9.6309278350515726E-2</v>
      </c>
      <c r="AL76" s="133">
        <f t="shared" si="16"/>
        <v>2.9190000000000005</v>
      </c>
      <c r="AM76" s="218">
        <f t="shared" si="17"/>
        <v>0.1825</v>
      </c>
      <c r="AN76" s="218">
        <f t="shared" si="18"/>
        <v>1.2500000000000001E-2</v>
      </c>
      <c r="AO76" s="334">
        <f t="shared" si="31"/>
        <v>0.215</v>
      </c>
      <c r="AP76" s="218">
        <f t="shared" si="19"/>
        <v>7.4999999999999997E-3</v>
      </c>
      <c r="AQ76" s="133">
        <f t="shared" si="48"/>
        <v>0</v>
      </c>
      <c r="AR76" s="134">
        <f t="shared" si="20"/>
        <v>0</v>
      </c>
      <c r="AS76" s="133">
        <f t="shared" si="21"/>
        <v>0</v>
      </c>
      <c r="AT76" s="134">
        <f t="shared" si="49"/>
        <v>7.0097623799213013E-2</v>
      </c>
      <c r="AU76" s="134">
        <f t="shared" si="22"/>
        <v>0.71277378895981702</v>
      </c>
      <c r="AV76" s="34">
        <f t="shared" si="23"/>
        <v>0</v>
      </c>
      <c r="AW76" s="134">
        <f t="shared" si="24"/>
        <v>0.23</v>
      </c>
      <c r="AX76" s="134">
        <f t="shared" si="25"/>
        <v>0.5</v>
      </c>
      <c r="AY76" s="134">
        <f t="shared" si="26"/>
        <v>0.5</v>
      </c>
      <c r="AZ76" s="134"/>
      <c r="BA76" s="223"/>
      <c r="BB76" s="218">
        <f t="shared" si="27"/>
        <v>-1.2881403580983726</v>
      </c>
      <c r="BC76" s="218">
        <f t="shared" si="50"/>
        <v>-1.2739999999999996</v>
      </c>
      <c r="BD76" s="134">
        <f t="shared" si="51"/>
        <v>-0.39469988974422593</v>
      </c>
      <c r="BE76" s="134">
        <f t="shared" si="52"/>
        <v>-0.38839390264369916</v>
      </c>
      <c r="BF76" s="134">
        <f>_xll.xSPRDOPT($BW76,$BV76,$CG76,0,$BY76,$BX76,$BZ76,$AJ76,1,4)*$CB76</f>
        <v>7.5502661759807466E-2</v>
      </c>
      <c r="BG76" s="134">
        <f>_xll.xSPRDOPT($BW76,$BV76,$CG76,0,$BY76,$BX76,$BZ76,$AJ76,1,3)*$CB76</f>
        <v>6.2000512977028611E-2</v>
      </c>
      <c r="BH76" s="134">
        <f>IF(OR(BF76&lt;&gt;0,BG76&lt;&gt;0),_xll.xSPRDOPT($BW76,$BV76,$CG76,0,$BY76,$BX76,$BZ76,$AJ76,1,12)*$CB76,0)</f>
        <v>-6.2182852094801046E-2</v>
      </c>
      <c r="BI76" s="134">
        <f>_xll.xSPRDOPT($BW76,$BV76,$CG76,2*LN(1+CA76/2),$BY76,$BX76,$BZ76,$AJ76,1,9)</f>
        <v>5.768446984845675E-5</v>
      </c>
      <c r="BJ76" s="134">
        <f>_xll.xSPRDOPT($BW76,$BV76,$CG76,0,$BY76,$BX76,$BZ76,$AJ76,1,6)*$CB76</f>
        <v>7.4316523935254546</v>
      </c>
      <c r="BK76" s="134">
        <f>_xll.xSPRDOPT($BW76,$BV76,$CG76,0,$BY76,$BX76,$BZ76,$AJ76,1,5)*$CB76</f>
        <v>-11.254599999869228</v>
      </c>
      <c r="BL76" s="134">
        <f>_xll.xSPRDOPT(BW76,BV76,CG76,0,BY76,BX76,BZ76,AJ76,1,2)*CB76</f>
        <v>-0.23046744252216289</v>
      </c>
      <c r="BM76" s="134">
        <f>_xll.xSPRDOPT(BW76,BV76,CG76,0,BY76,BX76,BZ76,AJ76,1,1)*CB76</f>
        <v>0.40454483272603042</v>
      </c>
      <c r="BN76" s="134">
        <f>IF(AH76&lt;&gt;0,_xll.xSPRDOPT($BW76,$BV76,$CG76,2*LN(1+CA76/2),$BY76,$BX76,$BZ76,$AJ76,1,8)+(AJ76/365.25)*CH76/AH76,0)</f>
        <v>10.359816922441894</v>
      </c>
      <c r="BO76" s="134">
        <f>_xll.xSPRDOPT($BW76,$BV76,$CG76,0,$BY76,$BX76,$BZ76,$AJ76,1,0)</f>
        <v>0.85862207433212889</v>
      </c>
      <c r="BP76" s="134"/>
      <c r="BQ76" s="134"/>
      <c r="BR76" s="134"/>
      <c r="BS76" s="135">
        <f t="shared" si="32"/>
        <v>441919.74915508652</v>
      </c>
      <c r="BV76" s="221">
        <v>4.4021403580983733</v>
      </c>
      <c r="BW76" s="133">
        <v>4.4154999999999998</v>
      </c>
      <c r="BX76" s="134">
        <v>0.6282510792705821</v>
      </c>
      <c r="BY76" s="134">
        <v>0.62194509217005534</v>
      </c>
      <c r="BZ76" s="134">
        <v>0.99287864325661945</v>
      </c>
      <c r="CA76" s="134">
        <v>6.8263969545907008E-2</v>
      </c>
      <c r="CB76" s="134">
        <v>0.9872179502955063</v>
      </c>
      <c r="CC76" s="218">
        <v>-0.03</v>
      </c>
      <c r="CD76" s="218">
        <v>0.06</v>
      </c>
      <c r="CE76" s="218">
        <v>0.17499999999999999</v>
      </c>
      <c r="CF76" s="218">
        <v>-7.4999999999999997E-3</v>
      </c>
      <c r="CG76" s="218">
        <v>1.9200000000000002E-2</v>
      </c>
      <c r="CH76" s="218">
        <v>3.0653117356675472</v>
      </c>
      <c r="CI76" s="29">
        <v>4.2480000000000002</v>
      </c>
    </row>
    <row r="77" spans="4:87" x14ac:dyDescent="0.2">
      <c r="D77" s="31">
        <f t="shared" si="33"/>
        <v>38579</v>
      </c>
      <c r="F77" s="28">
        <f t="shared" si="34"/>
        <v>20000</v>
      </c>
      <c r="G77" s="28">
        <f t="shared" si="11"/>
        <v>14170.44185958639</v>
      </c>
      <c r="H77" s="52">
        <f t="shared" si="35"/>
        <v>3.1350000000000002</v>
      </c>
      <c r="I77" s="52">
        <f t="shared" si="36"/>
        <v>3.1624999999999996</v>
      </c>
      <c r="K77" s="52">
        <f t="shared" si="28"/>
        <v>0.60401508426485695</v>
      </c>
      <c r="L77" s="132">
        <f t="shared" si="37"/>
        <v>0</v>
      </c>
      <c r="M77" s="52"/>
      <c r="N77" s="128">
        <f t="shared" si="29"/>
        <v>0.23441258729800293</v>
      </c>
      <c r="O77" s="128">
        <f t="shared" si="30"/>
        <v>0.23441258729800293</v>
      </c>
      <c r="P77" s="55">
        <f t="shared" si="38"/>
        <v>1</v>
      </c>
      <c r="Q77" s="132">
        <f>_xll.xSPRDOPT(I77,H77,AQ77,0,O77,N77,P77,D77-$G$5,1,0)*AH77*AU77</f>
        <v>0.60401508426485695</v>
      </c>
      <c r="R77" s="330"/>
      <c r="S77" s="177">
        <f>_xll.xSPRDOPT(I77,H77,AQ77,AT77,O77,N77,P77,D77-$G$5,1,2)*AF77*F77*AH77</f>
        <v>-436653.19143763214</v>
      </c>
      <c r="T77" s="177">
        <f>_xll.xSPRDOPT(I77,H77,AQ77,AT77,O77,N77,P77,D77-$G$5,1,1)*AF77*F77*AH77</f>
        <v>436653.19143763214</v>
      </c>
      <c r="U77" s="132"/>
      <c r="V77" s="142">
        <f t="shared" si="39"/>
        <v>0</v>
      </c>
      <c r="W77" s="142"/>
      <c r="X77" s="300">
        <f t="shared" si="40"/>
        <v>-133039.42983892863</v>
      </c>
      <c r="Y77" s="300">
        <f t="shared" si="12"/>
        <v>6548.4837454539856</v>
      </c>
      <c r="Z77" s="300">
        <f t="shared" si="13"/>
        <v>3576.138684650728</v>
      </c>
      <c r="AA77" s="300">
        <f t="shared" si="14"/>
        <v>891964.81510083145</v>
      </c>
      <c r="AB77" s="300">
        <f t="shared" si="41"/>
        <v>11967.892767590842</v>
      </c>
      <c r="AC77" s="300">
        <f t="shared" si="42"/>
        <v>3605952.2826337861</v>
      </c>
      <c r="AE77" s="135">
        <v>15</v>
      </c>
      <c r="AF77" s="135">
        <f t="shared" si="43"/>
        <v>1</v>
      </c>
      <c r="AG77" s="135">
        <f t="shared" si="44"/>
        <v>8</v>
      </c>
      <c r="AH77" s="135">
        <f t="shared" si="15"/>
        <v>31</v>
      </c>
      <c r="AI77" s="135">
        <f t="shared" si="45"/>
        <v>1812</v>
      </c>
      <c r="AJ77" s="135">
        <f t="shared" si="46"/>
        <v>38579</v>
      </c>
      <c r="AK77" s="332">
        <f t="shared" si="47"/>
        <v>9.6958762886598215E-2</v>
      </c>
      <c r="AL77" s="133">
        <f t="shared" si="16"/>
        <v>2.94</v>
      </c>
      <c r="AM77" s="218">
        <f t="shared" si="17"/>
        <v>0.1825</v>
      </c>
      <c r="AN77" s="218">
        <f t="shared" si="18"/>
        <v>1.2500000000000001E-2</v>
      </c>
      <c r="AO77" s="334">
        <f t="shared" si="31"/>
        <v>0.215</v>
      </c>
      <c r="AP77" s="218">
        <f t="shared" si="19"/>
        <v>7.4999999999999997E-3</v>
      </c>
      <c r="AQ77" s="133">
        <f t="shared" si="48"/>
        <v>0</v>
      </c>
      <c r="AR77" s="134">
        <f t="shared" si="20"/>
        <v>0</v>
      </c>
      <c r="AS77" s="133">
        <f t="shared" si="21"/>
        <v>0</v>
      </c>
      <c r="AT77" s="134">
        <f t="shared" si="49"/>
        <v>7.012564173544801E-2</v>
      </c>
      <c r="AU77" s="134">
        <f t="shared" si="22"/>
        <v>0.70852209297931945</v>
      </c>
      <c r="AV77" s="34">
        <f t="shared" si="23"/>
        <v>0</v>
      </c>
      <c r="AW77" s="134">
        <f t="shared" si="24"/>
        <v>0.23</v>
      </c>
      <c r="AX77" s="134">
        <f t="shared" si="25"/>
        <v>0.55000000000000004</v>
      </c>
      <c r="AY77" s="134">
        <f t="shared" si="26"/>
        <v>0.55000000000000004</v>
      </c>
      <c r="AZ77" s="134"/>
      <c r="BA77" s="223"/>
      <c r="BB77" s="218">
        <f t="shared" si="27"/>
        <v>-1.2671403580983731</v>
      </c>
      <c r="BC77" s="218">
        <f t="shared" si="50"/>
        <v>-1.2530000000000001</v>
      </c>
      <c r="BD77" s="134">
        <f t="shared" si="51"/>
        <v>-0.39383849197257914</v>
      </c>
      <c r="BE77" s="134">
        <f t="shared" si="52"/>
        <v>-0.38753250487205237</v>
      </c>
      <c r="BF77" s="134">
        <f>_xll.xSPRDOPT($BW77,$BV77,$CG77,0,$BY77,$BX77,$BZ77,$AJ77,1,4)*$CB77</f>
        <v>7.5370485354099293E-2</v>
      </c>
      <c r="BG77" s="134">
        <f>_xll.xSPRDOPT($BW77,$BV77,$CG77,0,$BY77,$BX77,$BZ77,$AJ77,1,3)*$CB77</f>
        <v>6.1862184761792845E-2</v>
      </c>
      <c r="BH77" s="134">
        <f>IF(OR(BF77&lt;&gt;0,BG77&lt;&gt;0),_xll.xSPRDOPT($BW77,$BV77,$CG77,0,$BY77,$BX77,$BZ77,$AJ77,1,12)*$CB77,0)</f>
        <v>-6.2044130190212078E-2</v>
      </c>
      <c r="BI77" s="134">
        <f>_xll.xSPRDOPT($BW77,$BV77,$CG77,2*LN(1+CA77/2),$BY77,$BX77,$BZ77,$AJ77,1,9)</f>
        <v>5.7321836118213676E-5</v>
      </c>
      <c r="BJ77" s="134">
        <f>_xll.xSPRDOPT($BW77,$BV77,$CG77,0,$BY77,$BX77,$BZ77,$AJ77,1,6)*$CB77</f>
        <v>7.4357173261382163</v>
      </c>
      <c r="BK77" s="134">
        <f>_xll.xSPRDOPT($BW77,$BV77,$CG77,0,$BY77,$BX77,$BZ77,$AJ77,1,5)*$CB77</f>
        <v>-11.269053746819219</v>
      </c>
      <c r="BL77" s="134">
        <f>_xll.xSPRDOPT(BW77,BV77,CG77,0,BY77,BX77,BZ77,AJ77,1,2)*CB77</f>
        <v>-0.23010288487585326</v>
      </c>
      <c r="BM77" s="134">
        <f>_xll.xSPRDOPT(BW77,BV77,CG77,0,BY77,BX77,BZ77,AJ77,1,1)*CB77</f>
        <v>0.40395241619131395</v>
      </c>
      <c r="BN77" s="134">
        <f>IF(AH77&lt;&gt;0,_xll.xSPRDOPT($BW77,$BV77,$CG77,2*LN(1+CA77/2),$BY77,$BX77,$BZ77,$AJ77,1,8)+(AJ77/365.25)*CH77/AH77,0)</f>
        <v>10.368663698904028</v>
      </c>
      <c r="BO77" s="134">
        <f>_xll.xSPRDOPT($BW77,$BV77,$CG77,0,$BY77,$BX77,$BZ77,$AJ77,1,0)</f>
        <v>0.85767180559126244</v>
      </c>
      <c r="BP77" s="134"/>
      <c r="BQ77" s="134"/>
      <c r="BR77" s="134"/>
      <c r="BS77" s="135">
        <f t="shared" si="32"/>
        <v>439283.69764717808</v>
      </c>
      <c r="BV77" s="221">
        <v>4.4021403580983733</v>
      </c>
      <c r="BW77" s="133">
        <v>4.4154999999999998</v>
      </c>
      <c r="BX77" s="134">
        <v>0.6282510792705821</v>
      </c>
      <c r="BY77" s="134">
        <v>0.62194509217005534</v>
      </c>
      <c r="BZ77" s="134">
        <v>0.99287864325661945</v>
      </c>
      <c r="CA77" s="134">
        <v>6.8263969545907008E-2</v>
      </c>
      <c r="CB77" s="134">
        <v>0.9872179502955063</v>
      </c>
      <c r="CC77" s="218">
        <v>-0.03</v>
      </c>
      <c r="CD77" s="218">
        <v>0.06</v>
      </c>
      <c r="CE77" s="218">
        <v>0.17499999999999999</v>
      </c>
      <c r="CF77" s="218">
        <v>-7.4999999999999997E-3</v>
      </c>
      <c r="CG77" s="218">
        <v>1.9200000000000002E-2</v>
      </c>
      <c r="CH77" s="218">
        <v>3.0653117356675472</v>
      </c>
      <c r="CI77" s="29">
        <v>4.2480000000000002</v>
      </c>
    </row>
    <row r="78" spans="4:87" x14ac:dyDescent="0.2">
      <c r="D78" s="31">
        <f t="shared" si="33"/>
        <v>38610</v>
      </c>
      <c r="F78" s="28">
        <f t="shared" si="34"/>
        <v>20000</v>
      </c>
      <c r="G78" s="28">
        <f t="shared" si="11"/>
        <v>14086.103470427943</v>
      </c>
      <c r="H78" s="52">
        <f t="shared" si="35"/>
        <v>3.16</v>
      </c>
      <c r="I78" s="52">
        <f t="shared" si="36"/>
        <v>3.1649999999999996</v>
      </c>
      <c r="K78" s="52">
        <f t="shared" si="28"/>
        <v>0.10564577602819793</v>
      </c>
      <c r="L78" s="132">
        <f t="shared" si="37"/>
        <v>0</v>
      </c>
      <c r="M78" s="52"/>
      <c r="N78" s="128">
        <f t="shared" si="29"/>
        <v>0.2353280238186744</v>
      </c>
      <c r="O78" s="128">
        <f t="shared" si="30"/>
        <v>0.2353280238186744</v>
      </c>
      <c r="P78" s="55">
        <f t="shared" si="38"/>
        <v>1</v>
      </c>
      <c r="Q78" s="132">
        <f>_xll.xSPRDOPT(I78,H78,AQ78,0,O78,N78,P78,D78-$G$5,1,0)*AH78*AU78</f>
        <v>0.10564577602819793</v>
      </c>
      <c r="R78" s="330"/>
      <c r="S78" s="177">
        <f>_xll.xSPRDOPT(I78,H78,AQ78,AT78,O78,N78,P78,D78-$G$5,1,2)*AF78*F78*AH78</f>
        <v>-420008.01217680535</v>
      </c>
      <c r="T78" s="177">
        <f>_xll.xSPRDOPT(I78,H78,AQ78,AT78,O78,N78,P78,D78-$G$5,1,1)*AF78*F78*AH78</f>
        <v>420008.01217680535</v>
      </c>
      <c r="U78" s="132"/>
      <c r="V78" s="142">
        <f t="shared" si="39"/>
        <v>0</v>
      </c>
      <c r="W78" s="142"/>
      <c r="X78" s="300">
        <f t="shared" si="40"/>
        <v>-131420.42826904633</v>
      </c>
      <c r="Y78" s="300">
        <f t="shared" si="12"/>
        <v>6087.5385616849244</v>
      </c>
      <c r="Z78" s="300">
        <f t="shared" si="13"/>
        <v>3439.0107913687425</v>
      </c>
      <c r="AA78" s="300">
        <f t="shared" si="14"/>
        <v>863475.96909838484</v>
      </c>
      <c r="AB78" s="300">
        <f t="shared" si="41"/>
        <v>12137.673981200862</v>
      </c>
      <c r="AC78" s="300">
        <f t="shared" si="42"/>
        <v>3485757.3225256852</v>
      </c>
      <c r="AE78" s="135">
        <v>15</v>
      </c>
      <c r="AF78" s="135">
        <f t="shared" si="43"/>
        <v>1</v>
      </c>
      <c r="AG78" s="135">
        <f t="shared" si="44"/>
        <v>9</v>
      </c>
      <c r="AH78" s="135">
        <f t="shared" si="15"/>
        <v>30</v>
      </c>
      <c r="AI78" s="135">
        <f t="shared" si="45"/>
        <v>1843</v>
      </c>
      <c r="AJ78" s="135">
        <f t="shared" si="46"/>
        <v>38610</v>
      </c>
      <c r="AK78" s="332">
        <f t="shared" si="47"/>
        <v>9.7731958762886872E-2</v>
      </c>
      <c r="AL78" s="133">
        <f t="shared" si="16"/>
        <v>2.9649999999999999</v>
      </c>
      <c r="AM78" s="218">
        <f t="shared" si="17"/>
        <v>0.1825</v>
      </c>
      <c r="AN78" s="218">
        <f t="shared" si="18"/>
        <v>1.2500000000000001E-2</v>
      </c>
      <c r="AO78" s="334">
        <f t="shared" si="31"/>
        <v>0.19500000000000001</v>
      </c>
      <c r="AP78" s="218">
        <f t="shared" si="19"/>
        <v>5.0000000000000001E-3</v>
      </c>
      <c r="AQ78" s="133">
        <f t="shared" si="48"/>
        <v>0</v>
      </c>
      <c r="AR78" s="134">
        <f t="shared" si="20"/>
        <v>0</v>
      </c>
      <c r="AS78" s="133">
        <f t="shared" si="21"/>
        <v>0</v>
      </c>
      <c r="AT78" s="134">
        <f t="shared" si="49"/>
        <v>7.0150003019792018E-2</v>
      </c>
      <c r="AU78" s="134">
        <f t="shared" si="22"/>
        <v>0.7043051735213971</v>
      </c>
      <c r="AV78" s="34">
        <f t="shared" si="23"/>
        <v>0</v>
      </c>
      <c r="AW78" s="134">
        <f t="shared" si="24"/>
        <v>0.23</v>
      </c>
      <c r="AX78" s="134">
        <f t="shared" si="25"/>
        <v>0.6</v>
      </c>
      <c r="AY78" s="134">
        <f t="shared" si="26"/>
        <v>0.6</v>
      </c>
      <c r="AZ78" s="134"/>
      <c r="BA78" s="223"/>
      <c r="BB78" s="218">
        <f t="shared" si="27"/>
        <v>-1.2421403580983732</v>
      </c>
      <c r="BC78" s="218">
        <f t="shared" si="50"/>
        <v>-1.2505000000000002</v>
      </c>
      <c r="BD78" s="134">
        <f t="shared" si="51"/>
        <v>-0.3929230554519077</v>
      </c>
      <c r="BE78" s="134">
        <f t="shared" si="52"/>
        <v>-0.38661706835138093</v>
      </c>
      <c r="BF78" s="134">
        <f>_xll.xSPRDOPT($BW78,$BV78,$CG78,0,$BY78,$BX78,$BZ78,$AJ78,1,4)*$CB78</f>
        <v>7.5238348804453695E-2</v>
      </c>
      <c r="BG78" s="134">
        <f>_xll.xSPRDOPT($BW78,$BV78,$CG78,0,$BY78,$BX78,$BZ78,$AJ78,1,3)*$CB78</f>
        <v>6.1723980647450667E-2</v>
      </c>
      <c r="BH78" s="134">
        <f>IF(OR(BF78&lt;&gt;0,BG78&lt;&gt;0),_xll.xSPRDOPT($BW78,$BV78,$CG78,0,$BY78,$BX78,$BZ78,$AJ78,1,12)*$CB78,0)</f>
        <v>-6.1905532633365255E-2</v>
      </c>
      <c r="BI78" s="134">
        <f>_xll.xSPRDOPT($BW78,$BV78,$CG78,2*LN(1+CA78/2),$BY78,$BX78,$BZ78,$AJ78,1,9)</f>
        <v>5.696127715412952E-5</v>
      </c>
      <c r="BJ78" s="134">
        <f>_xll.xSPRDOPT($BW78,$BV78,$CG78,0,$BY78,$BX78,$BZ78,$AJ78,1,6)*$CB78</f>
        <v>7.4397414894157254</v>
      </c>
      <c r="BK78" s="134">
        <f>_xll.xSPRDOPT($BW78,$BV78,$CG78,0,$BY78,$BX78,$BZ78,$AJ78,1,5)*$CB78</f>
        <v>-11.283445378031631</v>
      </c>
      <c r="BL78" s="134">
        <f>_xll.xSPRDOPT(BW78,BV78,CG78,0,BY78,BX78,BZ78,AJ78,1,2)*CB78</f>
        <v>-0.22973823020470588</v>
      </c>
      <c r="BM78" s="134">
        <f>_xll.xSPRDOPT(BW78,BV78,CG78,0,BY78,BX78,BZ78,AJ78,1,1)*CB78</f>
        <v>0.40335959588199682</v>
      </c>
      <c r="BN78" s="134">
        <f>IF(AH78&lt;&gt;0,_xll.xSPRDOPT($BW78,$BV78,$CG78,2*LN(1+CA78/2),$BY78,$BX78,$BZ78,$AJ78,1,8)+(AJ78/365.25)*CH78/AH78,0)</f>
        <v>10.725926615535853</v>
      </c>
      <c r="BO78" s="134">
        <f>_xll.xSPRDOPT($BW78,$BV78,$CG78,0,$BY78,$BX78,$BZ78,$AJ78,1,0)</f>
        <v>0.85671968468089044</v>
      </c>
      <c r="BP78" s="134"/>
      <c r="BQ78" s="134"/>
      <c r="BR78" s="134"/>
      <c r="BS78" s="135">
        <f t="shared" si="32"/>
        <v>422583.10411283828</v>
      </c>
      <c r="BV78" s="221">
        <v>4.4021403580983733</v>
      </c>
      <c r="BW78" s="133">
        <v>4.4154999999999998</v>
      </c>
      <c r="BX78" s="134">
        <v>0.6282510792705821</v>
      </c>
      <c r="BY78" s="134">
        <v>0.62194509217005534</v>
      </c>
      <c r="BZ78" s="134">
        <v>0.99287864325661945</v>
      </c>
      <c r="CA78" s="134">
        <v>6.8263969545907008E-2</v>
      </c>
      <c r="CB78" s="134">
        <v>0.9872179502955063</v>
      </c>
      <c r="CC78" s="218">
        <v>-0.03</v>
      </c>
      <c r="CD78" s="218">
        <v>0.06</v>
      </c>
      <c r="CE78" s="218">
        <v>0.17499999999999999</v>
      </c>
      <c r="CF78" s="218">
        <v>-7.4999999999999997E-3</v>
      </c>
      <c r="CG78" s="218">
        <v>1.9200000000000002E-2</v>
      </c>
      <c r="CH78" s="218">
        <v>3.0653117356675472</v>
      </c>
      <c r="CI78" s="29">
        <v>4.2480000000000002</v>
      </c>
    </row>
    <row r="79" spans="4:87" x14ac:dyDescent="0.2">
      <c r="D79" s="31">
        <f t="shared" si="33"/>
        <v>38640</v>
      </c>
      <c r="F79" s="28">
        <f t="shared" si="34"/>
        <v>20000</v>
      </c>
      <c r="G79" s="28">
        <f t="shared" si="11"/>
        <v>14005.174234130014</v>
      </c>
      <c r="H79" s="52">
        <f t="shared" si="35"/>
        <v>3.1780000000000004</v>
      </c>
      <c r="I79" s="52">
        <f t="shared" si="36"/>
        <v>3.1955</v>
      </c>
      <c r="K79" s="52">
        <f t="shared" si="28"/>
        <v>0.37989035110076852</v>
      </c>
      <c r="L79" s="132">
        <f t="shared" si="37"/>
        <v>0</v>
      </c>
      <c r="M79" s="52"/>
      <c r="N79" s="128">
        <f t="shared" si="29"/>
        <v>0.23629735647688932</v>
      </c>
      <c r="O79" s="128">
        <f t="shared" si="30"/>
        <v>0.23629735647688932</v>
      </c>
      <c r="P79" s="55">
        <f t="shared" si="38"/>
        <v>1</v>
      </c>
      <c r="Q79" s="132">
        <f>_xll.xSPRDOPT(I79,H79,AQ79,0,O79,N79,P79,D79-$G$5,1,0)*AH79*AU79</f>
        <v>0.37989035110076852</v>
      </c>
      <c r="R79" s="330"/>
      <c r="S79" s="177">
        <f>_xll.xSPRDOPT(I79,H79,AQ79,AT79,O79,N79,P79,D79-$G$5,1,2)*AF79*F79*AH79</f>
        <v>-431470.65695915901</v>
      </c>
      <c r="T79" s="177">
        <f>_xll.xSPRDOPT(I79,H79,AQ79,AT79,O79,N79,P79,D79-$G$5,1,1)*AF79*F79*AH79</f>
        <v>431470.65695915901</v>
      </c>
      <c r="U79" s="132"/>
      <c r="V79" s="142">
        <f t="shared" si="39"/>
        <v>0</v>
      </c>
      <c r="W79" s="142"/>
      <c r="X79" s="300">
        <f t="shared" si="40"/>
        <v>-130571.1272940707</v>
      </c>
      <c r="Y79" s="300">
        <f t="shared" si="12"/>
        <v>6113.2430741604667</v>
      </c>
      <c r="Z79" s="300">
        <f t="shared" si="13"/>
        <v>3531.9985154510673</v>
      </c>
      <c r="AA79" s="300">
        <f t="shared" si="14"/>
        <v>892327.43729871814</v>
      </c>
      <c r="AB79" s="300">
        <f t="shared" si="41"/>
        <v>12272.353538942001</v>
      </c>
      <c r="AC79" s="300">
        <f t="shared" si="42"/>
        <v>3598067.9329238287</v>
      </c>
      <c r="AE79" s="135">
        <v>15</v>
      </c>
      <c r="AF79" s="135">
        <f t="shared" si="43"/>
        <v>1</v>
      </c>
      <c r="AG79" s="135">
        <f t="shared" si="44"/>
        <v>10</v>
      </c>
      <c r="AH79" s="135">
        <f t="shared" si="15"/>
        <v>31</v>
      </c>
      <c r="AI79" s="135">
        <f t="shared" si="45"/>
        <v>1873</v>
      </c>
      <c r="AJ79" s="135">
        <f t="shared" si="46"/>
        <v>38640</v>
      </c>
      <c r="AK79" s="332">
        <f t="shared" si="47"/>
        <v>9.8288659793814404E-2</v>
      </c>
      <c r="AL79" s="133">
        <f t="shared" si="16"/>
        <v>2.9780000000000002</v>
      </c>
      <c r="AM79" s="218">
        <f t="shared" si="17"/>
        <v>0.1875</v>
      </c>
      <c r="AN79" s="218">
        <f t="shared" si="18"/>
        <v>1.2500000000000001E-2</v>
      </c>
      <c r="AO79" s="334">
        <f t="shared" si="31"/>
        <v>0.215</v>
      </c>
      <c r="AP79" s="218">
        <f t="shared" si="19"/>
        <v>2.5000000000000001E-3</v>
      </c>
      <c r="AQ79" s="133">
        <f t="shared" si="48"/>
        <v>0</v>
      </c>
      <c r="AR79" s="134">
        <f t="shared" si="20"/>
        <v>0</v>
      </c>
      <c r="AS79" s="133">
        <f t="shared" si="21"/>
        <v>0</v>
      </c>
      <c r="AT79" s="134">
        <f t="shared" si="49"/>
        <v>7.0169803847746015E-2</v>
      </c>
      <c r="AU79" s="134">
        <f t="shared" si="22"/>
        <v>0.70025871170650067</v>
      </c>
      <c r="AV79" s="34">
        <f t="shared" si="23"/>
        <v>0</v>
      </c>
      <c r="AW79" s="134">
        <f t="shared" si="24"/>
        <v>0.23</v>
      </c>
      <c r="AX79" s="134">
        <f t="shared" si="25"/>
        <v>0.65</v>
      </c>
      <c r="AY79" s="134">
        <f t="shared" si="26"/>
        <v>0.65</v>
      </c>
      <c r="AZ79" s="134"/>
      <c r="BA79" s="223"/>
      <c r="BB79" s="218">
        <f t="shared" si="27"/>
        <v>-1.224140358098373</v>
      </c>
      <c r="BC79" s="218">
        <f t="shared" si="50"/>
        <v>-1.2199999999999998</v>
      </c>
      <c r="BD79" s="134">
        <f t="shared" si="51"/>
        <v>-0.39195372279369278</v>
      </c>
      <c r="BE79" s="134">
        <f t="shared" si="52"/>
        <v>-0.38564773569316602</v>
      </c>
      <c r="BF79" s="134">
        <f>_xll.xSPRDOPT($BW79,$BV79,$CG79,0,$BY79,$BX79,$BZ79,$AJ79,1,4)*$CB79</f>
        <v>7.5110513118330835E-2</v>
      </c>
      <c r="BG79" s="134">
        <f>_xll.xSPRDOPT($BW79,$BV79,$CG79,0,$BY79,$BX79,$BZ79,$AJ79,1,3)*$CB79</f>
        <v>6.159035336254471E-2</v>
      </c>
      <c r="BH79" s="134">
        <f>IF(OR(BF79&lt;&gt;0,BG79&lt;&gt;0),_xll.xSPRDOPT($BW79,$BV79,$CG79,0,$BY79,$BX79,$BZ79,$AJ79,1,12)*$CB79,0)</f>
        <v>-6.1771524821068236E-2</v>
      </c>
      <c r="BI79" s="134">
        <f>_xll.xSPRDOPT($BW79,$BV79,$CG79,2*LN(1+CA79/2),$BY79,$BX79,$BZ79,$AJ79,1,9)</f>
        <v>5.6614314467570443E-5</v>
      </c>
      <c r="BJ79" s="134">
        <f>_xll.xSPRDOPT($BW79,$BV79,$CG79,0,$BY79,$BX79,$BZ79,$AJ79,1,6)*$CB79</f>
        <v>7.4435967287885116</v>
      </c>
      <c r="BK79" s="134">
        <f>_xll.xSPRDOPT($BW79,$BV79,$CG79,0,$BY79,$BX79,$BZ79,$AJ79,1,5)*$CB79</f>
        <v>-11.297313189425068</v>
      </c>
      <c r="BL79" s="134">
        <f>_xll.xSPRDOPT(BW79,BV79,CG79,0,BY79,BX79,BZ79,AJ79,1,2)*CB79</f>
        <v>-0.22938524815977307</v>
      </c>
      <c r="BM79" s="134">
        <f>_xll.xSPRDOPT(BW79,BV79,CG79,0,BY79,BX79,BZ79,AJ79,1,1)*CB79</f>
        <v>0.40278551822506581</v>
      </c>
      <c r="BN79" s="134">
        <f>IF(AH79&lt;&gt;0,_xll.xSPRDOPT($BW79,$BV79,$CG79,2*LN(1+CA79/2),$BY79,$BX79,$BZ79,$AJ79,1,8)+(AJ79/365.25)*CH79/AH79,0)</f>
        <v>10.386064828456874</v>
      </c>
      <c r="BO79" s="134">
        <f>_xll.xSPRDOPT($BW79,$BV79,$CG79,0,$BY79,$BX79,$BZ79,$AJ79,1,0)</f>
        <v>0.85579652163805564</v>
      </c>
      <c r="BP79" s="134"/>
      <c r="BQ79" s="134"/>
      <c r="BR79" s="134"/>
      <c r="BS79" s="135">
        <f t="shared" si="32"/>
        <v>434160.40125803044</v>
      </c>
      <c r="BV79" s="221">
        <v>4.4021403580983733</v>
      </c>
      <c r="BW79" s="133">
        <v>4.4154999999999998</v>
      </c>
      <c r="BX79" s="134">
        <v>0.6282510792705821</v>
      </c>
      <c r="BY79" s="134">
        <v>0.62194509217005534</v>
      </c>
      <c r="BZ79" s="134">
        <v>0.99287864325661945</v>
      </c>
      <c r="CA79" s="134">
        <v>6.8263969545907008E-2</v>
      </c>
      <c r="CB79" s="134">
        <v>0.9872179502955063</v>
      </c>
      <c r="CC79" s="218">
        <v>-0.03</v>
      </c>
      <c r="CD79" s="218">
        <v>0.06</v>
      </c>
      <c r="CE79" s="218">
        <v>0.17499999999999999</v>
      </c>
      <c r="CF79" s="218">
        <v>-7.4999999999999997E-3</v>
      </c>
      <c r="CG79" s="218">
        <v>1.9200000000000002E-2</v>
      </c>
      <c r="CH79" s="218">
        <v>3.0653117356675472</v>
      </c>
      <c r="CI79" s="29">
        <v>4.2480000000000002</v>
      </c>
    </row>
    <row r="80" spans="4:87" x14ac:dyDescent="0.2">
      <c r="D80" s="31">
        <f t="shared" si="33"/>
        <v>38671</v>
      </c>
      <c r="F80" s="28">
        <f t="shared" si="34"/>
        <v>20000</v>
      </c>
      <c r="G80" s="28">
        <f t="shared" si="11"/>
        <v>0</v>
      </c>
      <c r="H80" s="52">
        <f t="shared" si="35"/>
        <v>3.3475000000000001</v>
      </c>
      <c r="I80" s="52">
        <f t="shared" si="36"/>
        <v>3.3675000000000002</v>
      </c>
      <c r="K80" s="52">
        <f t="shared" si="28"/>
        <v>0</v>
      </c>
      <c r="L80" s="132">
        <f t="shared" si="37"/>
        <v>0</v>
      </c>
      <c r="M80" s="30"/>
      <c r="N80" s="128">
        <f t="shared" si="29"/>
        <v>0.24347728460538551</v>
      </c>
      <c r="O80" s="128">
        <f t="shared" si="30"/>
        <v>0.24347728460538551</v>
      </c>
      <c r="P80" s="55">
        <f t="shared" si="38"/>
        <v>0.99999999999999989</v>
      </c>
      <c r="Q80" s="132">
        <f>_xll.xSPRDOPT(I80,H80,AQ80,0,O80,N80,P80,D80-$G$5,1,0)*AH80*AU80</f>
        <v>0</v>
      </c>
      <c r="R80" s="330"/>
      <c r="S80" s="177">
        <f>_xll.xSPRDOPT(I80,H80,AQ80,AT80,O80,N80,P80,D80-$G$5,1,2)*AF80*F80*AH80</f>
        <v>0</v>
      </c>
      <c r="T80" s="177">
        <f>_xll.xSPRDOPT(I80,H80,AQ80,AT80,O80,N80,P80,D80-$G$5,1,1)*AF80*F80*AH80</f>
        <v>0</v>
      </c>
      <c r="U80" s="132"/>
      <c r="V80" s="142">
        <f t="shared" si="39"/>
        <v>0</v>
      </c>
      <c r="W80" s="142"/>
      <c r="X80" s="300">
        <f t="shared" si="40"/>
        <v>0</v>
      </c>
      <c r="Y80" s="300">
        <f t="shared" si="12"/>
        <v>0</v>
      </c>
      <c r="Z80" s="300">
        <f t="shared" si="13"/>
        <v>0</v>
      </c>
      <c r="AA80" s="300">
        <f t="shared" si="14"/>
        <v>0</v>
      </c>
      <c r="AB80" s="300">
        <f t="shared" si="41"/>
        <v>0</v>
      </c>
      <c r="AC80" s="300">
        <f t="shared" si="42"/>
        <v>0</v>
      </c>
      <c r="AE80" s="135">
        <v>15</v>
      </c>
      <c r="AF80" s="135">
        <f t="shared" si="43"/>
        <v>0</v>
      </c>
      <c r="AG80" s="135">
        <f t="shared" si="44"/>
        <v>11</v>
      </c>
      <c r="AH80" s="135">
        <f t="shared" si="15"/>
        <v>0</v>
      </c>
      <c r="AI80" s="135">
        <f t="shared" si="45"/>
        <v>1904</v>
      </c>
      <c r="AJ80" s="135">
        <f t="shared" si="46"/>
        <v>38671</v>
      </c>
      <c r="AK80" s="332">
        <f t="shared" si="47"/>
        <v>0.10353092783505158</v>
      </c>
      <c r="AL80" s="133">
        <f t="shared" si="16"/>
        <v>3.06</v>
      </c>
      <c r="AM80" s="218">
        <f t="shared" si="17"/>
        <v>0.27</v>
      </c>
      <c r="AN80" s="218">
        <f t="shared" si="18"/>
        <v>1.7500000000000002E-2</v>
      </c>
      <c r="AO80" s="334">
        <f t="shared" si="31"/>
        <v>0.28749999999999998</v>
      </c>
      <c r="AP80" s="218">
        <f t="shared" si="19"/>
        <v>0.02</v>
      </c>
      <c r="AQ80" s="133">
        <f t="shared" si="48"/>
        <v>0</v>
      </c>
      <c r="AR80" s="134">
        <f t="shared" si="20"/>
        <v>0</v>
      </c>
      <c r="AS80" s="133">
        <f t="shared" si="21"/>
        <v>0</v>
      </c>
      <c r="AT80" s="134">
        <f t="shared" si="49"/>
        <v>7.0190264703434008E-2</v>
      </c>
      <c r="AU80" s="134">
        <f t="shared" si="22"/>
        <v>0</v>
      </c>
      <c r="AV80" s="34">
        <f t="shared" si="23"/>
        <v>0</v>
      </c>
      <c r="AW80" s="134">
        <f t="shared" si="24"/>
        <v>0.23250000000000001</v>
      </c>
      <c r="AX80" s="134">
        <f t="shared" si="25"/>
        <v>0.85</v>
      </c>
      <c r="AY80" s="134">
        <f t="shared" si="26"/>
        <v>0.85</v>
      </c>
      <c r="AZ80" s="134"/>
      <c r="BA80" s="223"/>
      <c r="BB80" s="218">
        <f t="shared" si="27"/>
        <v>-1.0546403580983732</v>
      </c>
      <c r="BC80" s="218">
        <f t="shared" si="50"/>
        <v>-1.0479999999999996</v>
      </c>
      <c r="BD80" s="134">
        <f t="shared" si="51"/>
        <v>-0.38477379466519657</v>
      </c>
      <c r="BE80" s="134">
        <f t="shared" si="52"/>
        <v>-0.3784678075646698</v>
      </c>
      <c r="BF80" s="134">
        <f>_xll.xSPRDOPT($BW80,$BV80,$CG80,0,$BY80,$BX80,$BZ80,$AJ80,1,4)*$CB80</f>
        <v>7.4978456377619185E-2</v>
      </c>
      <c r="BG80" s="134">
        <f>_xll.xSPRDOPT($BW80,$BV80,$CG80,0,$BY80,$BX80,$BZ80,$AJ80,1,3)*$CB80</f>
        <v>6.1452394907398289E-2</v>
      </c>
      <c r="BH80" s="134">
        <f>IF(OR(BF80&lt;&gt;0,BG80&lt;&gt;0),_xll.xSPRDOPT($BW80,$BV80,$CG80,0,$BY80,$BX80,$BZ80,$AJ80,1,12)*$CB80,0)</f>
        <v>-6.1633173405266979E-2</v>
      </c>
      <c r="BI80" s="134">
        <f>_xll.xSPRDOPT($BW80,$BV80,$CG80,2*LN(1+CA80/2),$BY80,$BX80,$BZ80,$AJ80,1,9)</f>
        <v>5.62578073785519E-5</v>
      </c>
      <c r="BJ80" s="134">
        <f>_xll.xSPRDOPT($BW80,$BV80,$CG80,0,$BY80,$BX80,$BZ80,$AJ80,1,6)*$CB80</f>
        <v>7.4475400212961063</v>
      </c>
      <c r="BK80" s="134">
        <f>_xll.xSPRDOPT($BW80,$BV80,$CG80,0,$BY80,$BX80,$BZ80,$AJ80,1,5)*$CB80</f>
        <v>-11.311581526478387</v>
      </c>
      <c r="BL80" s="134">
        <f>_xll.xSPRDOPT(BW80,BV80,CG80,0,BY80,BX80,BZ80,AJ80,1,2)*CB80</f>
        <v>-0.22902040862302986</v>
      </c>
      <c r="BM80" s="134">
        <f>_xll.xSPRDOPT(BW80,BV80,CG80,0,BY80,BX80,BZ80,AJ80,1,1)*CB80</f>
        <v>0.40219191537090299</v>
      </c>
      <c r="BN80" s="134">
        <f>IF(AH80&lt;&gt;0,_xll.xSPRDOPT($BW80,$BV80,$CG80,2*LN(1+CA80/2),$BY80,$BX80,$BZ80,$AJ80,1,8)+(AJ80/365.25)*CH80/AH80,0)</f>
        <v>0</v>
      </c>
      <c r="BO80" s="134">
        <f>_xll.xSPRDOPT($BW80,$BV80,$CG80,0,$BY80,$BX80,$BZ80,$AJ80,1,0)</f>
        <v>0.85484078033660615</v>
      </c>
      <c r="BP80" s="134"/>
      <c r="BQ80" s="134"/>
      <c r="BR80" s="134"/>
      <c r="BS80" s="135">
        <f t="shared" si="32"/>
        <v>0</v>
      </c>
      <c r="BV80" s="221">
        <v>4.4021403580983733</v>
      </c>
      <c r="BW80" s="133">
        <v>4.4154999999999998</v>
      </c>
      <c r="BX80" s="134">
        <v>0.6282510792705821</v>
      </c>
      <c r="BY80" s="134">
        <v>0.62194509217005534</v>
      </c>
      <c r="BZ80" s="134">
        <v>0.99287864325661945</v>
      </c>
      <c r="CA80" s="134">
        <v>6.8263969545907008E-2</v>
      </c>
      <c r="CB80" s="134">
        <v>0.9872179502955063</v>
      </c>
      <c r="CC80" s="218">
        <v>-0.03</v>
      </c>
      <c r="CD80" s="218">
        <v>0.06</v>
      </c>
      <c r="CE80" s="218">
        <v>0.17499999999999999</v>
      </c>
      <c r="CF80" s="218">
        <v>-7.4999999999999997E-3</v>
      </c>
      <c r="CG80" s="218">
        <v>1.9200000000000002E-2</v>
      </c>
      <c r="CH80" s="218">
        <v>3.0653117356675472</v>
      </c>
      <c r="CI80" s="29">
        <v>4.2480000000000002</v>
      </c>
    </row>
    <row r="81" spans="4:87" x14ac:dyDescent="0.2">
      <c r="D81" s="31">
        <f t="shared" si="33"/>
        <v>38671</v>
      </c>
      <c r="F81" s="28">
        <f t="shared" si="34"/>
        <v>20000</v>
      </c>
      <c r="G81" s="28">
        <f t="shared" si="11"/>
        <v>0</v>
      </c>
      <c r="H81" s="52">
        <f t="shared" si="35"/>
        <v>3.3475000000000001</v>
      </c>
      <c r="I81" s="52">
        <f t="shared" si="36"/>
        <v>3.3675000000000002</v>
      </c>
      <c r="K81" s="52">
        <f t="shared" si="28"/>
        <v>0</v>
      </c>
      <c r="L81" s="132">
        <f t="shared" si="37"/>
        <v>0</v>
      </c>
      <c r="M81" s="30"/>
      <c r="N81" s="128">
        <f t="shared" si="29"/>
        <v>0.24347728460538551</v>
      </c>
      <c r="O81" s="128">
        <f t="shared" si="30"/>
        <v>0.24347728460538551</v>
      </c>
      <c r="P81" s="55">
        <f t="shared" si="38"/>
        <v>0.99999999999999989</v>
      </c>
      <c r="Q81" s="132">
        <f>_xll.xSPRDOPT(I81,H81,AQ81,0,O81,N81,P81,D81-$G$5,1,0)*AH81*AU81</f>
        <v>0</v>
      </c>
      <c r="R81" s="330"/>
      <c r="S81" s="177">
        <f>_xll.xSPRDOPT(I81,H81,AQ81,AT81,O81,N81,P81,D81-$G$5,1,2)*AF81*F81*AH81</f>
        <v>0</v>
      </c>
      <c r="T81" s="177">
        <f>_xll.xSPRDOPT(I81,H81,AQ81,AT81,O81,N81,P81,D81-$G$5,1,1)*AF81*F81*AH81</f>
        <v>0</v>
      </c>
      <c r="U81" s="132"/>
      <c r="V81" s="142">
        <f t="shared" si="39"/>
        <v>0</v>
      </c>
      <c r="W81" s="142"/>
      <c r="X81" s="300">
        <f t="shared" si="40"/>
        <v>0</v>
      </c>
      <c r="Y81" s="300">
        <f t="shared" si="12"/>
        <v>0</v>
      </c>
      <c r="Z81" s="300">
        <f t="shared" si="13"/>
        <v>0</v>
      </c>
      <c r="AA81" s="300">
        <f t="shared" si="14"/>
        <v>0</v>
      </c>
      <c r="AB81" s="300">
        <f t="shared" si="41"/>
        <v>0</v>
      </c>
      <c r="AC81" s="300">
        <f t="shared" si="42"/>
        <v>0</v>
      </c>
      <c r="AE81" s="135">
        <v>15</v>
      </c>
      <c r="AF81" s="135">
        <f t="shared" si="43"/>
        <v>0</v>
      </c>
      <c r="AG81" s="135">
        <f t="shared" si="44"/>
        <v>11</v>
      </c>
      <c r="AH81" s="135">
        <f t="shared" si="15"/>
        <v>0</v>
      </c>
      <c r="AI81" s="135">
        <f t="shared" si="45"/>
        <v>1904</v>
      </c>
      <c r="AJ81" s="135">
        <f t="shared" si="46"/>
        <v>38671</v>
      </c>
      <c r="AK81" s="332">
        <f t="shared" si="47"/>
        <v>0.10353092783505158</v>
      </c>
      <c r="AL81" s="133">
        <f t="shared" si="16"/>
        <v>3.06</v>
      </c>
      <c r="AM81" s="218">
        <f t="shared" si="17"/>
        <v>0.27</v>
      </c>
      <c r="AN81" s="218">
        <f t="shared" si="18"/>
        <v>1.7500000000000002E-2</v>
      </c>
      <c r="AO81" s="334">
        <f t="shared" si="31"/>
        <v>0.28749999999999998</v>
      </c>
      <c r="AP81" s="218">
        <f t="shared" si="19"/>
        <v>0.02</v>
      </c>
      <c r="AQ81" s="133">
        <f t="shared" si="48"/>
        <v>0</v>
      </c>
      <c r="AR81" s="134">
        <f t="shared" si="20"/>
        <v>0</v>
      </c>
      <c r="AS81" s="133">
        <f t="shared" si="21"/>
        <v>0</v>
      </c>
      <c r="AT81" s="134">
        <f t="shared" si="49"/>
        <v>7.0190264703434008E-2</v>
      </c>
      <c r="AU81" s="134">
        <f t="shared" si="22"/>
        <v>0</v>
      </c>
      <c r="AV81" s="34">
        <f t="shared" si="23"/>
        <v>0</v>
      </c>
      <c r="AW81" s="134">
        <f t="shared" si="24"/>
        <v>0.23250000000000001</v>
      </c>
      <c r="AX81" s="134">
        <f t="shared" si="25"/>
        <v>0.85</v>
      </c>
      <c r="AY81" s="134">
        <f t="shared" si="26"/>
        <v>0.85</v>
      </c>
      <c r="AZ81" s="134"/>
      <c r="BA81" s="223"/>
      <c r="BB81" s="218">
        <f t="shared" si="27"/>
        <v>-1.0546403580983732</v>
      </c>
      <c r="BC81" s="218">
        <f t="shared" si="50"/>
        <v>-1.0479999999999996</v>
      </c>
      <c r="BD81" s="134">
        <f t="shared" si="51"/>
        <v>-0.38477379466519657</v>
      </c>
      <c r="BE81" s="134">
        <f t="shared" si="52"/>
        <v>-0.3784678075646698</v>
      </c>
      <c r="BF81" s="134">
        <f>_xll.xSPRDOPT($BW81,$BV81,$CG81,0,$BY81,$BX81,$BZ81,$AJ81,1,4)*$CB81</f>
        <v>7.4978456377619185E-2</v>
      </c>
      <c r="BG81" s="134">
        <f>_xll.xSPRDOPT($BW81,$BV81,$CG81,0,$BY81,$BX81,$BZ81,$AJ81,1,3)*$CB81</f>
        <v>6.1452394907398289E-2</v>
      </c>
      <c r="BH81" s="134">
        <f>IF(OR(BF81&lt;&gt;0,BG81&lt;&gt;0),_xll.xSPRDOPT($BW81,$BV81,$CG81,0,$BY81,$BX81,$BZ81,$AJ81,1,12)*$CB81,0)</f>
        <v>-6.1633173405266979E-2</v>
      </c>
      <c r="BI81" s="134">
        <f>_xll.xSPRDOPT($BW81,$BV81,$CG81,2*LN(1+CA81/2),$BY81,$BX81,$BZ81,$AJ81,1,9)</f>
        <v>5.62578073785519E-5</v>
      </c>
      <c r="BJ81" s="134">
        <f>_xll.xSPRDOPT($BW81,$BV81,$CG81,0,$BY81,$BX81,$BZ81,$AJ81,1,6)*$CB81</f>
        <v>7.4475400212961063</v>
      </c>
      <c r="BK81" s="134">
        <f>_xll.xSPRDOPT($BW81,$BV81,$CG81,0,$BY81,$BX81,$BZ81,$AJ81,1,5)*$CB81</f>
        <v>-11.311581526478387</v>
      </c>
      <c r="BL81" s="134">
        <f>_xll.xSPRDOPT(BW81,BV81,CG81,0,BY81,BX81,BZ81,AJ81,1,2)*CB81</f>
        <v>-0.22902040862302986</v>
      </c>
      <c r="BM81" s="134">
        <f>_xll.xSPRDOPT(BW81,BV81,CG81,0,BY81,BX81,BZ81,AJ81,1,1)*CB81</f>
        <v>0.40219191537090299</v>
      </c>
      <c r="BN81" s="134">
        <f>IF(AH81&lt;&gt;0,_xll.xSPRDOPT($BW81,$BV81,$CG81,2*LN(1+CA81/2),$BY81,$BX81,$BZ81,$AJ81,1,8)+(AJ81/365.25)*CH81/AH81,0)</f>
        <v>0</v>
      </c>
      <c r="BO81" s="134">
        <f>_xll.xSPRDOPT($BW81,$BV81,$CG81,0,$BY81,$BX81,$BZ81,$AJ81,1,0)</f>
        <v>0.85484078033660615</v>
      </c>
      <c r="BP81" s="134"/>
      <c r="BQ81" s="134"/>
      <c r="BR81" s="134"/>
      <c r="BS81" s="135">
        <f t="shared" si="32"/>
        <v>0</v>
      </c>
      <c r="BV81" s="221">
        <v>4.4021403580983733</v>
      </c>
      <c r="BW81" s="133">
        <v>4.4154999999999998</v>
      </c>
      <c r="BX81" s="134">
        <v>0.6282510792705821</v>
      </c>
      <c r="BY81" s="134">
        <v>0.62194509217005534</v>
      </c>
      <c r="BZ81" s="134">
        <v>0.99287864325661945</v>
      </c>
      <c r="CA81" s="134">
        <v>6.8263969545907008E-2</v>
      </c>
      <c r="CB81" s="134">
        <v>0.9872179502955063</v>
      </c>
      <c r="CC81" s="218">
        <v>-0.03</v>
      </c>
      <c r="CD81" s="218">
        <v>0.06</v>
      </c>
      <c r="CE81" s="218">
        <v>0.17499999999999999</v>
      </c>
      <c r="CF81" s="218">
        <v>-7.4999999999999997E-3</v>
      </c>
      <c r="CG81" s="218">
        <v>1.9200000000000002E-2</v>
      </c>
      <c r="CH81" s="218">
        <v>3.0653117356675472</v>
      </c>
      <c r="CI81" s="29">
        <v>4.2480000000000002</v>
      </c>
    </row>
    <row r="82" spans="4:87" x14ac:dyDescent="0.2">
      <c r="D82" s="31">
        <f t="shared" si="33"/>
        <v>38671</v>
      </c>
      <c r="F82" s="28">
        <f t="shared" si="34"/>
        <v>20000</v>
      </c>
      <c r="G82" s="28">
        <f t="shared" si="11"/>
        <v>0</v>
      </c>
      <c r="H82" s="52">
        <f t="shared" si="35"/>
        <v>3.3475000000000001</v>
      </c>
      <c r="I82" s="52">
        <f t="shared" si="36"/>
        <v>3.3675000000000002</v>
      </c>
      <c r="K82" s="52">
        <f t="shared" si="28"/>
        <v>0</v>
      </c>
      <c r="L82" s="132">
        <f t="shared" si="37"/>
        <v>0</v>
      </c>
      <c r="M82" s="30"/>
      <c r="N82" s="128">
        <f t="shared" si="29"/>
        <v>0.24347728460538551</v>
      </c>
      <c r="O82" s="128">
        <f t="shared" si="30"/>
        <v>0.24347728460538551</v>
      </c>
      <c r="P82" s="55">
        <f t="shared" si="38"/>
        <v>0.99999999999999989</v>
      </c>
      <c r="Q82" s="132">
        <f>_xll.xSPRDOPT(I82,H82,AQ82,0,O82,N82,P82,D82-$G$5,1,0)*AH82*AU82</f>
        <v>0</v>
      </c>
      <c r="R82" s="330"/>
      <c r="S82" s="177">
        <f>_xll.xSPRDOPT(I82,H82,AQ82,AT82,O82,N82,P82,D82-$G$5,1,2)*AF82*F82*AH82</f>
        <v>0</v>
      </c>
      <c r="T82" s="177">
        <f>_xll.xSPRDOPT(I82,H82,AQ82,AT82,O82,N82,P82,D82-$G$5,1,1)*AF82*F82*AH82</f>
        <v>0</v>
      </c>
      <c r="U82" s="132"/>
      <c r="V82" s="142">
        <f t="shared" si="39"/>
        <v>0</v>
      </c>
      <c r="W82" s="142"/>
      <c r="X82" s="300">
        <f t="shared" si="40"/>
        <v>0</v>
      </c>
      <c r="Y82" s="300">
        <f t="shared" si="12"/>
        <v>0</v>
      </c>
      <c r="Z82" s="300">
        <f t="shared" si="13"/>
        <v>0</v>
      </c>
      <c r="AA82" s="300">
        <f t="shared" si="14"/>
        <v>0</v>
      </c>
      <c r="AB82" s="300">
        <f t="shared" si="41"/>
        <v>0</v>
      </c>
      <c r="AC82" s="300">
        <f t="shared" si="42"/>
        <v>0</v>
      </c>
      <c r="AE82" s="135">
        <v>15</v>
      </c>
      <c r="AF82" s="135">
        <f t="shared" si="43"/>
        <v>0</v>
      </c>
      <c r="AG82" s="135">
        <f t="shared" si="44"/>
        <v>11</v>
      </c>
      <c r="AH82" s="135">
        <f t="shared" si="15"/>
        <v>0</v>
      </c>
      <c r="AI82" s="135">
        <f t="shared" si="45"/>
        <v>1904</v>
      </c>
      <c r="AJ82" s="135">
        <f t="shared" si="46"/>
        <v>38671</v>
      </c>
      <c r="AK82" s="332">
        <f t="shared" si="47"/>
        <v>0.10353092783505158</v>
      </c>
      <c r="AL82" s="133">
        <f t="shared" si="16"/>
        <v>3.06</v>
      </c>
      <c r="AM82" s="218">
        <f t="shared" si="17"/>
        <v>0.27</v>
      </c>
      <c r="AN82" s="218">
        <f t="shared" si="18"/>
        <v>1.7500000000000002E-2</v>
      </c>
      <c r="AO82" s="334">
        <f t="shared" si="31"/>
        <v>0.28749999999999998</v>
      </c>
      <c r="AP82" s="218">
        <f t="shared" si="19"/>
        <v>0.02</v>
      </c>
      <c r="AQ82" s="133">
        <f t="shared" si="48"/>
        <v>0</v>
      </c>
      <c r="AR82" s="134">
        <f t="shared" si="20"/>
        <v>0</v>
      </c>
      <c r="AS82" s="133">
        <f t="shared" si="21"/>
        <v>0</v>
      </c>
      <c r="AT82" s="134">
        <f t="shared" si="49"/>
        <v>7.0190264703434008E-2</v>
      </c>
      <c r="AU82" s="134">
        <f t="shared" si="22"/>
        <v>0</v>
      </c>
      <c r="AV82" s="34">
        <f t="shared" si="23"/>
        <v>0</v>
      </c>
      <c r="AW82" s="134">
        <f t="shared" si="24"/>
        <v>0.23250000000000001</v>
      </c>
      <c r="AX82" s="134">
        <f t="shared" si="25"/>
        <v>0.85</v>
      </c>
      <c r="AY82" s="134">
        <f t="shared" si="26"/>
        <v>0.85</v>
      </c>
      <c r="AZ82" s="134"/>
      <c r="BA82" s="223"/>
      <c r="BB82" s="218">
        <f t="shared" si="27"/>
        <v>-1.0546403580983732</v>
      </c>
      <c r="BC82" s="218">
        <f t="shared" si="50"/>
        <v>-1.0479999999999996</v>
      </c>
      <c r="BD82" s="134">
        <f t="shared" si="51"/>
        <v>-0.38477379466519657</v>
      </c>
      <c r="BE82" s="134">
        <f t="shared" si="52"/>
        <v>-0.3784678075646698</v>
      </c>
      <c r="BF82" s="134">
        <f>_xll.xSPRDOPT($BW82,$BV82,$CG82,0,$BY82,$BX82,$BZ82,$AJ82,1,4)*$CB82</f>
        <v>7.4978456377619185E-2</v>
      </c>
      <c r="BG82" s="134">
        <f>_xll.xSPRDOPT($BW82,$BV82,$CG82,0,$BY82,$BX82,$BZ82,$AJ82,1,3)*$CB82</f>
        <v>6.1452394907398289E-2</v>
      </c>
      <c r="BH82" s="134">
        <f>IF(OR(BF82&lt;&gt;0,BG82&lt;&gt;0),_xll.xSPRDOPT($BW82,$BV82,$CG82,0,$BY82,$BX82,$BZ82,$AJ82,1,12)*$CB82,0)</f>
        <v>-6.1633173405266979E-2</v>
      </c>
      <c r="BI82" s="134">
        <f>_xll.xSPRDOPT($BW82,$BV82,$CG82,2*LN(1+CA82/2),$BY82,$BX82,$BZ82,$AJ82,1,9)</f>
        <v>5.62578073785519E-5</v>
      </c>
      <c r="BJ82" s="134">
        <f>_xll.xSPRDOPT($BW82,$BV82,$CG82,0,$BY82,$BX82,$BZ82,$AJ82,1,6)*$CB82</f>
        <v>7.4475400212961063</v>
      </c>
      <c r="BK82" s="134">
        <f>_xll.xSPRDOPT($BW82,$BV82,$CG82,0,$BY82,$BX82,$BZ82,$AJ82,1,5)*$CB82</f>
        <v>-11.311581526478387</v>
      </c>
      <c r="BL82" s="134">
        <f>_xll.xSPRDOPT(BW82,BV82,CG82,0,BY82,BX82,BZ82,AJ82,1,2)*CB82</f>
        <v>-0.22902040862302986</v>
      </c>
      <c r="BM82" s="134">
        <f>_xll.xSPRDOPT(BW82,BV82,CG82,0,BY82,BX82,BZ82,AJ82,1,1)*CB82</f>
        <v>0.40219191537090299</v>
      </c>
      <c r="BN82" s="134">
        <f>IF(AH82&lt;&gt;0,_xll.xSPRDOPT($BW82,$BV82,$CG82,2*LN(1+CA82/2),$BY82,$BX82,$BZ82,$AJ82,1,8)+(AJ82/365.25)*CH82/AH82,0)</f>
        <v>0</v>
      </c>
      <c r="BO82" s="134">
        <f>_xll.xSPRDOPT($BW82,$BV82,$CG82,0,$BY82,$BX82,$BZ82,$AJ82,1,0)</f>
        <v>0.85484078033660615</v>
      </c>
      <c r="BP82" s="134"/>
      <c r="BQ82" s="134"/>
      <c r="BR82" s="134"/>
      <c r="BS82" s="135">
        <f t="shared" si="32"/>
        <v>0</v>
      </c>
      <c r="BV82" s="221">
        <v>4.4021403580983733</v>
      </c>
      <c r="BW82" s="133">
        <v>4.4154999999999998</v>
      </c>
      <c r="BX82" s="134">
        <v>0.6282510792705821</v>
      </c>
      <c r="BY82" s="134">
        <v>0.62194509217005534</v>
      </c>
      <c r="BZ82" s="134">
        <v>0.99287864325661945</v>
      </c>
      <c r="CA82" s="134">
        <v>6.8263969545907008E-2</v>
      </c>
      <c r="CB82" s="134">
        <v>0.9872179502955063</v>
      </c>
      <c r="CC82" s="218">
        <v>-0.03</v>
      </c>
      <c r="CD82" s="218">
        <v>0.06</v>
      </c>
      <c r="CE82" s="218">
        <v>0.17499999999999999</v>
      </c>
      <c r="CF82" s="218">
        <v>-7.4999999999999997E-3</v>
      </c>
      <c r="CG82" s="218">
        <v>1.9200000000000002E-2</v>
      </c>
      <c r="CH82" s="218">
        <v>3.0653117356675472</v>
      </c>
      <c r="CI82" s="29">
        <v>4.2480000000000002</v>
      </c>
    </row>
    <row r="83" spans="4:87" x14ac:dyDescent="0.2">
      <c r="D83" s="31">
        <f t="shared" si="33"/>
        <v>38671</v>
      </c>
      <c r="F83" s="28">
        <f t="shared" si="34"/>
        <v>20000</v>
      </c>
      <c r="G83" s="28">
        <f t="shared" si="11"/>
        <v>0</v>
      </c>
      <c r="H83" s="52">
        <f t="shared" si="35"/>
        <v>3.3475000000000001</v>
      </c>
      <c r="I83" s="52">
        <f t="shared" si="36"/>
        <v>3.3675000000000002</v>
      </c>
      <c r="K83" s="52">
        <f t="shared" si="28"/>
        <v>0</v>
      </c>
      <c r="L83" s="132">
        <f t="shared" si="37"/>
        <v>0</v>
      </c>
      <c r="M83" s="30"/>
      <c r="N83" s="128">
        <f t="shared" si="29"/>
        <v>0.24347728460538551</v>
      </c>
      <c r="O83" s="128">
        <f t="shared" si="30"/>
        <v>0.24347728460538551</v>
      </c>
      <c r="P83" s="55">
        <f t="shared" si="38"/>
        <v>0.99999999999999989</v>
      </c>
      <c r="Q83" s="132">
        <f>_xll.xSPRDOPT(I83,H83,AQ83,0,O83,N83,P83,D83-$G$5,1,0)*AH83*AU83</f>
        <v>0</v>
      </c>
      <c r="R83" s="330"/>
      <c r="S83" s="177">
        <f>_xll.xSPRDOPT(I83,H83,AQ83,AT83,O83,N83,P83,D83-$G$5,1,2)*AF83*F83*AH83</f>
        <v>0</v>
      </c>
      <c r="T83" s="177">
        <f>_xll.xSPRDOPT(I83,H83,AQ83,AT83,O83,N83,P83,D83-$G$5,1,1)*AF83*F83*AH83</f>
        <v>0</v>
      </c>
      <c r="U83" s="132"/>
      <c r="V83" s="142">
        <f t="shared" si="39"/>
        <v>0</v>
      </c>
      <c r="W83" s="142"/>
      <c r="X83" s="300">
        <f t="shared" si="40"/>
        <v>0</v>
      </c>
      <c r="Y83" s="300">
        <f t="shared" si="12"/>
        <v>0</v>
      </c>
      <c r="Z83" s="300">
        <f t="shared" si="13"/>
        <v>0</v>
      </c>
      <c r="AA83" s="300">
        <f t="shared" si="14"/>
        <v>0</v>
      </c>
      <c r="AB83" s="300">
        <f t="shared" si="41"/>
        <v>0</v>
      </c>
      <c r="AC83" s="300">
        <f t="shared" si="42"/>
        <v>0</v>
      </c>
      <c r="AE83" s="135">
        <v>15</v>
      </c>
      <c r="AF83" s="135">
        <f t="shared" si="43"/>
        <v>0</v>
      </c>
      <c r="AG83" s="135">
        <f t="shared" si="44"/>
        <v>11</v>
      </c>
      <c r="AH83" s="135">
        <f t="shared" si="15"/>
        <v>0</v>
      </c>
      <c r="AI83" s="135">
        <f t="shared" si="45"/>
        <v>1904</v>
      </c>
      <c r="AJ83" s="135">
        <f t="shared" si="46"/>
        <v>38671</v>
      </c>
      <c r="AK83" s="332">
        <f t="shared" si="47"/>
        <v>0.10353092783505158</v>
      </c>
      <c r="AL83" s="133">
        <f t="shared" si="16"/>
        <v>3.06</v>
      </c>
      <c r="AM83" s="218">
        <f t="shared" si="17"/>
        <v>0.27</v>
      </c>
      <c r="AN83" s="218">
        <f t="shared" si="18"/>
        <v>1.7500000000000002E-2</v>
      </c>
      <c r="AO83" s="334">
        <f t="shared" si="31"/>
        <v>0.28749999999999998</v>
      </c>
      <c r="AP83" s="218">
        <f t="shared" si="19"/>
        <v>0.02</v>
      </c>
      <c r="AQ83" s="133">
        <f t="shared" si="48"/>
        <v>0</v>
      </c>
      <c r="AR83" s="134">
        <f t="shared" si="20"/>
        <v>0</v>
      </c>
      <c r="AS83" s="133">
        <f t="shared" si="21"/>
        <v>0</v>
      </c>
      <c r="AT83" s="134">
        <f t="shared" si="49"/>
        <v>7.0190264703434008E-2</v>
      </c>
      <c r="AU83" s="134">
        <f t="shared" si="22"/>
        <v>0</v>
      </c>
      <c r="AV83" s="34">
        <f t="shared" si="23"/>
        <v>0</v>
      </c>
      <c r="AW83" s="134">
        <f t="shared" si="24"/>
        <v>0.23250000000000001</v>
      </c>
      <c r="AX83" s="134">
        <f t="shared" si="25"/>
        <v>0.85</v>
      </c>
      <c r="AY83" s="134">
        <f t="shared" si="26"/>
        <v>0.85</v>
      </c>
      <c r="AZ83" s="134"/>
      <c r="BA83" s="223"/>
      <c r="BB83" s="218">
        <f t="shared" si="27"/>
        <v>-1.0546403580983732</v>
      </c>
      <c r="BC83" s="218">
        <f t="shared" si="50"/>
        <v>-1.0479999999999996</v>
      </c>
      <c r="BD83" s="134">
        <f t="shared" si="51"/>
        <v>-0.38477379466519657</v>
      </c>
      <c r="BE83" s="134">
        <f t="shared" si="52"/>
        <v>-0.3784678075646698</v>
      </c>
      <c r="BF83" s="134">
        <f>_xll.xSPRDOPT($BW83,$BV83,$CG83,0,$BY83,$BX83,$BZ83,$AJ83,1,4)*$CB83</f>
        <v>7.4978456377619185E-2</v>
      </c>
      <c r="BG83" s="134">
        <f>_xll.xSPRDOPT($BW83,$BV83,$CG83,0,$BY83,$BX83,$BZ83,$AJ83,1,3)*$CB83</f>
        <v>6.1452394907398289E-2</v>
      </c>
      <c r="BH83" s="134">
        <f>IF(OR(BF83&lt;&gt;0,BG83&lt;&gt;0),_xll.xSPRDOPT($BW83,$BV83,$CG83,0,$BY83,$BX83,$BZ83,$AJ83,1,12)*$CB83,0)</f>
        <v>-6.1633173405266979E-2</v>
      </c>
      <c r="BI83" s="134">
        <f>_xll.xSPRDOPT($BW83,$BV83,$CG83,2*LN(1+CA83/2),$BY83,$BX83,$BZ83,$AJ83,1,9)</f>
        <v>5.62578073785519E-5</v>
      </c>
      <c r="BJ83" s="134">
        <f>_xll.xSPRDOPT($BW83,$BV83,$CG83,0,$BY83,$BX83,$BZ83,$AJ83,1,6)*$CB83</f>
        <v>7.4475400212961063</v>
      </c>
      <c r="BK83" s="134">
        <f>_xll.xSPRDOPT($BW83,$BV83,$CG83,0,$BY83,$BX83,$BZ83,$AJ83,1,5)*$CB83</f>
        <v>-11.311581526478387</v>
      </c>
      <c r="BL83" s="134">
        <f>_xll.xSPRDOPT(BW83,BV83,CG83,0,BY83,BX83,BZ83,AJ83,1,2)*CB83</f>
        <v>-0.22902040862302986</v>
      </c>
      <c r="BM83" s="134">
        <f>_xll.xSPRDOPT(BW83,BV83,CG83,0,BY83,BX83,BZ83,AJ83,1,1)*CB83</f>
        <v>0.40219191537090299</v>
      </c>
      <c r="BN83" s="134">
        <f>IF(AH83&lt;&gt;0,_xll.xSPRDOPT($BW83,$BV83,$CG83,2*LN(1+CA83/2),$BY83,$BX83,$BZ83,$AJ83,1,8)+(AJ83/365.25)*CH83/AH83,0)</f>
        <v>0</v>
      </c>
      <c r="BO83" s="134">
        <f>_xll.xSPRDOPT($BW83,$BV83,$CG83,0,$BY83,$BX83,$BZ83,$AJ83,1,0)</f>
        <v>0.85484078033660615</v>
      </c>
      <c r="BP83" s="134"/>
      <c r="BQ83" s="134"/>
      <c r="BR83" s="134"/>
      <c r="BS83" s="135">
        <f t="shared" si="32"/>
        <v>0</v>
      </c>
      <c r="BV83" s="221">
        <v>4.4021403580983733</v>
      </c>
      <c r="BW83" s="133">
        <v>4.4154999999999998</v>
      </c>
      <c r="BX83" s="134">
        <v>0.6282510792705821</v>
      </c>
      <c r="BY83" s="134">
        <v>0.62194509217005534</v>
      </c>
      <c r="BZ83" s="134">
        <v>0.99287864325661945</v>
      </c>
      <c r="CA83" s="134">
        <v>6.8263969545907008E-2</v>
      </c>
      <c r="CB83" s="134">
        <v>0.9872179502955063</v>
      </c>
      <c r="CC83" s="218">
        <v>-0.03</v>
      </c>
      <c r="CD83" s="218">
        <v>0.06</v>
      </c>
      <c r="CE83" s="218">
        <v>0.17499999999999999</v>
      </c>
      <c r="CF83" s="218">
        <v>-7.4999999999999997E-3</v>
      </c>
      <c r="CG83" s="218">
        <v>1.9200000000000002E-2</v>
      </c>
      <c r="CH83" s="218">
        <v>3.0653117356675472</v>
      </c>
      <c r="CI83" s="29">
        <v>4.2480000000000002</v>
      </c>
    </row>
    <row r="84" spans="4:87" x14ac:dyDescent="0.2">
      <c r="D84" s="31">
        <f t="shared" si="33"/>
        <v>38671</v>
      </c>
      <c r="F84" s="28">
        <f t="shared" si="34"/>
        <v>20000</v>
      </c>
      <c r="G84" s="28">
        <f t="shared" si="11"/>
        <v>0</v>
      </c>
      <c r="H84" s="52">
        <f t="shared" si="35"/>
        <v>3.3475000000000001</v>
      </c>
      <c r="I84" s="52">
        <f t="shared" si="36"/>
        <v>3.3675000000000002</v>
      </c>
      <c r="K84" s="52">
        <f t="shared" si="28"/>
        <v>0</v>
      </c>
      <c r="L84" s="132">
        <f t="shared" si="37"/>
        <v>0</v>
      </c>
      <c r="M84" s="30"/>
      <c r="N84" s="128">
        <f t="shared" si="29"/>
        <v>0.24347728460538551</v>
      </c>
      <c r="O84" s="128">
        <f t="shared" si="30"/>
        <v>0.24347728460538551</v>
      </c>
      <c r="P84" s="55">
        <f t="shared" si="38"/>
        <v>0.99999999999999989</v>
      </c>
      <c r="Q84" s="132">
        <f>_xll.xSPRDOPT(I84,H84,AQ84,0,O84,N84,P84,D84-$G$5,1,0)*AH84*AU84</f>
        <v>0</v>
      </c>
      <c r="R84" s="330"/>
      <c r="S84" s="177">
        <f>_xll.xSPRDOPT(I84,H84,AQ84,AT84,O84,N84,P84,D84-$G$5,1,2)*AF84*F84*AH84</f>
        <v>0</v>
      </c>
      <c r="T84" s="177">
        <f>_xll.xSPRDOPT(I84,H84,AQ84,AT84,O84,N84,P84,D84-$G$5,1,1)*AF84*F84*AH84</f>
        <v>0</v>
      </c>
      <c r="U84" s="132"/>
      <c r="V84" s="142">
        <f t="shared" si="39"/>
        <v>0</v>
      </c>
      <c r="W84" s="142"/>
      <c r="X84" s="300">
        <f t="shared" si="40"/>
        <v>0</v>
      </c>
      <c r="Y84" s="300">
        <f t="shared" si="12"/>
        <v>0</v>
      </c>
      <c r="Z84" s="300">
        <f t="shared" si="13"/>
        <v>0</v>
      </c>
      <c r="AA84" s="300">
        <f t="shared" si="14"/>
        <v>0</v>
      </c>
      <c r="AB84" s="300">
        <f t="shared" si="41"/>
        <v>0</v>
      </c>
      <c r="AC84" s="300">
        <f t="shared" si="42"/>
        <v>0</v>
      </c>
      <c r="AE84" s="135">
        <v>15</v>
      </c>
      <c r="AF84" s="135">
        <f t="shared" si="43"/>
        <v>0</v>
      </c>
      <c r="AG84" s="135">
        <f t="shared" si="44"/>
        <v>11</v>
      </c>
      <c r="AH84" s="135">
        <f t="shared" ref="AH84:AH147" si="53">(EOMONTH(D84,0)-EOMONTH(D84-DAY(D84),0))*AF84</f>
        <v>0</v>
      </c>
      <c r="AI84" s="135">
        <f t="shared" si="45"/>
        <v>1904</v>
      </c>
      <c r="AJ84" s="135">
        <f t="shared" si="46"/>
        <v>38671</v>
      </c>
      <c r="AK84" s="332">
        <f t="shared" si="47"/>
        <v>0.10353092783505158</v>
      </c>
      <c r="AL84" s="133">
        <f t="shared" si="16"/>
        <v>3.06</v>
      </c>
      <c r="AM84" s="218">
        <f t="shared" si="17"/>
        <v>0.27</v>
      </c>
      <c r="AN84" s="218">
        <f t="shared" si="18"/>
        <v>1.7500000000000002E-2</v>
      </c>
      <c r="AO84" s="334">
        <f t="shared" si="31"/>
        <v>0.28749999999999998</v>
      </c>
      <c r="AP84" s="218">
        <f t="shared" si="19"/>
        <v>0.02</v>
      </c>
      <c r="AQ84" s="133">
        <f t="shared" si="48"/>
        <v>0</v>
      </c>
      <c r="AR84" s="134">
        <f t="shared" si="20"/>
        <v>0</v>
      </c>
      <c r="AS84" s="133">
        <f t="shared" ref="AS84:AS147" si="54">(AL84+AM84+AN84)*AR84/(1-AR84)</f>
        <v>0</v>
      </c>
      <c r="AT84" s="134">
        <f t="shared" si="49"/>
        <v>7.0190264703434008E-2</v>
      </c>
      <c r="AU84" s="134">
        <f t="shared" si="22"/>
        <v>0</v>
      </c>
      <c r="AV84" s="34">
        <f t="shared" ref="AV84:AV147" si="55">ROUND(G84*AR84,0)</f>
        <v>0</v>
      </c>
      <c r="AW84" s="134">
        <f t="shared" si="24"/>
        <v>0.23250000000000001</v>
      </c>
      <c r="AX84" s="134">
        <f t="shared" si="25"/>
        <v>0.85</v>
      </c>
      <c r="AY84" s="134">
        <f t="shared" si="26"/>
        <v>0.85</v>
      </c>
      <c r="AZ84" s="134"/>
      <c r="BA84" s="223"/>
      <c r="BB84" s="218">
        <f t="shared" si="27"/>
        <v>-1.0546403580983732</v>
      </c>
      <c r="BC84" s="218">
        <f t="shared" si="50"/>
        <v>-1.0479999999999996</v>
      </c>
      <c r="BD84" s="134">
        <f t="shared" si="51"/>
        <v>-0.38477379466519657</v>
      </c>
      <c r="BE84" s="134">
        <f t="shared" si="52"/>
        <v>-0.3784678075646698</v>
      </c>
      <c r="BF84" s="134">
        <f>_xll.xSPRDOPT($BW84,$BV84,$CG84,0,$BY84,$BX84,$BZ84,$AJ84,1,4)*$CB84</f>
        <v>7.4978456377619185E-2</v>
      </c>
      <c r="BG84" s="134">
        <f>_xll.xSPRDOPT($BW84,$BV84,$CG84,0,$BY84,$BX84,$BZ84,$AJ84,1,3)*$CB84</f>
        <v>6.1452394907398289E-2</v>
      </c>
      <c r="BH84" s="134">
        <f>IF(OR(BF84&lt;&gt;0,BG84&lt;&gt;0),_xll.xSPRDOPT($BW84,$BV84,$CG84,0,$BY84,$BX84,$BZ84,$AJ84,1,12)*$CB84,0)</f>
        <v>-6.1633173405266979E-2</v>
      </c>
      <c r="BI84" s="134">
        <f>_xll.xSPRDOPT($BW84,$BV84,$CG84,2*LN(1+CA84/2),$BY84,$BX84,$BZ84,$AJ84,1,9)</f>
        <v>5.62578073785519E-5</v>
      </c>
      <c r="BJ84" s="134">
        <f>_xll.xSPRDOPT($BW84,$BV84,$CG84,0,$BY84,$BX84,$BZ84,$AJ84,1,6)*$CB84</f>
        <v>7.4475400212961063</v>
      </c>
      <c r="BK84" s="134">
        <f>_xll.xSPRDOPT($BW84,$BV84,$CG84,0,$BY84,$BX84,$BZ84,$AJ84,1,5)*$CB84</f>
        <v>-11.311581526478387</v>
      </c>
      <c r="BL84" s="134">
        <f>_xll.xSPRDOPT(BW84,BV84,CG84,0,BY84,BX84,BZ84,AJ84,1,2)*CB84</f>
        <v>-0.22902040862302986</v>
      </c>
      <c r="BM84" s="134">
        <f>_xll.xSPRDOPT(BW84,BV84,CG84,0,BY84,BX84,BZ84,AJ84,1,1)*CB84</f>
        <v>0.40219191537090299</v>
      </c>
      <c r="BN84" s="134">
        <f>IF(AH84&lt;&gt;0,_xll.xSPRDOPT($BW84,$BV84,$CG84,2*LN(1+CA84/2),$BY84,$BX84,$BZ84,$AJ84,1,8)+(AJ84/365.25)*CH84/AH84,0)</f>
        <v>0</v>
      </c>
      <c r="BO84" s="134">
        <f>_xll.xSPRDOPT($BW84,$BV84,$CG84,0,$BY84,$BX84,$BZ84,$AJ84,1,0)</f>
        <v>0.85484078033660615</v>
      </c>
      <c r="BP84" s="134"/>
      <c r="BQ84" s="134"/>
      <c r="BR84" s="134"/>
      <c r="BS84" s="135">
        <f t="shared" si="32"/>
        <v>0</v>
      </c>
      <c r="BV84" s="221">
        <v>4.4021403580983733</v>
      </c>
      <c r="BW84" s="133">
        <v>4.4154999999999998</v>
      </c>
      <c r="BX84" s="134">
        <v>0.6282510792705821</v>
      </c>
      <c r="BY84" s="134">
        <v>0.62194509217005534</v>
      </c>
      <c r="BZ84" s="134">
        <v>0.99287864325661945</v>
      </c>
      <c r="CA84" s="134">
        <v>6.8263969545907008E-2</v>
      </c>
      <c r="CB84" s="134">
        <v>0.9872179502955063</v>
      </c>
      <c r="CC84" s="218">
        <v>-0.03</v>
      </c>
      <c r="CD84" s="218">
        <v>0.06</v>
      </c>
      <c r="CE84" s="218">
        <v>0.17499999999999999</v>
      </c>
      <c r="CF84" s="218">
        <v>-7.4999999999999997E-3</v>
      </c>
      <c r="CG84" s="218">
        <v>1.9200000000000002E-2</v>
      </c>
      <c r="CH84" s="218">
        <v>3.0653117356675472</v>
      </c>
      <c r="CI84" s="29">
        <v>4.2480000000000002</v>
      </c>
    </row>
    <row r="85" spans="4:87" x14ac:dyDescent="0.2">
      <c r="D85" s="31">
        <f t="shared" si="33"/>
        <v>38671</v>
      </c>
      <c r="F85" s="28">
        <f t="shared" si="34"/>
        <v>20000</v>
      </c>
      <c r="G85" s="28">
        <f t="shared" si="11"/>
        <v>0</v>
      </c>
      <c r="H85" s="52">
        <f t="shared" si="35"/>
        <v>3.3475000000000001</v>
      </c>
      <c r="I85" s="52">
        <f t="shared" si="36"/>
        <v>3.3675000000000002</v>
      </c>
      <c r="K85" s="52">
        <f t="shared" ref="K85:K148" si="56">MAX(((I85-H85)-AQ85)*AH85*AU85,0)</f>
        <v>0</v>
      </c>
      <c r="L85" s="132">
        <f t="shared" si="37"/>
        <v>0</v>
      </c>
      <c r="M85" s="30"/>
      <c r="N85" s="128">
        <f t="shared" si="29"/>
        <v>0.24347728460538551</v>
      </c>
      <c r="O85" s="128">
        <f t="shared" si="30"/>
        <v>0.24347728460538551</v>
      </c>
      <c r="P85" s="55">
        <f t="shared" si="38"/>
        <v>0.99999999999999989</v>
      </c>
      <c r="Q85" s="132">
        <f>_xll.xSPRDOPT(I85,H85,AQ85,0,O85,N85,P85,D85-$G$5,1,0)*AH85*AU85</f>
        <v>0</v>
      </c>
      <c r="R85" s="330"/>
      <c r="S85" s="177">
        <f>_xll.xSPRDOPT(I85,H85,AQ85,AT85,O85,N85,P85,D85-$G$5,1,2)*AF85*F85*AH85</f>
        <v>0</v>
      </c>
      <c r="T85" s="177">
        <f>_xll.xSPRDOPT(I85,H85,AQ85,AT85,O85,N85,P85,D85-$G$5,1,1)*AF85*F85*AH85</f>
        <v>0</v>
      </c>
      <c r="U85" s="132"/>
      <c r="V85" s="142">
        <f t="shared" si="39"/>
        <v>0</v>
      </c>
      <c r="W85" s="142"/>
      <c r="X85" s="300">
        <f t="shared" si="40"/>
        <v>0</v>
      </c>
      <c r="Y85" s="300">
        <f t="shared" si="12"/>
        <v>0</v>
      </c>
      <c r="Z85" s="300">
        <f t="shared" si="13"/>
        <v>0</v>
      </c>
      <c r="AA85" s="300">
        <f t="shared" si="14"/>
        <v>0</v>
      </c>
      <c r="AB85" s="300">
        <f t="shared" si="41"/>
        <v>0</v>
      </c>
      <c r="AC85" s="300">
        <f t="shared" si="42"/>
        <v>0</v>
      </c>
      <c r="AE85" s="135">
        <v>15</v>
      </c>
      <c r="AF85" s="135">
        <f t="shared" si="43"/>
        <v>0</v>
      </c>
      <c r="AG85" s="135">
        <f t="shared" si="44"/>
        <v>11</v>
      </c>
      <c r="AH85" s="135">
        <f t="shared" si="53"/>
        <v>0</v>
      </c>
      <c r="AI85" s="135">
        <f t="shared" si="45"/>
        <v>1904</v>
      </c>
      <c r="AJ85" s="135">
        <f t="shared" si="46"/>
        <v>38671</v>
      </c>
      <c r="AK85" s="332">
        <f t="shared" si="47"/>
        <v>0.10353092783505158</v>
      </c>
      <c r="AL85" s="133">
        <f t="shared" si="16"/>
        <v>3.06</v>
      </c>
      <c r="AM85" s="218">
        <f t="shared" si="17"/>
        <v>0.27</v>
      </c>
      <c r="AN85" s="218">
        <f t="shared" si="18"/>
        <v>1.7500000000000002E-2</v>
      </c>
      <c r="AO85" s="334">
        <f t="shared" ref="AO85:AO148" si="57">VLOOKUP($D85,CurveTbl,$AH$5)</f>
        <v>0.28749999999999998</v>
      </c>
      <c r="AP85" s="218">
        <f t="shared" si="19"/>
        <v>0.02</v>
      </c>
      <c r="AQ85" s="133">
        <f t="shared" si="48"/>
        <v>0</v>
      </c>
      <c r="AR85" s="134">
        <f t="shared" si="20"/>
        <v>0</v>
      </c>
      <c r="AS85" s="133">
        <f t="shared" si="54"/>
        <v>0</v>
      </c>
      <c r="AT85" s="134">
        <f t="shared" si="49"/>
        <v>7.0190264703434008E-2</v>
      </c>
      <c r="AU85" s="134">
        <f t="shared" si="22"/>
        <v>0</v>
      </c>
      <c r="AV85" s="34">
        <f t="shared" si="55"/>
        <v>0</v>
      </c>
      <c r="AW85" s="134">
        <f t="shared" si="24"/>
        <v>0.23250000000000001</v>
      </c>
      <c r="AX85" s="134">
        <f t="shared" si="25"/>
        <v>0.85</v>
      </c>
      <c r="AY85" s="134">
        <f t="shared" si="26"/>
        <v>0.85</v>
      </c>
      <c r="AZ85" s="134"/>
      <c r="BA85" s="223"/>
      <c r="BB85" s="218">
        <f t="shared" si="27"/>
        <v>-1.0546403580983732</v>
      </c>
      <c r="BC85" s="218">
        <f t="shared" si="50"/>
        <v>-1.0479999999999996</v>
      </c>
      <c r="BD85" s="134">
        <f t="shared" si="51"/>
        <v>-0.38477379466519657</v>
      </c>
      <c r="BE85" s="134">
        <f t="shared" si="52"/>
        <v>-0.3784678075646698</v>
      </c>
      <c r="BF85" s="134">
        <f>_xll.xSPRDOPT($BW85,$BV85,$CG85,0,$BY85,$BX85,$BZ85,$AJ85,1,4)*$CB85</f>
        <v>7.4978456377619185E-2</v>
      </c>
      <c r="BG85" s="134">
        <f>_xll.xSPRDOPT($BW85,$BV85,$CG85,0,$BY85,$BX85,$BZ85,$AJ85,1,3)*$CB85</f>
        <v>6.1452394907398289E-2</v>
      </c>
      <c r="BH85" s="134">
        <f>IF(OR(BF85&lt;&gt;0,BG85&lt;&gt;0),_xll.xSPRDOPT($BW85,$BV85,$CG85,0,$BY85,$BX85,$BZ85,$AJ85,1,12)*$CB85,0)</f>
        <v>-6.1633173405266979E-2</v>
      </c>
      <c r="BI85" s="134">
        <f>_xll.xSPRDOPT($BW85,$BV85,$CG85,2*LN(1+CA85/2),$BY85,$BX85,$BZ85,$AJ85,1,9)</f>
        <v>5.62578073785519E-5</v>
      </c>
      <c r="BJ85" s="134">
        <f>_xll.xSPRDOPT($BW85,$BV85,$CG85,0,$BY85,$BX85,$BZ85,$AJ85,1,6)*$CB85</f>
        <v>7.4475400212961063</v>
      </c>
      <c r="BK85" s="134">
        <f>_xll.xSPRDOPT($BW85,$BV85,$CG85,0,$BY85,$BX85,$BZ85,$AJ85,1,5)*$CB85</f>
        <v>-11.311581526478387</v>
      </c>
      <c r="BL85" s="134">
        <f>_xll.xSPRDOPT(BW85,BV85,CG85,0,BY85,BX85,BZ85,AJ85,1,2)*CB85</f>
        <v>-0.22902040862302986</v>
      </c>
      <c r="BM85" s="134">
        <f>_xll.xSPRDOPT(BW85,BV85,CG85,0,BY85,BX85,BZ85,AJ85,1,1)*CB85</f>
        <v>0.40219191537090299</v>
      </c>
      <c r="BN85" s="134">
        <f>IF(AH85&lt;&gt;0,_xll.xSPRDOPT($BW85,$BV85,$CG85,2*LN(1+CA85/2),$BY85,$BX85,$BZ85,$AJ85,1,8)+(AJ85/365.25)*CH85/AH85,0)</f>
        <v>0</v>
      </c>
      <c r="BO85" s="134">
        <f>_xll.xSPRDOPT($BW85,$BV85,$CG85,0,$BY85,$BX85,$BZ85,$AJ85,1,0)</f>
        <v>0.85484078033660615</v>
      </c>
      <c r="BP85" s="134"/>
      <c r="BQ85" s="134"/>
      <c r="BR85" s="134"/>
      <c r="BS85" s="135">
        <f t="shared" ref="BS85:BS148" si="58">G85*AF85*AH85</f>
        <v>0</v>
      </c>
      <c r="BV85" s="221">
        <v>4.4021403580983733</v>
      </c>
      <c r="BW85" s="133">
        <v>4.4154999999999998</v>
      </c>
      <c r="BX85" s="134">
        <v>0.6282510792705821</v>
      </c>
      <c r="BY85" s="134">
        <v>0.62194509217005534</v>
      </c>
      <c r="BZ85" s="134">
        <v>0.99287864325661945</v>
      </c>
      <c r="CA85" s="134">
        <v>6.8263969545907008E-2</v>
      </c>
      <c r="CB85" s="134">
        <v>0.9872179502955063</v>
      </c>
      <c r="CC85" s="218">
        <v>-0.03</v>
      </c>
      <c r="CD85" s="218">
        <v>0.06</v>
      </c>
      <c r="CE85" s="218">
        <v>0.17499999999999999</v>
      </c>
      <c r="CF85" s="218">
        <v>-7.4999999999999997E-3</v>
      </c>
      <c r="CG85" s="218">
        <v>1.9200000000000002E-2</v>
      </c>
      <c r="CH85" s="218">
        <v>3.0653117356675472</v>
      </c>
      <c r="CI85" s="29">
        <v>4.2480000000000002</v>
      </c>
    </row>
    <row r="86" spans="4:87" x14ac:dyDescent="0.2">
      <c r="D86" s="31">
        <f t="shared" ref="D86:D149" si="59">D85+AH85</f>
        <v>38671</v>
      </c>
      <c r="F86" s="28">
        <f t="shared" ref="F86:F149" si="60">VLOOKUP(AG86,$AL$4:$AS$15,2)</f>
        <v>20000</v>
      </c>
      <c r="G86" s="28">
        <f t="shared" si="11"/>
        <v>0</v>
      </c>
      <c r="H86" s="52">
        <f t="shared" ref="H86:H149" si="61">(AL86+AM86+AN86)/(1-(AR86))</f>
        <v>3.3475000000000001</v>
      </c>
      <c r="I86" s="52">
        <f t="shared" ref="I86:I149" si="62">(AL86+AO86+AP86)</f>
        <v>3.3675000000000002</v>
      </c>
      <c r="K86" s="52">
        <f t="shared" si="56"/>
        <v>0</v>
      </c>
      <c r="L86" s="132">
        <f t="shared" ref="L86:L149" si="63">MAX(Q86-K86,0)</f>
        <v>0</v>
      </c>
      <c r="M86" s="30"/>
      <c r="N86" s="128">
        <f t="shared" si="29"/>
        <v>0.24347728460538551</v>
      </c>
      <c r="O86" s="128">
        <f t="shared" si="30"/>
        <v>0.24347728460538551</v>
      </c>
      <c r="P86" s="55">
        <f t="shared" ref="P86:P149" si="64">(VLOOKUP(AI86,CorrelationTwo,2)*(AW86^2)*AI86+VLOOKUP(D86,CorrelationOne,$AK$9)*AX86*AY86*AE86)/((AI86+AE86)*O86*N86)</f>
        <v>0.99999999999999989</v>
      </c>
      <c r="Q86" s="132">
        <f>_xll.xSPRDOPT(I86,H86,AQ86,0,O86,N86,P86,D86-$G$5,1,0)*AH86*AU86</f>
        <v>0</v>
      </c>
      <c r="R86" s="330"/>
      <c r="S86" s="177">
        <f>_xll.xSPRDOPT(I86,H86,AQ86,AT86,O86,N86,P86,D86-$G$5,1,2)*AF86*F86*AH86</f>
        <v>0</v>
      </c>
      <c r="T86" s="177">
        <f>_xll.xSPRDOPT(I86,H86,AQ86,AT86,O86,N86,P86,D86-$G$5,1,1)*AF86*F86*AH86</f>
        <v>0</v>
      </c>
      <c r="U86" s="132"/>
      <c r="V86" s="142">
        <f t="shared" ref="V86:V149" si="65">VLOOKUP($AG86,$AL$4:$AS$15,8)*AH86*AU86</f>
        <v>0</v>
      </c>
      <c r="W86" s="142"/>
      <c r="X86" s="300">
        <f t="shared" ref="X86:X149" si="66">((BM86*BC86)+(BL86*BB86))*AH86*F86</f>
        <v>0</v>
      </c>
      <c r="Y86" s="300">
        <f t="shared" si="12"/>
        <v>0</v>
      </c>
      <c r="Z86" s="300">
        <f t="shared" si="13"/>
        <v>0</v>
      </c>
      <c r="AA86" s="300">
        <f t="shared" si="14"/>
        <v>0</v>
      </c>
      <c r="AB86" s="300">
        <f t="shared" ref="AB86:AB149" si="67">BN86*(AT86-CA86)*F86*AH86</f>
        <v>0</v>
      </c>
      <c r="AC86" s="300">
        <f t="shared" ref="AC86:AC149" si="68">BO86*CB86*F86*AH86*CA86*($G$5-$BV$5)/365.25</f>
        <v>0</v>
      </c>
      <c r="AE86" s="135">
        <v>15</v>
      </c>
      <c r="AF86" s="135">
        <f t="shared" ref="AF86:AF149" si="69">IF(AND(D86&gt;=$G$7,D86&lt;=$G$8),1,0)</f>
        <v>0</v>
      </c>
      <c r="AG86" s="135">
        <f t="shared" ref="AG86:AG149" si="70">MONTH(D86)</f>
        <v>11</v>
      </c>
      <c r="AH86" s="135">
        <f t="shared" si="53"/>
        <v>0</v>
      </c>
      <c r="AI86" s="135">
        <f t="shared" ref="AI86:AI149" si="71">AI85+AH85</f>
        <v>1904</v>
      </c>
      <c r="AJ86" s="135">
        <f t="shared" ref="AJ86:AJ149" si="72">D86-$BV$5</f>
        <v>38671</v>
      </c>
      <c r="AK86" s="332">
        <f t="shared" ref="AK86:AK149" si="73">((AL86+AM86+AN86)/(1-0.03))-(AL86+AM86+AN86)</f>
        <v>0.10353092783505158</v>
      </c>
      <c r="AL86" s="133">
        <f t="shared" si="16"/>
        <v>3.06</v>
      </c>
      <c r="AM86" s="218">
        <f t="shared" si="17"/>
        <v>0.27</v>
      </c>
      <c r="AN86" s="218">
        <f t="shared" si="18"/>
        <v>1.7500000000000002E-2</v>
      </c>
      <c r="AO86" s="334">
        <f t="shared" si="57"/>
        <v>0.28749999999999998</v>
      </c>
      <c r="AP86" s="218">
        <f t="shared" si="19"/>
        <v>0.02</v>
      </c>
      <c r="AQ86" s="133">
        <f t="shared" ref="AQ86:AQ149" si="74">VLOOKUP($AG86,$AL$4:$AS$15,3)+VLOOKUP($AG86,$AL$4:$AS$15,5)+($AH$10*VLOOKUP(D86,GRITable,2))</f>
        <v>0</v>
      </c>
      <c r="AR86" s="134">
        <f t="shared" si="20"/>
        <v>0</v>
      </c>
      <c r="AS86" s="133">
        <f t="shared" si="54"/>
        <v>0</v>
      </c>
      <c r="AT86" s="134">
        <f t="shared" ref="AT86:AT149" si="75">VLOOKUP(D86,CurveTbl,$AK$6)</f>
        <v>7.0190264703434008E-2</v>
      </c>
      <c r="AU86" s="134">
        <f t="shared" si="22"/>
        <v>0</v>
      </c>
      <c r="AV86" s="34">
        <f t="shared" si="55"/>
        <v>0</v>
      </c>
      <c r="AW86" s="134">
        <f t="shared" si="24"/>
        <v>0.23250000000000001</v>
      </c>
      <c r="AX86" s="134">
        <f t="shared" si="25"/>
        <v>0.85</v>
      </c>
      <c r="AY86" s="134">
        <f t="shared" si="26"/>
        <v>0.85</v>
      </c>
      <c r="AZ86" s="134"/>
      <c r="BA86" s="223"/>
      <c r="BB86" s="218">
        <f t="shared" si="27"/>
        <v>-1.0546403580983732</v>
      </c>
      <c r="BC86" s="218">
        <f t="shared" ref="BC86:BC149" si="76">I86-BW86</f>
        <v>-1.0479999999999996</v>
      </c>
      <c r="BD86" s="134">
        <f t="shared" ref="BD86:BD149" si="77">N86-BX86</f>
        <v>-0.38477379466519657</v>
      </c>
      <c r="BE86" s="134">
        <f t="shared" ref="BE86:BE149" si="78">O86-BY86</f>
        <v>-0.3784678075646698</v>
      </c>
      <c r="BF86" s="134">
        <f>_xll.xSPRDOPT($BW86,$BV86,$CG86,0,$BY86,$BX86,$BZ86,$AJ86,1,4)*$CB86</f>
        <v>7.4978456377619185E-2</v>
      </c>
      <c r="BG86" s="134">
        <f>_xll.xSPRDOPT($BW86,$BV86,$CG86,0,$BY86,$BX86,$BZ86,$AJ86,1,3)*$CB86</f>
        <v>6.1452394907398289E-2</v>
      </c>
      <c r="BH86" s="134">
        <f>IF(OR(BF86&lt;&gt;0,BG86&lt;&gt;0),_xll.xSPRDOPT($BW86,$BV86,$CG86,0,$BY86,$BX86,$BZ86,$AJ86,1,12)*$CB86,0)</f>
        <v>-6.1633173405266979E-2</v>
      </c>
      <c r="BI86" s="134">
        <f>_xll.xSPRDOPT($BW86,$BV86,$CG86,2*LN(1+CA86/2),$BY86,$BX86,$BZ86,$AJ86,1,9)</f>
        <v>5.62578073785519E-5</v>
      </c>
      <c r="BJ86" s="134">
        <f>_xll.xSPRDOPT($BW86,$BV86,$CG86,0,$BY86,$BX86,$BZ86,$AJ86,1,6)*$CB86</f>
        <v>7.4475400212961063</v>
      </c>
      <c r="BK86" s="134">
        <f>_xll.xSPRDOPT($BW86,$BV86,$CG86,0,$BY86,$BX86,$BZ86,$AJ86,1,5)*$CB86</f>
        <v>-11.311581526478387</v>
      </c>
      <c r="BL86" s="134">
        <f>_xll.xSPRDOPT(BW86,BV86,CG86,0,BY86,BX86,BZ86,AJ86,1,2)*CB86</f>
        <v>-0.22902040862302986</v>
      </c>
      <c r="BM86" s="134">
        <f>_xll.xSPRDOPT(BW86,BV86,CG86,0,BY86,BX86,BZ86,AJ86,1,1)*CB86</f>
        <v>0.40219191537090299</v>
      </c>
      <c r="BN86" s="134">
        <f>IF(AH86&lt;&gt;0,_xll.xSPRDOPT($BW86,$BV86,$CG86,2*LN(1+CA86/2),$BY86,$BX86,$BZ86,$AJ86,1,8)+(AJ86/365.25)*CH86/AH86,0)</f>
        <v>0</v>
      </c>
      <c r="BO86" s="134">
        <f>_xll.xSPRDOPT($BW86,$BV86,$CG86,0,$BY86,$BX86,$BZ86,$AJ86,1,0)</f>
        <v>0.85484078033660615</v>
      </c>
      <c r="BP86" s="134"/>
      <c r="BQ86" s="134"/>
      <c r="BR86" s="134"/>
      <c r="BS86" s="135">
        <f t="shared" si="58"/>
        <v>0</v>
      </c>
      <c r="BV86" s="221">
        <v>4.4021403580983733</v>
      </c>
      <c r="BW86" s="133">
        <v>4.4154999999999998</v>
      </c>
      <c r="BX86" s="134">
        <v>0.6282510792705821</v>
      </c>
      <c r="BY86" s="134">
        <v>0.62194509217005534</v>
      </c>
      <c r="BZ86" s="134">
        <v>0.99287864325661945</v>
      </c>
      <c r="CA86" s="134">
        <v>6.8263969545907008E-2</v>
      </c>
      <c r="CB86" s="134">
        <v>0.9872179502955063</v>
      </c>
      <c r="CC86" s="218">
        <v>-0.03</v>
      </c>
      <c r="CD86" s="218">
        <v>0.06</v>
      </c>
      <c r="CE86" s="218">
        <v>0.17499999999999999</v>
      </c>
      <c r="CF86" s="218">
        <v>-7.4999999999999997E-3</v>
      </c>
      <c r="CG86" s="218">
        <v>1.9200000000000002E-2</v>
      </c>
      <c r="CH86" s="218">
        <v>3.0653117356675472</v>
      </c>
      <c r="CI86" s="29">
        <v>4.2480000000000002</v>
      </c>
    </row>
    <row r="87" spans="4:87" x14ac:dyDescent="0.2">
      <c r="D87" s="31">
        <f t="shared" si="59"/>
        <v>38671</v>
      </c>
      <c r="F87" s="28">
        <f t="shared" si="60"/>
        <v>20000</v>
      </c>
      <c r="G87" s="28">
        <f t="shared" si="11"/>
        <v>0</v>
      </c>
      <c r="H87" s="52">
        <f t="shared" si="61"/>
        <v>3.3475000000000001</v>
      </c>
      <c r="I87" s="52">
        <f t="shared" si="62"/>
        <v>3.3675000000000002</v>
      </c>
      <c r="K87" s="52">
        <f t="shared" si="56"/>
        <v>0</v>
      </c>
      <c r="L87" s="132">
        <f t="shared" si="63"/>
        <v>0</v>
      </c>
      <c r="M87" s="30"/>
      <c r="N87" s="128">
        <f t="shared" si="29"/>
        <v>0.24347728460538551</v>
      </c>
      <c r="O87" s="128">
        <f t="shared" si="30"/>
        <v>0.24347728460538551</v>
      </c>
      <c r="P87" s="55">
        <f t="shared" si="64"/>
        <v>0.99999999999999989</v>
      </c>
      <c r="Q87" s="132">
        <f>_xll.xSPRDOPT(I87,H87,AQ87,0,O87,N87,P87,D87-$G$5,1,0)*AH87*AU87</f>
        <v>0</v>
      </c>
      <c r="R87" s="330"/>
      <c r="S87" s="177">
        <f>_xll.xSPRDOPT(I87,H87,AQ87,AT87,O87,N87,P87,D87-$G$5,1,2)*AF87*F87*AH87</f>
        <v>0</v>
      </c>
      <c r="T87" s="177">
        <f>_xll.xSPRDOPT(I87,H87,AQ87,AT87,O87,N87,P87,D87-$G$5,1,1)*AF87*F87*AH87</f>
        <v>0</v>
      </c>
      <c r="U87" s="132"/>
      <c r="V87" s="142">
        <f t="shared" si="65"/>
        <v>0</v>
      </c>
      <c r="W87" s="142"/>
      <c r="X87" s="300">
        <f t="shared" si="66"/>
        <v>0</v>
      </c>
      <c r="Y87" s="300">
        <f t="shared" si="12"/>
        <v>0</v>
      </c>
      <c r="Z87" s="300">
        <f t="shared" si="13"/>
        <v>0</v>
      </c>
      <c r="AA87" s="300">
        <f t="shared" si="14"/>
        <v>0</v>
      </c>
      <c r="AB87" s="300">
        <f t="shared" si="67"/>
        <v>0</v>
      </c>
      <c r="AC87" s="300">
        <f t="shared" si="68"/>
        <v>0</v>
      </c>
      <c r="AE87" s="135">
        <v>15</v>
      </c>
      <c r="AF87" s="135">
        <f t="shared" si="69"/>
        <v>0</v>
      </c>
      <c r="AG87" s="135">
        <f t="shared" si="70"/>
        <v>11</v>
      </c>
      <c r="AH87" s="135">
        <f t="shared" si="53"/>
        <v>0</v>
      </c>
      <c r="AI87" s="135">
        <f t="shared" si="71"/>
        <v>1904</v>
      </c>
      <c r="AJ87" s="135">
        <f t="shared" si="72"/>
        <v>38671</v>
      </c>
      <c r="AK87" s="332">
        <f t="shared" si="73"/>
        <v>0.10353092783505158</v>
      </c>
      <c r="AL87" s="133">
        <f t="shared" si="16"/>
        <v>3.06</v>
      </c>
      <c r="AM87" s="218">
        <f t="shared" si="17"/>
        <v>0.27</v>
      </c>
      <c r="AN87" s="218">
        <f t="shared" si="18"/>
        <v>1.7500000000000002E-2</v>
      </c>
      <c r="AO87" s="334">
        <f t="shared" si="57"/>
        <v>0.28749999999999998</v>
      </c>
      <c r="AP87" s="218">
        <f t="shared" si="19"/>
        <v>0.02</v>
      </c>
      <c r="AQ87" s="133">
        <f t="shared" si="74"/>
        <v>0</v>
      </c>
      <c r="AR87" s="134">
        <f t="shared" si="20"/>
        <v>0</v>
      </c>
      <c r="AS87" s="133">
        <f t="shared" si="54"/>
        <v>0</v>
      </c>
      <c r="AT87" s="134">
        <f t="shared" si="75"/>
        <v>7.0190264703434008E-2</v>
      </c>
      <c r="AU87" s="134">
        <f t="shared" si="22"/>
        <v>0</v>
      </c>
      <c r="AV87" s="34">
        <f t="shared" si="55"/>
        <v>0</v>
      </c>
      <c r="AW87" s="134">
        <f t="shared" si="24"/>
        <v>0.23250000000000001</v>
      </c>
      <c r="AX87" s="134">
        <f t="shared" si="25"/>
        <v>0.85</v>
      </c>
      <c r="AY87" s="134">
        <f t="shared" si="26"/>
        <v>0.85</v>
      </c>
      <c r="AZ87" s="134"/>
      <c r="BA87" s="223"/>
      <c r="BB87" s="218">
        <f t="shared" si="27"/>
        <v>-1.0546403580983732</v>
      </c>
      <c r="BC87" s="218">
        <f t="shared" si="76"/>
        <v>-1.0479999999999996</v>
      </c>
      <c r="BD87" s="134">
        <f t="shared" si="77"/>
        <v>-0.38477379466519657</v>
      </c>
      <c r="BE87" s="134">
        <f t="shared" si="78"/>
        <v>-0.3784678075646698</v>
      </c>
      <c r="BF87" s="134">
        <f>_xll.xSPRDOPT($BW87,$BV87,$CG87,0,$BY87,$BX87,$BZ87,$AJ87,1,4)*$CB87</f>
        <v>7.4978456377619185E-2</v>
      </c>
      <c r="BG87" s="134">
        <f>_xll.xSPRDOPT($BW87,$BV87,$CG87,0,$BY87,$BX87,$BZ87,$AJ87,1,3)*$CB87</f>
        <v>6.1452394907398289E-2</v>
      </c>
      <c r="BH87" s="134">
        <f>IF(OR(BF87&lt;&gt;0,BG87&lt;&gt;0),_xll.xSPRDOPT($BW87,$BV87,$CG87,0,$BY87,$BX87,$BZ87,$AJ87,1,12)*$CB87,0)</f>
        <v>-6.1633173405266979E-2</v>
      </c>
      <c r="BI87" s="134">
        <f>_xll.xSPRDOPT($BW87,$BV87,$CG87,2*LN(1+CA87/2),$BY87,$BX87,$BZ87,$AJ87,1,9)</f>
        <v>5.62578073785519E-5</v>
      </c>
      <c r="BJ87" s="134">
        <f>_xll.xSPRDOPT($BW87,$BV87,$CG87,0,$BY87,$BX87,$BZ87,$AJ87,1,6)*$CB87</f>
        <v>7.4475400212961063</v>
      </c>
      <c r="BK87" s="134">
        <f>_xll.xSPRDOPT($BW87,$BV87,$CG87,0,$BY87,$BX87,$BZ87,$AJ87,1,5)*$CB87</f>
        <v>-11.311581526478387</v>
      </c>
      <c r="BL87" s="134">
        <f>_xll.xSPRDOPT(BW87,BV87,CG87,0,BY87,BX87,BZ87,AJ87,1,2)*CB87</f>
        <v>-0.22902040862302986</v>
      </c>
      <c r="BM87" s="134">
        <f>_xll.xSPRDOPT(BW87,BV87,CG87,0,BY87,BX87,BZ87,AJ87,1,1)*CB87</f>
        <v>0.40219191537090299</v>
      </c>
      <c r="BN87" s="134">
        <f>IF(AH87&lt;&gt;0,_xll.xSPRDOPT($BW87,$BV87,$CG87,2*LN(1+CA87/2),$BY87,$BX87,$BZ87,$AJ87,1,8)+(AJ87/365.25)*CH87/AH87,0)</f>
        <v>0</v>
      </c>
      <c r="BO87" s="134">
        <f>_xll.xSPRDOPT($BW87,$BV87,$CG87,0,$BY87,$BX87,$BZ87,$AJ87,1,0)</f>
        <v>0.85484078033660615</v>
      </c>
      <c r="BP87" s="134"/>
      <c r="BQ87" s="134"/>
      <c r="BR87" s="134"/>
      <c r="BS87" s="135">
        <f t="shared" si="58"/>
        <v>0</v>
      </c>
      <c r="BV87" s="221">
        <v>4.4021403580983733</v>
      </c>
      <c r="BW87" s="133">
        <v>4.4154999999999998</v>
      </c>
      <c r="BX87" s="134">
        <v>0.6282510792705821</v>
      </c>
      <c r="BY87" s="134">
        <v>0.62194509217005534</v>
      </c>
      <c r="BZ87" s="134">
        <v>0.99287864325661945</v>
      </c>
      <c r="CA87" s="134">
        <v>6.8263969545907008E-2</v>
      </c>
      <c r="CB87" s="134">
        <v>0.9872179502955063</v>
      </c>
      <c r="CC87" s="218">
        <v>-0.03</v>
      </c>
      <c r="CD87" s="218">
        <v>0.06</v>
      </c>
      <c r="CE87" s="218">
        <v>0.17499999999999999</v>
      </c>
      <c r="CF87" s="218">
        <v>-7.4999999999999997E-3</v>
      </c>
      <c r="CG87" s="218">
        <v>1.9200000000000002E-2</v>
      </c>
      <c r="CH87" s="218">
        <v>3.0653117356675472</v>
      </c>
      <c r="CI87" s="29">
        <v>4.2480000000000002</v>
      </c>
    </row>
    <row r="88" spans="4:87" x14ac:dyDescent="0.2">
      <c r="D88" s="31">
        <f t="shared" si="59"/>
        <v>38671</v>
      </c>
      <c r="F88" s="28">
        <f t="shared" si="60"/>
        <v>20000</v>
      </c>
      <c r="G88" s="28">
        <f t="shared" si="11"/>
        <v>0</v>
      </c>
      <c r="H88" s="52">
        <f t="shared" si="61"/>
        <v>3.3475000000000001</v>
      </c>
      <c r="I88" s="52">
        <f t="shared" si="62"/>
        <v>3.3675000000000002</v>
      </c>
      <c r="K88" s="52">
        <f t="shared" si="56"/>
        <v>0</v>
      </c>
      <c r="L88" s="132">
        <f t="shared" si="63"/>
        <v>0</v>
      </c>
      <c r="M88" s="30"/>
      <c r="N88" s="128">
        <f t="shared" si="29"/>
        <v>0.24347728460538551</v>
      </c>
      <c r="O88" s="128">
        <f t="shared" si="30"/>
        <v>0.24347728460538551</v>
      </c>
      <c r="P88" s="55">
        <f t="shared" si="64"/>
        <v>0.99999999999999989</v>
      </c>
      <c r="Q88" s="132">
        <f>_xll.xSPRDOPT(I88,H88,AQ88,0,O88,N88,P88,D88-$G$5,1,0)*AH88*AU88</f>
        <v>0</v>
      </c>
      <c r="R88" s="330"/>
      <c r="S88" s="177">
        <f>_xll.xSPRDOPT(I88,H88,AQ88,AT88,O88,N88,P88,D88-$G$5,1,2)*AF88*F88*AH88</f>
        <v>0</v>
      </c>
      <c r="T88" s="177">
        <f>_xll.xSPRDOPT(I88,H88,AQ88,AT88,O88,N88,P88,D88-$G$5,1,1)*AF88*F88*AH88</f>
        <v>0</v>
      </c>
      <c r="U88" s="132"/>
      <c r="V88" s="142">
        <f t="shared" si="65"/>
        <v>0</v>
      </c>
      <c r="W88" s="142"/>
      <c r="X88" s="300">
        <f t="shared" si="66"/>
        <v>0</v>
      </c>
      <c r="Y88" s="300">
        <f t="shared" si="12"/>
        <v>0</v>
      </c>
      <c r="Z88" s="300">
        <f t="shared" si="13"/>
        <v>0</v>
      </c>
      <c r="AA88" s="300">
        <f t="shared" si="14"/>
        <v>0</v>
      </c>
      <c r="AB88" s="300">
        <f t="shared" si="67"/>
        <v>0</v>
      </c>
      <c r="AC88" s="300">
        <f t="shared" si="68"/>
        <v>0</v>
      </c>
      <c r="AE88" s="135">
        <v>15</v>
      </c>
      <c r="AF88" s="135">
        <f t="shared" si="69"/>
        <v>0</v>
      </c>
      <c r="AG88" s="135">
        <f t="shared" si="70"/>
        <v>11</v>
      </c>
      <c r="AH88" s="135">
        <f t="shared" si="53"/>
        <v>0</v>
      </c>
      <c r="AI88" s="135">
        <f t="shared" si="71"/>
        <v>1904</v>
      </c>
      <c r="AJ88" s="135">
        <f t="shared" si="72"/>
        <v>38671</v>
      </c>
      <c r="AK88" s="332">
        <f t="shared" si="73"/>
        <v>0.10353092783505158</v>
      </c>
      <c r="AL88" s="133">
        <f t="shared" si="16"/>
        <v>3.06</v>
      </c>
      <c r="AM88" s="218">
        <f t="shared" si="17"/>
        <v>0.27</v>
      </c>
      <c r="AN88" s="218">
        <f t="shared" si="18"/>
        <v>1.7500000000000002E-2</v>
      </c>
      <c r="AO88" s="334">
        <f t="shared" si="57"/>
        <v>0.28749999999999998</v>
      </c>
      <c r="AP88" s="218">
        <f t="shared" si="19"/>
        <v>0.02</v>
      </c>
      <c r="AQ88" s="133">
        <f t="shared" si="74"/>
        <v>0</v>
      </c>
      <c r="AR88" s="134">
        <f t="shared" si="20"/>
        <v>0</v>
      </c>
      <c r="AS88" s="133">
        <f t="shared" si="54"/>
        <v>0</v>
      </c>
      <c r="AT88" s="134">
        <f t="shared" si="75"/>
        <v>7.0190264703434008E-2</v>
      </c>
      <c r="AU88" s="134">
        <f t="shared" si="22"/>
        <v>0</v>
      </c>
      <c r="AV88" s="34">
        <f t="shared" si="55"/>
        <v>0</v>
      </c>
      <c r="AW88" s="134">
        <f t="shared" si="24"/>
        <v>0.23250000000000001</v>
      </c>
      <c r="AX88" s="134">
        <f t="shared" si="25"/>
        <v>0.85</v>
      </c>
      <c r="AY88" s="134">
        <f t="shared" si="26"/>
        <v>0.85</v>
      </c>
      <c r="AZ88" s="134"/>
      <c r="BA88" s="223"/>
      <c r="BB88" s="218">
        <f t="shared" si="27"/>
        <v>-1.0546403580983732</v>
      </c>
      <c r="BC88" s="218">
        <f t="shared" si="76"/>
        <v>-1.0479999999999996</v>
      </c>
      <c r="BD88" s="134">
        <f t="shared" si="77"/>
        <v>-0.38477379466519657</v>
      </c>
      <c r="BE88" s="134">
        <f t="shared" si="78"/>
        <v>-0.3784678075646698</v>
      </c>
      <c r="BF88" s="134">
        <f>_xll.xSPRDOPT($BW88,$BV88,$CG88,0,$BY88,$BX88,$BZ88,$AJ88,1,4)*$CB88</f>
        <v>7.4978456377619185E-2</v>
      </c>
      <c r="BG88" s="134">
        <f>_xll.xSPRDOPT($BW88,$BV88,$CG88,0,$BY88,$BX88,$BZ88,$AJ88,1,3)*$CB88</f>
        <v>6.1452394907398289E-2</v>
      </c>
      <c r="BH88" s="134">
        <f>IF(OR(BF88&lt;&gt;0,BG88&lt;&gt;0),_xll.xSPRDOPT($BW88,$BV88,$CG88,0,$BY88,$BX88,$BZ88,$AJ88,1,12)*$CB88,0)</f>
        <v>-6.1633173405266979E-2</v>
      </c>
      <c r="BI88" s="134">
        <f>_xll.xSPRDOPT($BW88,$BV88,$CG88,2*LN(1+CA88/2),$BY88,$BX88,$BZ88,$AJ88,1,9)</f>
        <v>5.62578073785519E-5</v>
      </c>
      <c r="BJ88" s="134">
        <f>_xll.xSPRDOPT($BW88,$BV88,$CG88,0,$BY88,$BX88,$BZ88,$AJ88,1,6)*$CB88</f>
        <v>7.4475400212961063</v>
      </c>
      <c r="BK88" s="134">
        <f>_xll.xSPRDOPT($BW88,$BV88,$CG88,0,$BY88,$BX88,$BZ88,$AJ88,1,5)*$CB88</f>
        <v>-11.311581526478387</v>
      </c>
      <c r="BL88" s="134">
        <f>_xll.xSPRDOPT(BW88,BV88,CG88,0,BY88,BX88,BZ88,AJ88,1,2)*CB88</f>
        <v>-0.22902040862302986</v>
      </c>
      <c r="BM88" s="134">
        <f>_xll.xSPRDOPT(BW88,BV88,CG88,0,BY88,BX88,BZ88,AJ88,1,1)*CB88</f>
        <v>0.40219191537090299</v>
      </c>
      <c r="BN88" s="134">
        <f>IF(AH88&lt;&gt;0,_xll.xSPRDOPT($BW88,$BV88,$CG88,2*LN(1+CA88/2),$BY88,$BX88,$BZ88,$AJ88,1,8)+(AJ88/365.25)*CH88/AH88,0)</f>
        <v>0</v>
      </c>
      <c r="BO88" s="134">
        <f>_xll.xSPRDOPT($BW88,$BV88,$CG88,0,$BY88,$BX88,$BZ88,$AJ88,1,0)</f>
        <v>0.85484078033660615</v>
      </c>
      <c r="BP88" s="134"/>
      <c r="BQ88" s="134"/>
      <c r="BR88" s="134"/>
      <c r="BS88" s="135">
        <f t="shared" si="58"/>
        <v>0</v>
      </c>
      <c r="BV88" s="221">
        <v>4.4021403580983733</v>
      </c>
      <c r="BW88" s="133">
        <v>4.4154999999999998</v>
      </c>
      <c r="BX88" s="134">
        <v>0.6282510792705821</v>
      </c>
      <c r="BY88" s="134">
        <v>0.62194509217005534</v>
      </c>
      <c r="BZ88" s="134">
        <v>0.99287864325661945</v>
      </c>
      <c r="CA88" s="134">
        <v>6.8263969545907008E-2</v>
      </c>
      <c r="CB88" s="134">
        <v>0.9872179502955063</v>
      </c>
      <c r="CC88" s="218">
        <v>-0.03</v>
      </c>
      <c r="CD88" s="218">
        <v>0.06</v>
      </c>
      <c r="CE88" s="218">
        <v>0.17499999999999999</v>
      </c>
      <c r="CF88" s="218">
        <v>-7.4999999999999997E-3</v>
      </c>
      <c r="CG88" s="218">
        <v>1.9200000000000002E-2</v>
      </c>
      <c r="CH88" s="218">
        <v>3.0653117356675472</v>
      </c>
      <c r="CI88" s="29">
        <v>4.2480000000000002</v>
      </c>
    </row>
    <row r="89" spans="4:87" x14ac:dyDescent="0.2">
      <c r="D89" s="31">
        <f t="shared" si="59"/>
        <v>38671</v>
      </c>
      <c r="F89" s="28">
        <f t="shared" si="60"/>
        <v>20000</v>
      </c>
      <c r="G89" s="28">
        <f t="shared" si="11"/>
        <v>0</v>
      </c>
      <c r="H89" s="52">
        <f t="shared" si="61"/>
        <v>3.3475000000000001</v>
      </c>
      <c r="I89" s="52">
        <f t="shared" si="62"/>
        <v>3.3675000000000002</v>
      </c>
      <c r="K89" s="52">
        <f t="shared" si="56"/>
        <v>0</v>
      </c>
      <c r="L89" s="132">
        <f t="shared" si="63"/>
        <v>0</v>
      </c>
      <c r="M89" s="30"/>
      <c r="N89" s="128">
        <f t="shared" si="29"/>
        <v>0.24347728460538551</v>
      </c>
      <c r="O89" s="128">
        <f t="shared" si="30"/>
        <v>0.24347728460538551</v>
      </c>
      <c r="P89" s="55">
        <f t="shared" si="64"/>
        <v>0.99999999999999989</v>
      </c>
      <c r="Q89" s="132">
        <f>_xll.xSPRDOPT(I89,H89,AQ89,0,O89,N89,P89,D89-$G$5,1,0)*AH89*AU89</f>
        <v>0</v>
      </c>
      <c r="R89" s="330"/>
      <c r="S89" s="177">
        <f>_xll.xSPRDOPT(I89,H89,AQ89,AT89,O89,N89,P89,D89-$G$5,1,2)*AF89*F89*AH89</f>
        <v>0</v>
      </c>
      <c r="T89" s="177">
        <f>_xll.xSPRDOPT(I89,H89,AQ89,AT89,O89,N89,P89,D89-$G$5,1,1)*AF89*F89*AH89</f>
        <v>0</v>
      </c>
      <c r="U89" s="132"/>
      <c r="V89" s="142">
        <f t="shared" si="65"/>
        <v>0</v>
      </c>
      <c r="W89" s="142"/>
      <c r="X89" s="300">
        <f t="shared" si="66"/>
        <v>0</v>
      </c>
      <c r="Y89" s="300">
        <f t="shared" si="12"/>
        <v>0</v>
      </c>
      <c r="Z89" s="300">
        <f t="shared" si="13"/>
        <v>0</v>
      </c>
      <c r="AA89" s="300">
        <f t="shared" si="14"/>
        <v>0</v>
      </c>
      <c r="AB89" s="300">
        <f t="shared" si="67"/>
        <v>0</v>
      </c>
      <c r="AC89" s="300">
        <f t="shared" si="68"/>
        <v>0</v>
      </c>
      <c r="AE89" s="135">
        <v>15</v>
      </c>
      <c r="AF89" s="135">
        <f t="shared" si="69"/>
        <v>0</v>
      </c>
      <c r="AG89" s="135">
        <f t="shared" si="70"/>
        <v>11</v>
      </c>
      <c r="AH89" s="135">
        <f t="shared" si="53"/>
        <v>0</v>
      </c>
      <c r="AI89" s="135">
        <f t="shared" si="71"/>
        <v>1904</v>
      </c>
      <c r="AJ89" s="135">
        <f t="shared" si="72"/>
        <v>38671</v>
      </c>
      <c r="AK89" s="332">
        <f t="shared" si="73"/>
        <v>0.10353092783505158</v>
      </c>
      <c r="AL89" s="133">
        <f t="shared" si="16"/>
        <v>3.06</v>
      </c>
      <c r="AM89" s="218">
        <f t="shared" si="17"/>
        <v>0.27</v>
      </c>
      <c r="AN89" s="218">
        <f t="shared" si="18"/>
        <v>1.7500000000000002E-2</v>
      </c>
      <c r="AO89" s="334">
        <f t="shared" si="57"/>
        <v>0.28749999999999998</v>
      </c>
      <c r="AP89" s="218">
        <f t="shared" si="19"/>
        <v>0.02</v>
      </c>
      <c r="AQ89" s="133">
        <f t="shared" si="74"/>
        <v>0</v>
      </c>
      <c r="AR89" s="134">
        <f t="shared" si="20"/>
        <v>0</v>
      </c>
      <c r="AS89" s="133">
        <f t="shared" si="54"/>
        <v>0</v>
      </c>
      <c r="AT89" s="134">
        <f t="shared" si="75"/>
        <v>7.0190264703434008E-2</v>
      </c>
      <c r="AU89" s="134">
        <f t="shared" si="22"/>
        <v>0</v>
      </c>
      <c r="AV89" s="34">
        <f t="shared" si="55"/>
        <v>0</v>
      </c>
      <c r="AW89" s="134">
        <f t="shared" si="24"/>
        <v>0.23250000000000001</v>
      </c>
      <c r="AX89" s="134">
        <f t="shared" si="25"/>
        <v>0.85</v>
      </c>
      <c r="AY89" s="134">
        <f t="shared" si="26"/>
        <v>0.85</v>
      </c>
      <c r="AZ89" s="134"/>
      <c r="BA89" s="223"/>
      <c r="BB89" s="218">
        <f t="shared" si="27"/>
        <v>-1.0546403580983732</v>
      </c>
      <c r="BC89" s="218">
        <f t="shared" si="76"/>
        <v>-1.0479999999999996</v>
      </c>
      <c r="BD89" s="134">
        <f t="shared" si="77"/>
        <v>-0.38477379466519657</v>
      </c>
      <c r="BE89" s="134">
        <f t="shared" si="78"/>
        <v>-0.3784678075646698</v>
      </c>
      <c r="BF89" s="134">
        <f>_xll.xSPRDOPT($BW89,$BV89,$CG89,0,$BY89,$BX89,$BZ89,$AJ89,1,4)*$CB89</f>
        <v>7.4978456377619185E-2</v>
      </c>
      <c r="BG89" s="134">
        <f>_xll.xSPRDOPT($BW89,$BV89,$CG89,0,$BY89,$BX89,$BZ89,$AJ89,1,3)*$CB89</f>
        <v>6.1452394907398289E-2</v>
      </c>
      <c r="BH89" s="134">
        <f>IF(OR(BF89&lt;&gt;0,BG89&lt;&gt;0),_xll.xSPRDOPT($BW89,$BV89,$CG89,0,$BY89,$BX89,$BZ89,$AJ89,1,12)*$CB89,0)</f>
        <v>-6.1633173405266979E-2</v>
      </c>
      <c r="BI89" s="134">
        <f>_xll.xSPRDOPT($BW89,$BV89,$CG89,2*LN(1+CA89/2),$BY89,$BX89,$BZ89,$AJ89,1,9)</f>
        <v>5.62578073785519E-5</v>
      </c>
      <c r="BJ89" s="134">
        <f>_xll.xSPRDOPT($BW89,$BV89,$CG89,0,$BY89,$BX89,$BZ89,$AJ89,1,6)*$CB89</f>
        <v>7.4475400212961063</v>
      </c>
      <c r="BK89" s="134">
        <f>_xll.xSPRDOPT($BW89,$BV89,$CG89,0,$BY89,$BX89,$BZ89,$AJ89,1,5)*$CB89</f>
        <v>-11.311581526478387</v>
      </c>
      <c r="BL89" s="134">
        <f>_xll.xSPRDOPT(BW89,BV89,CG89,0,BY89,BX89,BZ89,AJ89,1,2)*CB89</f>
        <v>-0.22902040862302986</v>
      </c>
      <c r="BM89" s="134">
        <f>_xll.xSPRDOPT(BW89,BV89,CG89,0,BY89,BX89,BZ89,AJ89,1,1)*CB89</f>
        <v>0.40219191537090299</v>
      </c>
      <c r="BN89" s="134">
        <f>IF(AH89&lt;&gt;0,_xll.xSPRDOPT($BW89,$BV89,$CG89,2*LN(1+CA89/2),$BY89,$BX89,$BZ89,$AJ89,1,8)+(AJ89/365.25)*CH89/AH89,0)</f>
        <v>0</v>
      </c>
      <c r="BO89" s="134">
        <f>_xll.xSPRDOPT($BW89,$BV89,$CG89,0,$BY89,$BX89,$BZ89,$AJ89,1,0)</f>
        <v>0.85484078033660615</v>
      </c>
      <c r="BP89" s="134"/>
      <c r="BQ89" s="134"/>
      <c r="BR89" s="134"/>
      <c r="BS89" s="135">
        <f t="shared" si="58"/>
        <v>0</v>
      </c>
      <c r="BV89" s="221">
        <v>4.4021403580983733</v>
      </c>
      <c r="BW89" s="133">
        <v>4.4154999999999998</v>
      </c>
      <c r="BX89" s="134">
        <v>0.6282510792705821</v>
      </c>
      <c r="BY89" s="134">
        <v>0.62194509217005534</v>
      </c>
      <c r="BZ89" s="134">
        <v>0.99287864325661945</v>
      </c>
      <c r="CA89" s="134">
        <v>6.8263969545907008E-2</v>
      </c>
      <c r="CB89" s="134">
        <v>0.9872179502955063</v>
      </c>
      <c r="CC89" s="218">
        <v>-0.03</v>
      </c>
      <c r="CD89" s="218">
        <v>0.06</v>
      </c>
      <c r="CE89" s="218">
        <v>0.17499999999999999</v>
      </c>
      <c r="CF89" s="218">
        <v>-7.4999999999999997E-3</v>
      </c>
      <c r="CG89" s="218">
        <v>1.9200000000000002E-2</v>
      </c>
      <c r="CH89" s="218">
        <v>3.0653117356675472</v>
      </c>
      <c r="CI89" s="29">
        <v>4.2480000000000002</v>
      </c>
    </row>
    <row r="90" spans="4:87" x14ac:dyDescent="0.2">
      <c r="D90" s="31">
        <f t="shared" si="59"/>
        <v>38671</v>
      </c>
      <c r="F90" s="28">
        <f t="shared" si="60"/>
        <v>20000</v>
      </c>
      <c r="G90" s="28">
        <f t="shared" si="11"/>
        <v>0</v>
      </c>
      <c r="H90" s="52">
        <f t="shared" si="61"/>
        <v>3.3475000000000001</v>
      </c>
      <c r="I90" s="52">
        <f t="shared" si="62"/>
        <v>3.3675000000000002</v>
      </c>
      <c r="K90" s="52">
        <f t="shared" si="56"/>
        <v>0</v>
      </c>
      <c r="L90" s="132">
        <f t="shared" si="63"/>
        <v>0</v>
      </c>
      <c r="M90" s="30"/>
      <c r="N90" s="128">
        <f t="shared" si="29"/>
        <v>0.24347728460538551</v>
      </c>
      <c r="O90" s="128">
        <f t="shared" si="30"/>
        <v>0.24347728460538551</v>
      </c>
      <c r="P90" s="55">
        <f t="shared" si="64"/>
        <v>0.99999999999999989</v>
      </c>
      <c r="Q90" s="132">
        <f>_xll.xSPRDOPT(I90,H90,AQ90,0,O90,N90,P90,D90-$G$5,1,0)*AH90*AU90</f>
        <v>0</v>
      </c>
      <c r="R90" s="330"/>
      <c r="S90" s="177">
        <f>_xll.xSPRDOPT(I90,H90,AQ90,AT90,O90,N90,P90,D90-$G$5,1,2)*AF90*F90*AH90</f>
        <v>0</v>
      </c>
      <c r="T90" s="177">
        <f>_xll.xSPRDOPT(I90,H90,AQ90,AT90,O90,N90,P90,D90-$G$5,1,1)*AF90*F90*AH90</f>
        <v>0</v>
      </c>
      <c r="U90" s="132"/>
      <c r="V90" s="142">
        <f t="shared" si="65"/>
        <v>0</v>
      </c>
      <c r="W90" s="142"/>
      <c r="X90" s="300">
        <f t="shared" si="66"/>
        <v>0</v>
      </c>
      <c r="Y90" s="300">
        <f t="shared" si="12"/>
        <v>0</v>
      </c>
      <c r="Z90" s="300">
        <f t="shared" si="13"/>
        <v>0</v>
      </c>
      <c r="AA90" s="300">
        <f t="shared" si="14"/>
        <v>0</v>
      </c>
      <c r="AB90" s="300">
        <f t="shared" si="67"/>
        <v>0</v>
      </c>
      <c r="AC90" s="300">
        <f t="shared" si="68"/>
        <v>0</v>
      </c>
      <c r="AE90" s="135">
        <v>15</v>
      </c>
      <c r="AF90" s="135">
        <f t="shared" si="69"/>
        <v>0</v>
      </c>
      <c r="AG90" s="135">
        <f t="shared" si="70"/>
        <v>11</v>
      </c>
      <c r="AH90" s="135">
        <f t="shared" si="53"/>
        <v>0</v>
      </c>
      <c r="AI90" s="135">
        <f t="shared" si="71"/>
        <v>1904</v>
      </c>
      <c r="AJ90" s="135">
        <f t="shared" si="72"/>
        <v>38671</v>
      </c>
      <c r="AK90" s="332">
        <f t="shared" si="73"/>
        <v>0.10353092783505158</v>
      </c>
      <c r="AL90" s="133">
        <f t="shared" si="16"/>
        <v>3.06</v>
      </c>
      <c r="AM90" s="218">
        <f t="shared" si="17"/>
        <v>0.27</v>
      </c>
      <c r="AN90" s="218">
        <f t="shared" si="18"/>
        <v>1.7500000000000002E-2</v>
      </c>
      <c r="AO90" s="334">
        <f t="shared" si="57"/>
        <v>0.28749999999999998</v>
      </c>
      <c r="AP90" s="218">
        <f t="shared" si="19"/>
        <v>0.02</v>
      </c>
      <c r="AQ90" s="133">
        <f t="shared" si="74"/>
        <v>0</v>
      </c>
      <c r="AR90" s="134">
        <f t="shared" si="20"/>
        <v>0</v>
      </c>
      <c r="AS90" s="133">
        <f t="shared" si="54"/>
        <v>0</v>
      </c>
      <c r="AT90" s="134">
        <f t="shared" si="75"/>
        <v>7.0190264703434008E-2</v>
      </c>
      <c r="AU90" s="134">
        <f t="shared" si="22"/>
        <v>0</v>
      </c>
      <c r="AV90" s="34">
        <f t="shared" si="55"/>
        <v>0</v>
      </c>
      <c r="AW90" s="134">
        <f t="shared" si="24"/>
        <v>0.23250000000000001</v>
      </c>
      <c r="AX90" s="134">
        <f t="shared" si="25"/>
        <v>0.85</v>
      </c>
      <c r="AY90" s="134">
        <f t="shared" si="26"/>
        <v>0.85</v>
      </c>
      <c r="AZ90" s="134"/>
      <c r="BA90" s="223"/>
      <c r="BB90" s="218">
        <f t="shared" si="27"/>
        <v>-1.0546403580983732</v>
      </c>
      <c r="BC90" s="218">
        <f t="shared" si="76"/>
        <v>-1.0479999999999996</v>
      </c>
      <c r="BD90" s="134">
        <f t="shared" si="77"/>
        <v>-0.38477379466519657</v>
      </c>
      <c r="BE90" s="134">
        <f t="shared" si="78"/>
        <v>-0.3784678075646698</v>
      </c>
      <c r="BF90" s="134">
        <f>_xll.xSPRDOPT($BW90,$BV90,$CG90,0,$BY90,$BX90,$BZ90,$AJ90,1,4)*$CB90</f>
        <v>7.4978456377619185E-2</v>
      </c>
      <c r="BG90" s="134">
        <f>_xll.xSPRDOPT($BW90,$BV90,$CG90,0,$BY90,$BX90,$BZ90,$AJ90,1,3)*$CB90</f>
        <v>6.1452394907398289E-2</v>
      </c>
      <c r="BH90" s="134">
        <f>IF(OR(BF90&lt;&gt;0,BG90&lt;&gt;0),_xll.xSPRDOPT($BW90,$BV90,$CG90,0,$BY90,$BX90,$BZ90,$AJ90,1,12)*$CB90,0)</f>
        <v>-6.1633173405266979E-2</v>
      </c>
      <c r="BI90" s="134">
        <f>_xll.xSPRDOPT($BW90,$BV90,$CG90,2*LN(1+CA90/2),$BY90,$BX90,$BZ90,$AJ90,1,9)</f>
        <v>5.62578073785519E-5</v>
      </c>
      <c r="BJ90" s="134">
        <f>_xll.xSPRDOPT($BW90,$BV90,$CG90,0,$BY90,$BX90,$BZ90,$AJ90,1,6)*$CB90</f>
        <v>7.4475400212961063</v>
      </c>
      <c r="BK90" s="134">
        <f>_xll.xSPRDOPT($BW90,$BV90,$CG90,0,$BY90,$BX90,$BZ90,$AJ90,1,5)*$CB90</f>
        <v>-11.311581526478387</v>
      </c>
      <c r="BL90" s="134">
        <f>_xll.xSPRDOPT(BW90,BV90,CG90,0,BY90,BX90,BZ90,AJ90,1,2)*CB90</f>
        <v>-0.22902040862302986</v>
      </c>
      <c r="BM90" s="134">
        <f>_xll.xSPRDOPT(BW90,BV90,CG90,0,BY90,BX90,BZ90,AJ90,1,1)*CB90</f>
        <v>0.40219191537090299</v>
      </c>
      <c r="BN90" s="134">
        <f>IF(AH90&lt;&gt;0,_xll.xSPRDOPT($BW90,$BV90,$CG90,2*LN(1+CA90/2),$BY90,$BX90,$BZ90,$AJ90,1,8)+(AJ90/365.25)*CH90/AH90,0)</f>
        <v>0</v>
      </c>
      <c r="BO90" s="134">
        <f>_xll.xSPRDOPT($BW90,$BV90,$CG90,0,$BY90,$BX90,$BZ90,$AJ90,1,0)</f>
        <v>0.85484078033660615</v>
      </c>
      <c r="BP90" s="134"/>
      <c r="BQ90" s="134"/>
      <c r="BR90" s="134"/>
      <c r="BS90" s="135">
        <f t="shared" si="58"/>
        <v>0</v>
      </c>
      <c r="BV90" s="221">
        <v>4.4021403580983733</v>
      </c>
      <c r="BW90" s="133">
        <v>4.4154999999999998</v>
      </c>
      <c r="BX90" s="134">
        <v>0.6282510792705821</v>
      </c>
      <c r="BY90" s="134">
        <v>0.62194509217005534</v>
      </c>
      <c r="BZ90" s="134">
        <v>0.99287864325661945</v>
      </c>
      <c r="CA90" s="134">
        <v>6.8263969545907008E-2</v>
      </c>
      <c r="CB90" s="134">
        <v>0.9872179502955063</v>
      </c>
      <c r="CC90" s="218">
        <v>-0.03</v>
      </c>
      <c r="CD90" s="218">
        <v>0.06</v>
      </c>
      <c r="CE90" s="218">
        <v>0.17499999999999999</v>
      </c>
      <c r="CF90" s="218">
        <v>-7.4999999999999997E-3</v>
      </c>
      <c r="CG90" s="218">
        <v>1.9200000000000002E-2</v>
      </c>
      <c r="CH90" s="218">
        <v>3.0653117356675472</v>
      </c>
      <c r="CI90" s="29">
        <v>4.2480000000000002</v>
      </c>
    </row>
    <row r="91" spans="4:87" x14ac:dyDescent="0.2">
      <c r="D91" s="31">
        <f t="shared" si="59"/>
        <v>38671</v>
      </c>
      <c r="F91" s="28">
        <f t="shared" si="60"/>
        <v>20000</v>
      </c>
      <c r="G91" s="28">
        <f t="shared" si="11"/>
        <v>0</v>
      </c>
      <c r="H91" s="52">
        <f t="shared" si="61"/>
        <v>3.3475000000000001</v>
      </c>
      <c r="I91" s="52">
        <f t="shared" si="62"/>
        <v>3.3675000000000002</v>
      </c>
      <c r="K91" s="52">
        <f t="shared" si="56"/>
        <v>0</v>
      </c>
      <c r="L91" s="132">
        <f t="shared" si="63"/>
        <v>0</v>
      </c>
      <c r="M91" s="30"/>
      <c r="N91" s="128">
        <f t="shared" si="29"/>
        <v>0.24347728460538551</v>
      </c>
      <c r="O91" s="128">
        <f t="shared" si="30"/>
        <v>0.24347728460538551</v>
      </c>
      <c r="P91" s="55">
        <f t="shared" si="64"/>
        <v>0.99999999999999989</v>
      </c>
      <c r="Q91" s="132">
        <f>_xll.xSPRDOPT(I91,H91,AQ91,0,O91,N91,P91,D91-$G$5,1,0)*AH91*AU91</f>
        <v>0</v>
      </c>
      <c r="R91" s="330"/>
      <c r="S91" s="177">
        <f>_xll.xSPRDOPT(I91,H91,AQ91,AT91,O91,N91,P91,D91-$G$5,1,2)*AF91*F91*AH91</f>
        <v>0</v>
      </c>
      <c r="T91" s="177">
        <f>_xll.xSPRDOPT(I91,H91,AQ91,AT91,O91,N91,P91,D91-$G$5,1,1)*AF91*F91*AH91</f>
        <v>0</v>
      </c>
      <c r="U91" s="132"/>
      <c r="V91" s="142">
        <f t="shared" si="65"/>
        <v>0</v>
      </c>
      <c r="W91" s="142"/>
      <c r="X91" s="300">
        <f t="shared" si="66"/>
        <v>0</v>
      </c>
      <c r="Y91" s="300">
        <f t="shared" si="12"/>
        <v>0</v>
      </c>
      <c r="Z91" s="300">
        <f t="shared" si="13"/>
        <v>0</v>
      </c>
      <c r="AA91" s="300">
        <f t="shared" si="14"/>
        <v>0</v>
      </c>
      <c r="AB91" s="300">
        <f t="shared" si="67"/>
        <v>0</v>
      </c>
      <c r="AC91" s="300">
        <f t="shared" si="68"/>
        <v>0</v>
      </c>
      <c r="AE91" s="135">
        <v>15</v>
      </c>
      <c r="AF91" s="135">
        <f t="shared" si="69"/>
        <v>0</v>
      </c>
      <c r="AG91" s="135">
        <f t="shared" si="70"/>
        <v>11</v>
      </c>
      <c r="AH91" s="135">
        <f t="shared" si="53"/>
        <v>0</v>
      </c>
      <c r="AI91" s="135">
        <f t="shared" si="71"/>
        <v>1904</v>
      </c>
      <c r="AJ91" s="135">
        <f t="shared" si="72"/>
        <v>38671</v>
      </c>
      <c r="AK91" s="332">
        <f t="shared" si="73"/>
        <v>0.10353092783505158</v>
      </c>
      <c r="AL91" s="133">
        <f t="shared" si="16"/>
        <v>3.06</v>
      </c>
      <c r="AM91" s="218">
        <f t="shared" si="17"/>
        <v>0.27</v>
      </c>
      <c r="AN91" s="218">
        <f t="shared" si="18"/>
        <v>1.7500000000000002E-2</v>
      </c>
      <c r="AO91" s="334">
        <f t="shared" si="57"/>
        <v>0.28749999999999998</v>
      </c>
      <c r="AP91" s="218">
        <f t="shared" si="19"/>
        <v>0.02</v>
      </c>
      <c r="AQ91" s="133">
        <f t="shared" si="74"/>
        <v>0</v>
      </c>
      <c r="AR91" s="134">
        <f t="shared" si="20"/>
        <v>0</v>
      </c>
      <c r="AS91" s="133">
        <f t="shared" si="54"/>
        <v>0</v>
      </c>
      <c r="AT91" s="134">
        <f t="shared" si="75"/>
        <v>7.0190264703434008E-2</v>
      </c>
      <c r="AU91" s="134">
        <f t="shared" si="22"/>
        <v>0</v>
      </c>
      <c r="AV91" s="34">
        <f t="shared" si="55"/>
        <v>0</v>
      </c>
      <c r="AW91" s="134">
        <f t="shared" si="24"/>
        <v>0.23250000000000001</v>
      </c>
      <c r="AX91" s="134">
        <f t="shared" si="25"/>
        <v>0.85</v>
      </c>
      <c r="AY91" s="134">
        <f t="shared" si="26"/>
        <v>0.85</v>
      </c>
      <c r="AZ91" s="134"/>
      <c r="BA91" s="223"/>
      <c r="BB91" s="218">
        <f t="shared" si="27"/>
        <v>-1.0546403580983732</v>
      </c>
      <c r="BC91" s="218">
        <f t="shared" si="76"/>
        <v>-1.0479999999999996</v>
      </c>
      <c r="BD91" s="134">
        <f t="shared" si="77"/>
        <v>-0.38477379466519657</v>
      </c>
      <c r="BE91" s="134">
        <f t="shared" si="78"/>
        <v>-0.3784678075646698</v>
      </c>
      <c r="BF91" s="134">
        <f>_xll.xSPRDOPT($BW91,$BV91,$CG91,0,$BY91,$BX91,$BZ91,$AJ91,1,4)*$CB91</f>
        <v>7.4978456377619185E-2</v>
      </c>
      <c r="BG91" s="134">
        <f>_xll.xSPRDOPT($BW91,$BV91,$CG91,0,$BY91,$BX91,$BZ91,$AJ91,1,3)*$CB91</f>
        <v>6.1452394907398289E-2</v>
      </c>
      <c r="BH91" s="134">
        <f>IF(OR(BF91&lt;&gt;0,BG91&lt;&gt;0),_xll.xSPRDOPT($BW91,$BV91,$CG91,0,$BY91,$BX91,$BZ91,$AJ91,1,12)*$CB91,0)</f>
        <v>-6.1633173405266979E-2</v>
      </c>
      <c r="BI91" s="134">
        <f>_xll.xSPRDOPT($BW91,$BV91,$CG91,2*LN(1+CA91/2),$BY91,$BX91,$BZ91,$AJ91,1,9)</f>
        <v>5.62578073785519E-5</v>
      </c>
      <c r="BJ91" s="134">
        <f>_xll.xSPRDOPT($BW91,$BV91,$CG91,0,$BY91,$BX91,$BZ91,$AJ91,1,6)*$CB91</f>
        <v>7.4475400212961063</v>
      </c>
      <c r="BK91" s="134">
        <f>_xll.xSPRDOPT($BW91,$BV91,$CG91,0,$BY91,$BX91,$BZ91,$AJ91,1,5)*$CB91</f>
        <v>-11.311581526478387</v>
      </c>
      <c r="BL91" s="134">
        <f>_xll.xSPRDOPT(BW91,BV91,CG91,0,BY91,BX91,BZ91,AJ91,1,2)*CB91</f>
        <v>-0.22902040862302986</v>
      </c>
      <c r="BM91" s="134">
        <f>_xll.xSPRDOPT(BW91,BV91,CG91,0,BY91,BX91,BZ91,AJ91,1,1)*CB91</f>
        <v>0.40219191537090299</v>
      </c>
      <c r="BN91" s="134">
        <f>IF(AH91&lt;&gt;0,_xll.xSPRDOPT($BW91,$BV91,$CG91,2*LN(1+CA91/2),$BY91,$BX91,$BZ91,$AJ91,1,8)+(AJ91/365.25)*CH91/AH91,0)</f>
        <v>0</v>
      </c>
      <c r="BO91" s="134">
        <f>_xll.xSPRDOPT($BW91,$BV91,$CG91,0,$BY91,$BX91,$BZ91,$AJ91,1,0)</f>
        <v>0.85484078033660615</v>
      </c>
      <c r="BP91" s="134"/>
      <c r="BQ91" s="134"/>
      <c r="BR91" s="134"/>
      <c r="BS91" s="135">
        <f t="shared" si="58"/>
        <v>0</v>
      </c>
      <c r="BV91" s="221">
        <v>4.4021403580983733</v>
      </c>
      <c r="BW91" s="133">
        <v>4.4154999999999998</v>
      </c>
      <c r="BX91" s="134">
        <v>0.6282510792705821</v>
      </c>
      <c r="BY91" s="134">
        <v>0.62194509217005534</v>
      </c>
      <c r="BZ91" s="134">
        <v>0.99287864325661945</v>
      </c>
      <c r="CA91" s="134">
        <v>6.8263969545907008E-2</v>
      </c>
      <c r="CB91" s="134">
        <v>0.9872179502955063</v>
      </c>
      <c r="CC91" s="218">
        <v>-0.03</v>
      </c>
      <c r="CD91" s="218">
        <v>0.06</v>
      </c>
      <c r="CE91" s="218">
        <v>0.17499999999999999</v>
      </c>
      <c r="CF91" s="218">
        <v>-7.4999999999999997E-3</v>
      </c>
      <c r="CG91" s="218">
        <v>1.9200000000000002E-2</v>
      </c>
      <c r="CH91" s="218">
        <v>3.0653117356675472</v>
      </c>
      <c r="CI91" s="29">
        <v>4.2480000000000002</v>
      </c>
    </row>
    <row r="92" spans="4:87" x14ac:dyDescent="0.2">
      <c r="D92" s="31">
        <f t="shared" si="59"/>
        <v>38671</v>
      </c>
      <c r="F92" s="28">
        <f t="shared" si="60"/>
        <v>20000</v>
      </c>
      <c r="G92" s="28">
        <f t="shared" si="11"/>
        <v>0</v>
      </c>
      <c r="H92" s="52">
        <f t="shared" si="61"/>
        <v>3.3475000000000001</v>
      </c>
      <c r="I92" s="52">
        <f t="shared" si="62"/>
        <v>3.3675000000000002</v>
      </c>
      <c r="K92" s="52">
        <f t="shared" si="56"/>
        <v>0</v>
      </c>
      <c r="L92" s="132">
        <f t="shared" si="63"/>
        <v>0</v>
      </c>
      <c r="M92" s="30"/>
      <c r="N92" s="128">
        <f t="shared" si="29"/>
        <v>0.24347728460538551</v>
      </c>
      <c r="O92" s="128">
        <f t="shared" si="30"/>
        <v>0.24347728460538551</v>
      </c>
      <c r="P92" s="55">
        <f t="shared" si="64"/>
        <v>0.99999999999999989</v>
      </c>
      <c r="Q92" s="132">
        <f>_xll.xSPRDOPT(I92,H92,AQ92,0,O92,N92,P92,D92-$G$5,1,0)*AH92*AU92</f>
        <v>0</v>
      </c>
      <c r="R92" s="330"/>
      <c r="S92" s="177">
        <f>_xll.xSPRDOPT(I92,H92,AQ92,AT92,O92,N92,P92,D92-$G$5,1,2)*AF92*F92*AH92</f>
        <v>0</v>
      </c>
      <c r="T92" s="177">
        <f>_xll.xSPRDOPT(I92,H92,AQ92,AT92,O92,N92,P92,D92-$G$5,1,1)*AF92*F92*AH92</f>
        <v>0</v>
      </c>
      <c r="U92" s="132"/>
      <c r="V92" s="142">
        <f t="shared" si="65"/>
        <v>0</v>
      </c>
      <c r="W92" s="142"/>
      <c r="X92" s="300">
        <f t="shared" si="66"/>
        <v>0</v>
      </c>
      <c r="Y92" s="300">
        <f t="shared" si="12"/>
        <v>0</v>
      </c>
      <c r="Z92" s="300">
        <f t="shared" si="13"/>
        <v>0</v>
      </c>
      <c r="AA92" s="300">
        <f t="shared" si="14"/>
        <v>0</v>
      </c>
      <c r="AB92" s="300">
        <f t="shared" si="67"/>
        <v>0</v>
      </c>
      <c r="AC92" s="300">
        <f t="shared" si="68"/>
        <v>0</v>
      </c>
      <c r="AE92" s="135">
        <v>15</v>
      </c>
      <c r="AF92" s="135">
        <f t="shared" si="69"/>
        <v>0</v>
      </c>
      <c r="AG92" s="135">
        <f t="shared" si="70"/>
        <v>11</v>
      </c>
      <c r="AH92" s="135">
        <f t="shared" si="53"/>
        <v>0</v>
      </c>
      <c r="AI92" s="135">
        <f t="shared" si="71"/>
        <v>1904</v>
      </c>
      <c r="AJ92" s="135">
        <f t="shared" si="72"/>
        <v>38671</v>
      </c>
      <c r="AK92" s="332">
        <f t="shared" si="73"/>
        <v>0.10353092783505158</v>
      </c>
      <c r="AL92" s="133">
        <f t="shared" si="16"/>
        <v>3.06</v>
      </c>
      <c r="AM92" s="218">
        <f t="shared" si="17"/>
        <v>0.27</v>
      </c>
      <c r="AN92" s="218">
        <f t="shared" si="18"/>
        <v>1.7500000000000002E-2</v>
      </c>
      <c r="AO92" s="334">
        <f t="shared" si="57"/>
        <v>0.28749999999999998</v>
      </c>
      <c r="AP92" s="218">
        <f t="shared" si="19"/>
        <v>0.02</v>
      </c>
      <c r="AQ92" s="133">
        <f t="shared" si="74"/>
        <v>0</v>
      </c>
      <c r="AR92" s="134">
        <f t="shared" si="20"/>
        <v>0</v>
      </c>
      <c r="AS92" s="133">
        <f t="shared" si="54"/>
        <v>0</v>
      </c>
      <c r="AT92" s="134">
        <f t="shared" si="75"/>
        <v>7.0190264703434008E-2</v>
      </c>
      <c r="AU92" s="134">
        <f t="shared" si="22"/>
        <v>0</v>
      </c>
      <c r="AV92" s="34">
        <f t="shared" si="55"/>
        <v>0</v>
      </c>
      <c r="AW92" s="134">
        <f t="shared" si="24"/>
        <v>0.23250000000000001</v>
      </c>
      <c r="AX92" s="134">
        <f t="shared" si="25"/>
        <v>0.85</v>
      </c>
      <c r="AY92" s="134">
        <f t="shared" si="26"/>
        <v>0.85</v>
      </c>
      <c r="AZ92" s="134"/>
      <c r="BA92" s="223"/>
      <c r="BB92" s="218">
        <f t="shared" si="27"/>
        <v>-1.0546403580983732</v>
      </c>
      <c r="BC92" s="218">
        <f t="shared" si="76"/>
        <v>-1.0479999999999996</v>
      </c>
      <c r="BD92" s="134">
        <f t="shared" si="77"/>
        <v>-0.38477379466519657</v>
      </c>
      <c r="BE92" s="134">
        <f t="shared" si="78"/>
        <v>-0.3784678075646698</v>
      </c>
      <c r="BF92" s="134">
        <f>_xll.xSPRDOPT($BW92,$BV92,$CG92,0,$BY92,$BX92,$BZ92,$AJ92,1,4)*$CB92</f>
        <v>7.4978456377619185E-2</v>
      </c>
      <c r="BG92" s="134">
        <f>_xll.xSPRDOPT($BW92,$BV92,$CG92,0,$BY92,$BX92,$BZ92,$AJ92,1,3)*$CB92</f>
        <v>6.1452394907398289E-2</v>
      </c>
      <c r="BH92" s="134">
        <f>IF(OR(BF92&lt;&gt;0,BG92&lt;&gt;0),_xll.xSPRDOPT($BW92,$BV92,$CG92,0,$BY92,$BX92,$BZ92,$AJ92,1,12)*$CB92,0)</f>
        <v>-6.1633173405266979E-2</v>
      </c>
      <c r="BI92" s="134">
        <f>_xll.xSPRDOPT($BW92,$BV92,$CG92,2*LN(1+CA92/2),$BY92,$BX92,$BZ92,$AJ92,1,9)</f>
        <v>5.62578073785519E-5</v>
      </c>
      <c r="BJ92" s="134">
        <f>_xll.xSPRDOPT($BW92,$BV92,$CG92,0,$BY92,$BX92,$BZ92,$AJ92,1,6)*$CB92</f>
        <v>7.4475400212961063</v>
      </c>
      <c r="BK92" s="134">
        <f>_xll.xSPRDOPT($BW92,$BV92,$CG92,0,$BY92,$BX92,$BZ92,$AJ92,1,5)*$CB92</f>
        <v>-11.311581526478387</v>
      </c>
      <c r="BL92" s="134">
        <f>_xll.xSPRDOPT(BW92,BV92,CG92,0,BY92,BX92,BZ92,AJ92,1,2)*CB92</f>
        <v>-0.22902040862302986</v>
      </c>
      <c r="BM92" s="134">
        <f>_xll.xSPRDOPT(BW92,BV92,CG92,0,BY92,BX92,BZ92,AJ92,1,1)*CB92</f>
        <v>0.40219191537090299</v>
      </c>
      <c r="BN92" s="134">
        <f>IF(AH92&lt;&gt;0,_xll.xSPRDOPT($BW92,$BV92,$CG92,2*LN(1+CA92/2),$BY92,$BX92,$BZ92,$AJ92,1,8)+(AJ92/365.25)*CH92/AH92,0)</f>
        <v>0</v>
      </c>
      <c r="BO92" s="134">
        <f>_xll.xSPRDOPT($BW92,$BV92,$CG92,0,$BY92,$BX92,$BZ92,$AJ92,1,0)</f>
        <v>0.85484078033660615</v>
      </c>
      <c r="BP92" s="134"/>
      <c r="BQ92" s="134"/>
      <c r="BR92" s="134"/>
      <c r="BS92" s="135">
        <f t="shared" si="58"/>
        <v>0</v>
      </c>
      <c r="BV92" s="221">
        <v>4.4021403580983733</v>
      </c>
      <c r="BW92" s="133">
        <v>4.4154999999999998</v>
      </c>
      <c r="BX92" s="134">
        <v>0.6282510792705821</v>
      </c>
      <c r="BY92" s="134">
        <v>0.62194509217005534</v>
      </c>
      <c r="BZ92" s="134">
        <v>0.99287864325661945</v>
      </c>
      <c r="CA92" s="134">
        <v>6.8263969545907008E-2</v>
      </c>
      <c r="CB92" s="134">
        <v>0.9872179502955063</v>
      </c>
      <c r="CC92" s="218">
        <v>-0.03</v>
      </c>
      <c r="CD92" s="218">
        <v>0.06</v>
      </c>
      <c r="CE92" s="218">
        <v>0.17499999999999999</v>
      </c>
      <c r="CF92" s="218">
        <v>-7.4999999999999997E-3</v>
      </c>
      <c r="CG92" s="218">
        <v>1.9200000000000002E-2</v>
      </c>
      <c r="CH92" s="218">
        <v>3.0653117356675472</v>
      </c>
      <c r="CI92" s="29">
        <v>4.2480000000000002</v>
      </c>
    </row>
    <row r="93" spans="4:87" x14ac:dyDescent="0.2">
      <c r="D93" s="31">
        <f t="shared" si="59"/>
        <v>38671</v>
      </c>
      <c r="F93" s="28">
        <f t="shared" si="60"/>
        <v>20000</v>
      </c>
      <c r="G93" s="28">
        <f t="shared" si="11"/>
        <v>0</v>
      </c>
      <c r="H93" s="52">
        <f t="shared" si="61"/>
        <v>3.3475000000000001</v>
      </c>
      <c r="I93" s="52">
        <f t="shared" si="62"/>
        <v>3.3675000000000002</v>
      </c>
      <c r="K93" s="52">
        <f t="shared" si="56"/>
        <v>0</v>
      </c>
      <c r="L93" s="132">
        <f t="shared" si="63"/>
        <v>0</v>
      </c>
      <c r="M93" s="30"/>
      <c r="N93" s="128">
        <f t="shared" si="29"/>
        <v>0.24347728460538551</v>
      </c>
      <c r="O93" s="128">
        <f t="shared" si="30"/>
        <v>0.24347728460538551</v>
      </c>
      <c r="P93" s="55">
        <f t="shared" si="64"/>
        <v>0.99999999999999989</v>
      </c>
      <c r="Q93" s="132">
        <f>_xll.xSPRDOPT(I93,H93,AQ93,0,O93,N93,P93,D93-$G$5,1,0)*AH93*AU93</f>
        <v>0</v>
      </c>
      <c r="R93" s="330"/>
      <c r="S93" s="177">
        <f>_xll.xSPRDOPT(I93,H93,AQ93,AT93,O93,N93,P93,D93-$G$5,1,2)*AF93*F93*AH93</f>
        <v>0</v>
      </c>
      <c r="T93" s="177">
        <f>_xll.xSPRDOPT(I93,H93,AQ93,AT93,O93,N93,P93,D93-$G$5,1,1)*AF93*F93*AH93</f>
        <v>0</v>
      </c>
      <c r="U93" s="132"/>
      <c r="V93" s="142">
        <f t="shared" si="65"/>
        <v>0</v>
      </c>
      <c r="W93" s="142"/>
      <c r="X93" s="300">
        <f t="shared" si="66"/>
        <v>0</v>
      </c>
      <c r="Y93" s="300">
        <f t="shared" si="12"/>
        <v>0</v>
      </c>
      <c r="Z93" s="300">
        <f t="shared" si="13"/>
        <v>0</v>
      </c>
      <c r="AA93" s="300">
        <f t="shared" si="14"/>
        <v>0</v>
      </c>
      <c r="AB93" s="300">
        <f t="shared" si="67"/>
        <v>0</v>
      </c>
      <c r="AC93" s="300">
        <f t="shared" si="68"/>
        <v>0</v>
      </c>
      <c r="AE93" s="135">
        <v>15</v>
      </c>
      <c r="AF93" s="135">
        <f t="shared" si="69"/>
        <v>0</v>
      </c>
      <c r="AG93" s="135">
        <f t="shared" si="70"/>
        <v>11</v>
      </c>
      <c r="AH93" s="135">
        <f t="shared" si="53"/>
        <v>0</v>
      </c>
      <c r="AI93" s="135">
        <f t="shared" si="71"/>
        <v>1904</v>
      </c>
      <c r="AJ93" s="135">
        <f t="shared" si="72"/>
        <v>38671</v>
      </c>
      <c r="AK93" s="332">
        <f t="shared" si="73"/>
        <v>0.10353092783505158</v>
      </c>
      <c r="AL93" s="133">
        <f t="shared" si="16"/>
        <v>3.06</v>
      </c>
      <c r="AM93" s="218">
        <f t="shared" si="17"/>
        <v>0.27</v>
      </c>
      <c r="AN93" s="218">
        <f t="shared" si="18"/>
        <v>1.7500000000000002E-2</v>
      </c>
      <c r="AO93" s="334">
        <f t="shared" si="57"/>
        <v>0.28749999999999998</v>
      </c>
      <c r="AP93" s="218">
        <f t="shared" si="19"/>
        <v>0.02</v>
      </c>
      <c r="AQ93" s="133">
        <f t="shared" si="74"/>
        <v>0</v>
      </c>
      <c r="AR93" s="134">
        <f t="shared" si="20"/>
        <v>0</v>
      </c>
      <c r="AS93" s="133">
        <f t="shared" si="54"/>
        <v>0</v>
      </c>
      <c r="AT93" s="134">
        <f t="shared" si="75"/>
        <v>7.0190264703434008E-2</v>
      </c>
      <c r="AU93" s="134">
        <f t="shared" si="22"/>
        <v>0</v>
      </c>
      <c r="AV93" s="34">
        <f t="shared" si="55"/>
        <v>0</v>
      </c>
      <c r="AW93" s="134">
        <f t="shared" si="24"/>
        <v>0.23250000000000001</v>
      </c>
      <c r="AX93" s="134">
        <f t="shared" si="25"/>
        <v>0.85</v>
      </c>
      <c r="AY93" s="134">
        <f t="shared" si="26"/>
        <v>0.85</v>
      </c>
      <c r="AZ93" s="134"/>
      <c r="BA93" s="223"/>
      <c r="BB93" s="218">
        <f t="shared" si="27"/>
        <v>-1.0546403580983732</v>
      </c>
      <c r="BC93" s="218">
        <f t="shared" si="76"/>
        <v>-1.0479999999999996</v>
      </c>
      <c r="BD93" s="134">
        <f t="shared" si="77"/>
        <v>-0.38477379466519657</v>
      </c>
      <c r="BE93" s="134">
        <f t="shared" si="78"/>
        <v>-0.3784678075646698</v>
      </c>
      <c r="BF93" s="134">
        <f>_xll.xSPRDOPT($BW93,$BV93,$CG93,0,$BY93,$BX93,$BZ93,$AJ93,1,4)*$CB93</f>
        <v>7.4978456377619185E-2</v>
      </c>
      <c r="BG93" s="134">
        <f>_xll.xSPRDOPT($BW93,$BV93,$CG93,0,$BY93,$BX93,$BZ93,$AJ93,1,3)*$CB93</f>
        <v>6.1452394907398289E-2</v>
      </c>
      <c r="BH93" s="134">
        <f>IF(OR(BF93&lt;&gt;0,BG93&lt;&gt;0),_xll.xSPRDOPT($BW93,$BV93,$CG93,0,$BY93,$BX93,$BZ93,$AJ93,1,12)*$CB93,0)</f>
        <v>-6.1633173405266979E-2</v>
      </c>
      <c r="BI93" s="134">
        <f>_xll.xSPRDOPT($BW93,$BV93,$CG93,2*LN(1+CA93/2),$BY93,$BX93,$BZ93,$AJ93,1,9)</f>
        <v>5.62578073785519E-5</v>
      </c>
      <c r="BJ93" s="134">
        <f>_xll.xSPRDOPT($BW93,$BV93,$CG93,0,$BY93,$BX93,$BZ93,$AJ93,1,6)*$CB93</f>
        <v>7.4475400212961063</v>
      </c>
      <c r="BK93" s="134">
        <f>_xll.xSPRDOPT($BW93,$BV93,$CG93,0,$BY93,$BX93,$BZ93,$AJ93,1,5)*$CB93</f>
        <v>-11.311581526478387</v>
      </c>
      <c r="BL93" s="134">
        <f>_xll.xSPRDOPT(BW93,BV93,CG93,0,BY93,BX93,BZ93,AJ93,1,2)*CB93</f>
        <v>-0.22902040862302986</v>
      </c>
      <c r="BM93" s="134">
        <f>_xll.xSPRDOPT(BW93,BV93,CG93,0,BY93,BX93,BZ93,AJ93,1,1)*CB93</f>
        <v>0.40219191537090299</v>
      </c>
      <c r="BN93" s="134">
        <f>IF(AH93&lt;&gt;0,_xll.xSPRDOPT($BW93,$BV93,$CG93,2*LN(1+CA93/2),$BY93,$BX93,$BZ93,$AJ93,1,8)+(AJ93/365.25)*CH93/AH93,0)</f>
        <v>0</v>
      </c>
      <c r="BO93" s="134">
        <f>_xll.xSPRDOPT($BW93,$BV93,$CG93,0,$BY93,$BX93,$BZ93,$AJ93,1,0)</f>
        <v>0.85484078033660615</v>
      </c>
      <c r="BP93" s="134"/>
      <c r="BQ93" s="134"/>
      <c r="BR93" s="134"/>
      <c r="BS93" s="135">
        <f t="shared" si="58"/>
        <v>0</v>
      </c>
      <c r="BV93" s="221">
        <v>4.4021403580983733</v>
      </c>
      <c r="BW93" s="133">
        <v>4.4154999999999998</v>
      </c>
      <c r="BX93" s="134">
        <v>0.6282510792705821</v>
      </c>
      <c r="BY93" s="134">
        <v>0.62194509217005534</v>
      </c>
      <c r="BZ93" s="134">
        <v>0.99287864325661945</v>
      </c>
      <c r="CA93" s="134">
        <v>6.8263969545907008E-2</v>
      </c>
      <c r="CB93" s="134">
        <v>0.9872179502955063</v>
      </c>
      <c r="CC93" s="218">
        <v>-0.03</v>
      </c>
      <c r="CD93" s="218">
        <v>0.06</v>
      </c>
      <c r="CE93" s="218">
        <v>0.17499999999999999</v>
      </c>
      <c r="CF93" s="218">
        <v>-7.4999999999999997E-3</v>
      </c>
      <c r="CG93" s="218">
        <v>1.9200000000000002E-2</v>
      </c>
      <c r="CH93" s="218">
        <v>3.0653117356675472</v>
      </c>
      <c r="CI93" s="29">
        <v>4.2480000000000002</v>
      </c>
    </row>
    <row r="94" spans="4:87" x14ac:dyDescent="0.2">
      <c r="D94" s="31">
        <f t="shared" si="59"/>
        <v>38671</v>
      </c>
      <c r="F94" s="28">
        <f t="shared" si="60"/>
        <v>20000</v>
      </c>
      <c r="G94" s="28">
        <f t="shared" si="11"/>
        <v>0</v>
      </c>
      <c r="H94" s="52">
        <f t="shared" si="61"/>
        <v>3.3475000000000001</v>
      </c>
      <c r="I94" s="52">
        <f t="shared" si="62"/>
        <v>3.3675000000000002</v>
      </c>
      <c r="K94" s="52">
        <f t="shared" si="56"/>
        <v>0</v>
      </c>
      <c r="L94" s="132">
        <f t="shared" si="63"/>
        <v>0</v>
      </c>
      <c r="M94" s="30"/>
      <c r="N94" s="128">
        <f t="shared" si="29"/>
        <v>0.24347728460538551</v>
      </c>
      <c r="O94" s="128">
        <f t="shared" si="30"/>
        <v>0.24347728460538551</v>
      </c>
      <c r="P94" s="55">
        <f t="shared" si="64"/>
        <v>0.99999999999999989</v>
      </c>
      <c r="Q94" s="132">
        <f>_xll.xSPRDOPT(I94,H94,AQ94,0,O94,N94,P94,D94-$G$5,1,0)*AH94*AU94</f>
        <v>0</v>
      </c>
      <c r="R94" s="330"/>
      <c r="S94" s="177">
        <f>_xll.xSPRDOPT(I94,H94,AQ94,AT94,O94,N94,P94,D94-$G$5,1,2)*AF94*F94*AH94</f>
        <v>0</v>
      </c>
      <c r="T94" s="177">
        <f>_xll.xSPRDOPT(I94,H94,AQ94,AT94,O94,N94,P94,D94-$G$5,1,1)*AF94*F94*AH94</f>
        <v>0</v>
      </c>
      <c r="U94" s="132"/>
      <c r="V94" s="142">
        <f t="shared" si="65"/>
        <v>0</v>
      </c>
      <c r="W94" s="142"/>
      <c r="X94" s="300">
        <f t="shared" si="66"/>
        <v>0</v>
      </c>
      <c r="Y94" s="300">
        <f t="shared" si="12"/>
        <v>0</v>
      </c>
      <c r="Z94" s="300">
        <f t="shared" si="13"/>
        <v>0</v>
      </c>
      <c r="AA94" s="300">
        <f t="shared" si="14"/>
        <v>0</v>
      </c>
      <c r="AB94" s="300">
        <f t="shared" si="67"/>
        <v>0</v>
      </c>
      <c r="AC94" s="300">
        <f t="shared" si="68"/>
        <v>0</v>
      </c>
      <c r="AE94" s="135">
        <v>15</v>
      </c>
      <c r="AF94" s="135">
        <f t="shared" si="69"/>
        <v>0</v>
      </c>
      <c r="AG94" s="135">
        <f t="shared" si="70"/>
        <v>11</v>
      </c>
      <c r="AH94" s="135">
        <f t="shared" si="53"/>
        <v>0</v>
      </c>
      <c r="AI94" s="135">
        <f t="shared" si="71"/>
        <v>1904</v>
      </c>
      <c r="AJ94" s="135">
        <f t="shared" si="72"/>
        <v>38671</v>
      </c>
      <c r="AK94" s="332">
        <f t="shared" si="73"/>
        <v>0.10353092783505158</v>
      </c>
      <c r="AL94" s="133">
        <f t="shared" si="16"/>
        <v>3.06</v>
      </c>
      <c r="AM94" s="218">
        <f t="shared" si="17"/>
        <v>0.27</v>
      </c>
      <c r="AN94" s="218">
        <f t="shared" si="18"/>
        <v>1.7500000000000002E-2</v>
      </c>
      <c r="AO94" s="334">
        <f t="shared" si="57"/>
        <v>0.28749999999999998</v>
      </c>
      <c r="AP94" s="218">
        <f t="shared" si="19"/>
        <v>0.02</v>
      </c>
      <c r="AQ94" s="133">
        <f t="shared" si="74"/>
        <v>0</v>
      </c>
      <c r="AR94" s="134">
        <f t="shared" si="20"/>
        <v>0</v>
      </c>
      <c r="AS94" s="133">
        <f t="shared" si="54"/>
        <v>0</v>
      </c>
      <c r="AT94" s="134">
        <f t="shared" si="75"/>
        <v>7.0190264703434008E-2</v>
      </c>
      <c r="AU94" s="134">
        <f t="shared" si="22"/>
        <v>0</v>
      </c>
      <c r="AV94" s="34">
        <f t="shared" si="55"/>
        <v>0</v>
      </c>
      <c r="AW94" s="134">
        <f t="shared" si="24"/>
        <v>0.23250000000000001</v>
      </c>
      <c r="AX94" s="134">
        <f t="shared" si="25"/>
        <v>0.85</v>
      </c>
      <c r="AY94" s="134">
        <f t="shared" si="26"/>
        <v>0.85</v>
      </c>
      <c r="AZ94" s="134"/>
      <c r="BA94" s="223"/>
      <c r="BB94" s="218">
        <f t="shared" si="27"/>
        <v>-1.0546403580983732</v>
      </c>
      <c r="BC94" s="218">
        <f t="shared" si="76"/>
        <v>-1.0479999999999996</v>
      </c>
      <c r="BD94" s="134">
        <f t="shared" si="77"/>
        <v>-0.38477379466519657</v>
      </c>
      <c r="BE94" s="134">
        <f t="shared" si="78"/>
        <v>-0.3784678075646698</v>
      </c>
      <c r="BF94" s="134">
        <f>_xll.xSPRDOPT($BW94,$BV94,$CG94,0,$BY94,$BX94,$BZ94,$AJ94,1,4)*$CB94</f>
        <v>7.4978456377619185E-2</v>
      </c>
      <c r="BG94" s="134">
        <f>_xll.xSPRDOPT($BW94,$BV94,$CG94,0,$BY94,$BX94,$BZ94,$AJ94,1,3)*$CB94</f>
        <v>6.1452394907398289E-2</v>
      </c>
      <c r="BH94" s="134">
        <f>IF(OR(BF94&lt;&gt;0,BG94&lt;&gt;0),_xll.xSPRDOPT($BW94,$BV94,$CG94,0,$BY94,$BX94,$BZ94,$AJ94,1,12)*$CB94,0)</f>
        <v>-6.1633173405266979E-2</v>
      </c>
      <c r="BI94" s="134">
        <f>_xll.xSPRDOPT($BW94,$BV94,$CG94,2*LN(1+CA94/2),$BY94,$BX94,$BZ94,$AJ94,1,9)</f>
        <v>5.62578073785519E-5</v>
      </c>
      <c r="BJ94" s="134">
        <f>_xll.xSPRDOPT($BW94,$BV94,$CG94,0,$BY94,$BX94,$BZ94,$AJ94,1,6)*$CB94</f>
        <v>7.4475400212961063</v>
      </c>
      <c r="BK94" s="134">
        <f>_xll.xSPRDOPT($BW94,$BV94,$CG94,0,$BY94,$BX94,$BZ94,$AJ94,1,5)*$CB94</f>
        <v>-11.311581526478387</v>
      </c>
      <c r="BL94" s="134">
        <f>_xll.xSPRDOPT(BW94,BV94,CG94,0,BY94,BX94,BZ94,AJ94,1,2)*CB94</f>
        <v>-0.22902040862302986</v>
      </c>
      <c r="BM94" s="134">
        <f>_xll.xSPRDOPT(BW94,BV94,CG94,0,BY94,BX94,BZ94,AJ94,1,1)*CB94</f>
        <v>0.40219191537090299</v>
      </c>
      <c r="BN94" s="134">
        <f>IF(AH94&lt;&gt;0,_xll.xSPRDOPT($BW94,$BV94,$CG94,2*LN(1+CA94/2),$BY94,$BX94,$BZ94,$AJ94,1,8)+(AJ94/365.25)*CH94/AH94,0)</f>
        <v>0</v>
      </c>
      <c r="BO94" s="134">
        <f>_xll.xSPRDOPT($BW94,$BV94,$CG94,0,$BY94,$BX94,$BZ94,$AJ94,1,0)</f>
        <v>0.85484078033660615</v>
      </c>
      <c r="BP94" s="134"/>
      <c r="BQ94" s="134"/>
      <c r="BR94" s="134"/>
      <c r="BS94" s="135">
        <f t="shared" si="58"/>
        <v>0</v>
      </c>
      <c r="BV94" s="221">
        <v>4.4021403580983733</v>
      </c>
      <c r="BW94" s="133">
        <v>4.4154999999999998</v>
      </c>
      <c r="BX94" s="134">
        <v>0.6282510792705821</v>
      </c>
      <c r="BY94" s="134">
        <v>0.62194509217005534</v>
      </c>
      <c r="BZ94" s="134">
        <v>0.99287864325661945</v>
      </c>
      <c r="CA94" s="134">
        <v>6.8263969545907008E-2</v>
      </c>
      <c r="CB94" s="134">
        <v>0.9872179502955063</v>
      </c>
      <c r="CC94" s="218">
        <v>-0.03</v>
      </c>
      <c r="CD94" s="218">
        <v>0.06</v>
      </c>
      <c r="CE94" s="218">
        <v>0.17499999999999999</v>
      </c>
      <c r="CF94" s="218">
        <v>-7.4999999999999997E-3</v>
      </c>
      <c r="CG94" s="218">
        <v>1.9200000000000002E-2</v>
      </c>
      <c r="CH94" s="218">
        <v>3.0653117356675472</v>
      </c>
      <c r="CI94" s="29">
        <v>4.2480000000000002</v>
      </c>
    </row>
    <row r="95" spans="4:87" x14ac:dyDescent="0.2">
      <c r="D95" s="31">
        <f t="shared" si="59"/>
        <v>38671</v>
      </c>
      <c r="F95" s="28">
        <f t="shared" si="60"/>
        <v>20000</v>
      </c>
      <c r="G95" s="28">
        <f t="shared" si="11"/>
        <v>0</v>
      </c>
      <c r="H95" s="52">
        <f t="shared" si="61"/>
        <v>3.3475000000000001</v>
      </c>
      <c r="I95" s="52">
        <f t="shared" si="62"/>
        <v>3.3675000000000002</v>
      </c>
      <c r="K95" s="52">
        <f t="shared" si="56"/>
        <v>0</v>
      </c>
      <c r="L95" s="132">
        <f t="shared" si="63"/>
        <v>0</v>
      </c>
      <c r="M95" s="30"/>
      <c r="N95" s="128">
        <f t="shared" si="29"/>
        <v>0.24347728460538551</v>
      </c>
      <c r="O95" s="128">
        <f t="shared" si="30"/>
        <v>0.24347728460538551</v>
      </c>
      <c r="P95" s="55">
        <f t="shared" si="64"/>
        <v>0.99999999999999989</v>
      </c>
      <c r="Q95" s="132">
        <f>_xll.xSPRDOPT(I95,H95,AQ95,0,O95,N95,P95,D95-$G$5,1,0)*AH95*AU95</f>
        <v>0</v>
      </c>
      <c r="R95" s="330"/>
      <c r="S95" s="177">
        <f>_xll.xSPRDOPT(I95,H95,AQ95,AT95,O95,N95,P95,D95-$G$5,1,2)*AF95*F95*AH95</f>
        <v>0</v>
      </c>
      <c r="T95" s="177">
        <f>_xll.xSPRDOPT(I95,H95,AQ95,AT95,O95,N95,P95,D95-$G$5,1,1)*AF95*F95*AH95</f>
        <v>0</v>
      </c>
      <c r="U95" s="132"/>
      <c r="V95" s="142">
        <f t="shared" si="65"/>
        <v>0</v>
      </c>
      <c r="W95" s="142"/>
      <c r="X95" s="300">
        <f t="shared" si="66"/>
        <v>0</v>
      </c>
      <c r="Y95" s="300">
        <f t="shared" si="12"/>
        <v>0</v>
      </c>
      <c r="Z95" s="300">
        <f t="shared" si="13"/>
        <v>0</v>
      </c>
      <c r="AA95" s="300">
        <f t="shared" si="14"/>
        <v>0</v>
      </c>
      <c r="AB95" s="300">
        <f t="shared" si="67"/>
        <v>0</v>
      </c>
      <c r="AC95" s="300">
        <f t="shared" si="68"/>
        <v>0</v>
      </c>
      <c r="AE95" s="135">
        <v>15</v>
      </c>
      <c r="AF95" s="135">
        <f t="shared" si="69"/>
        <v>0</v>
      </c>
      <c r="AG95" s="135">
        <f t="shared" si="70"/>
        <v>11</v>
      </c>
      <c r="AH95" s="135">
        <f t="shared" si="53"/>
        <v>0</v>
      </c>
      <c r="AI95" s="135">
        <f t="shared" si="71"/>
        <v>1904</v>
      </c>
      <c r="AJ95" s="135">
        <f t="shared" si="72"/>
        <v>38671</v>
      </c>
      <c r="AK95" s="332">
        <f t="shared" si="73"/>
        <v>0.10353092783505158</v>
      </c>
      <c r="AL95" s="133">
        <f t="shared" si="16"/>
        <v>3.06</v>
      </c>
      <c r="AM95" s="218">
        <f t="shared" si="17"/>
        <v>0.27</v>
      </c>
      <c r="AN95" s="218">
        <f t="shared" si="18"/>
        <v>1.7500000000000002E-2</v>
      </c>
      <c r="AO95" s="334">
        <f t="shared" si="57"/>
        <v>0.28749999999999998</v>
      </c>
      <c r="AP95" s="218">
        <f t="shared" si="19"/>
        <v>0.02</v>
      </c>
      <c r="AQ95" s="133">
        <f t="shared" si="74"/>
        <v>0</v>
      </c>
      <c r="AR95" s="134">
        <f t="shared" si="20"/>
        <v>0</v>
      </c>
      <c r="AS95" s="133">
        <f t="shared" si="54"/>
        <v>0</v>
      </c>
      <c r="AT95" s="134">
        <f t="shared" si="75"/>
        <v>7.0190264703434008E-2</v>
      </c>
      <c r="AU95" s="134">
        <f t="shared" si="22"/>
        <v>0</v>
      </c>
      <c r="AV95" s="34">
        <f t="shared" si="55"/>
        <v>0</v>
      </c>
      <c r="AW95" s="134">
        <f t="shared" si="24"/>
        <v>0.23250000000000001</v>
      </c>
      <c r="AX95" s="134">
        <f t="shared" si="25"/>
        <v>0.85</v>
      </c>
      <c r="AY95" s="134">
        <f t="shared" si="26"/>
        <v>0.85</v>
      </c>
      <c r="AZ95" s="134"/>
      <c r="BA95" s="223"/>
      <c r="BB95" s="218">
        <f t="shared" si="27"/>
        <v>-1.0546403580983732</v>
      </c>
      <c r="BC95" s="218">
        <f t="shared" si="76"/>
        <v>-1.0479999999999996</v>
      </c>
      <c r="BD95" s="134">
        <f t="shared" si="77"/>
        <v>-0.38477379466519657</v>
      </c>
      <c r="BE95" s="134">
        <f t="shared" si="78"/>
        <v>-0.3784678075646698</v>
      </c>
      <c r="BF95" s="134">
        <f>_xll.xSPRDOPT($BW95,$BV95,$CG95,0,$BY95,$BX95,$BZ95,$AJ95,1,4)*$CB95</f>
        <v>7.4978456377619185E-2</v>
      </c>
      <c r="BG95" s="134">
        <f>_xll.xSPRDOPT($BW95,$BV95,$CG95,0,$BY95,$BX95,$BZ95,$AJ95,1,3)*$CB95</f>
        <v>6.1452394907398289E-2</v>
      </c>
      <c r="BH95" s="134">
        <f>IF(OR(BF95&lt;&gt;0,BG95&lt;&gt;0),_xll.xSPRDOPT($BW95,$BV95,$CG95,0,$BY95,$BX95,$BZ95,$AJ95,1,12)*$CB95,0)</f>
        <v>-6.1633173405266979E-2</v>
      </c>
      <c r="BI95" s="134">
        <f>_xll.xSPRDOPT($BW95,$BV95,$CG95,2*LN(1+CA95/2),$BY95,$BX95,$BZ95,$AJ95,1,9)</f>
        <v>5.62578073785519E-5</v>
      </c>
      <c r="BJ95" s="134">
        <f>_xll.xSPRDOPT($BW95,$BV95,$CG95,0,$BY95,$BX95,$BZ95,$AJ95,1,6)*$CB95</f>
        <v>7.4475400212961063</v>
      </c>
      <c r="BK95" s="134">
        <f>_xll.xSPRDOPT($BW95,$BV95,$CG95,0,$BY95,$BX95,$BZ95,$AJ95,1,5)*$CB95</f>
        <v>-11.311581526478387</v>
      </c>
      <c r="BL95" s="134">
        <f>_xll.xSPRDOPT(BW95,BV95,CG95,0,BY95,BX95,BZ95,AJ95,1,2)*CB95</f>
        <v>-0.22902040862302986</v>
      </c>
      <c r="BM95" s="134">
        <f>_xll.xSPRDOPT(BW95,BV95,CG95,0,BY95,BX95,BZ95,AJ95,1,1)*CB95</f>
        <v>0.40219191537090299</v>
      </c>
      <c r="BN95" s="134">
        <f>IF(AH95&lt;&gt;0,_xll.xSPRDOPT($BW95,$BV95,$CG95,2*LN(1+CA95/2),$BY95,$BX95,$BZ95,$AJ95,1,8)+(AJ95/365.25)*CH95/AH95,0)</f>
        <v>0</v>
      </c>
      <c r="BO95" s="134">
        <f>_xll.xSPRDOPT($BW95,$BV95,$CG95,0,$BY95,$BX95,$BZ95,$AJ95,1,0)</f>
        <v>0.85484078033660615</v>
      </c>
      <c r="BP95" s="134"/>
      <c r="BQ95" s="134"/>
      <c r="BR95" s="134"/>
      <c r="BS95" s="135">
        <f t="shared" si="58"/>
        <v>0</v>
      </c>
      <c r="BV95" s="221">
        <v>4.4021403580983733</v>
      </c>
      <c r="BW95" s="133">
        <v>4.4154999999999998</v>
      </c>
      <c r="BX95" s="134">
        <v>0.6282510792705821</v>
      </c>
      <c r="BY95" s="134">
        <v>0.62194509217005534</v>
      </c>
      <c r="BZ95" s="134">
        <v>0.99287864325661945</v>
      </c>
      <c r="CA95" s="134">
        <v>6.8263969545907008E-2</v>
      </c>
      <c r="CB95" s="134">
        <v>0.9872179502955063</v>
      </c>
      <c r="CC95" s="218">
        <v>-0.03</v>
      </c>
      <c r="CD95" s="218">
        <v>0.06</v>
      </c>
      <c r="CE95" s="218">
        <v>0.17499999999999999</v>
      </c>
      <c r="CF95" s="218">
        <v>-7.4999999999999997E-3</v>
      </c>
      <c r="CG95" s="218">
        <v>1.9200000000000002E-2</v>
      </c>
      <c r="CH95" s="218">
        <v>3.0653117356675472</v>
      </c>
      <c r="CI95" s="29">
        <v>4.2480000000000002</v>
      </c>
    </row>
    <row r="96" spans="4:87" x14ac:dyDescent="0.2">
      <c r="D96" s="31">
        <f t="shared" si="59"/>
        <v>38671</v>
      </c>
      <c r="F96" s="28">
        <f t="shared" si="60"/>
        <v>20000</v>
      </c>
      <c r="G96" s="28">
        <f t="shared" si="11"/>
        <v>0</v>
      </c>
      <c r="H96" s="52">
        <f t="shared" si="61"/>
        <v>3.3475000000000001</v>
      </c>
      <c r="I96" s="52">
        <f t="shared" si="62"/>
        <v>3.3675000000000002</v>
      </c>
      <c r="K96" s="52">
        <f t="shared" si="56"/>
        <v>0</v>
      </c>
      <c r="L96" s="132">
        <f t="shared" si="63"/>
        <v>0</v>
      </c>
      <c r="M96" s="30"/>
      <c r="N96" s="128">
        <f t="shared" si="29"/>
        <v>0.24347728460538551</v>
      </c>
      <c r="O96" s="128">
        <f t="shared" si="30"/>
        <v>0.24347728460538551</v>
      </c>
      <c r="P96" s="55">
        <f t="shared" si="64"/>
        <v>0.99999999999999989</v>
      </c>
      <c r="Q96" s="132">
        <f>_xll.xSPRDOPT(I96,H96,AQ96,0,O96,N96,P96,D96-$G$5,1,0)*AH96*AU96</f>
        <v>0</v>
      </c>
      <c r="R96" s="330"/>
      <c r="S96" s="177">
        <f>_xll.xSPRDOPT(I96,H96,AQ96,AT96,O96,N96,P96,D96-$G$5,1,2)*AF96*F96*AH96</f>
        <v>0</v>
      </c>
      <c r="T96" s="177">
        <f>_xll.xSPRDOPT(I96,H96,AQ96,AT96,O96,N96,P96,D96-$G$5,1,1)*AF96*F96*AH96</f>
        <v>0</v>
      </c>
      <c r="U96" s="132"/>
      <c r="V96" s="142">
        <f t="shared" si="65"/>
        <v>0</v>
      </c>
      <c r="W96" s="142"/>
      <c r="X96" s="300">
        <f t="shared" si="66"/>
        <v>0</v>
      </c>
      <c r="Y96" s="300">
        <f t="shared" si="12"/>
        <v>0</v>
      </c>
      <c r="Z96" s="300">
        <f t="shared" si="13"/>
        <v>0</v>
      </c>
      <c r="AA96" s="300">
        <f t="shared" si="14"/>
        <v>0</v>
      </c>
      <c r="AB96" s="300">
        <f t="shared" si="67"/>
        <v>0</v>
      </c>
      <c r="AC96" s="300">
        <f t="shared" si="68"/>
        <v>0</v>
      </c>
      <c r="AE96" s="135">
        <v>15</v>
      </c>
      <c r="AF96" s="135">
        <f t="shared" si="69"/>
        <v>0</v>
      </c>
      <c r="AG96" s="135">
        <f t="shared" si="70"/>
        <v>11</v>
      </c>
      <c r="AH96" s="135">
        <f t="shared" si="53"/>
        <v>0</v>
      </c>
      <c r="AI96" s="135">
        <f t="shared" si="71"/>
        <v>1904</v>
      </c>
      <c r="AJ96" s="135">
        <f t="shared" si="72"/>
        <v>38671</v>
      </c>
      <c r="AK96" s="332">
        <f t="shared" si="73"/>
        <v>0.10353092783505158</v>
      </c>
      <c r="AL96" s="133">
        <f t="shared" si="16"/>
        <v>3.06</v>
      </c>
      <c r="AM96" s="218">
        <f t="shared" si="17"/>
        <v>0.27</v>
      </c>
      <c r="AN96" s="218">
        <f t="shared" si="18"/>
        <v>1.7500000000000002E-2</v>
      </c>
      <c r="AO96" s="334">
        <f t="shared" si="57"/>
        <v>0.28749999999999998</v>
      </c>
      <c r="AP96" s="218">
        <f t="shared" si="19"/>
        <v>0.02</v>
      </c>
      <c r="AQ96" s="133">
        <f t="shared" si="74"/>
        <v>0</v>
      </c>
      <c r="AR96" s="134">
        <f t="shared" si="20"/>
        <v>0</v>
      </c>
      <c r="AS96" s="133">
        <f t="shared" si="54"/>
        <v>0</v>
      </c>
      <c r="AT96" s="134">
        <f t="shared" si="75"/>
        <v>7.0190264703434008E-2</v>
      </c>
      <c r="AU96" s="134">
        <f t="shared" si="22"/>
        <v>0</v>
      </c>
      <c r="AV96" s="34">
        <f t="shared" si="55"/>
        <v>0</v>
      </c>
      <c r="AW96" s="134">
        <f t="shared" si="24"/>
        <v>0.23250000000000001</v>
      </c>
      <c r="AX96" s="134">
        <f t="shared" si="25"/>
        <v>0.85</v>
      </c>
      <c r="AY96" s="134">
        <f t="shared" si="26"/>
        <v>0.85</v>
      </c>
      <c r="AZ96" s="134"/>
      <c r="BA96" s="223"/>
      <c r="BB96" s="218">
        <f t="shared" si="27"/>
        <v>-1.0546403580983732</v>
      </c>
      <c r="BC96" s="218">
        <f t="shared" si="76"/>
        <v>-1.0479999999999996</v>
      </c>
      <c r="BD96" s="134">
        <f t="shared" si="77"/>
        <v>-0.38477379466519657</v>
      </c>
      <c r="BE96" s="134">
        <f t="shared" si="78"/>
        <v>-0.3784678075646698</v>
      </c>
      <c r="BF96" s="134">
        <f>_xll.xSPRDOPT($BW96,$BV96,$CG96,0,$BY96,$BX96,$BZ96,$AJ96,1,4)*$CB96</f>
        <v>7.4978456377619185E-2</v>
      </c>
      <c r="BG96" s="134">
        <f>_xll.xSPRDOPT($BW96,$BV96,$CG96,0,$BY96,$BX96,$BZ96,$AJ96,1,3)*$CB96</f>
        <v>6.1452394907398289E-2</v>
      </c>
      <c r="BH96" s="134">
        <f>IF(OR(BF96&lt;&gt;0,BG96&lt;&gt;0),_xll.xSPRDOPT($BW96,$BV96,$CG96,0,$BY96,$BX96,$BZ96,$AJ96,1,12)*$CB96,0)</f>
        <v>-6.1633173405266979E-2</v>
      </c>
      <c r="BI96" s="134">
        <f>_xll.xSPRDOPT($BW96,$BV96,$CG96,2*LN(1+CA96/2),$BY96,$BX96,$BZ96,$AJ96,1,9)</f>
        <v>5.62578073785519E-5</v>
      </c>
      <c r="BJ96" s="134">
        <f>_xll.xSPRDOPT($BW96,$BV96,$CG96,0,$BY96,$BX96,$BZ96,$AJ96,1,6)*$CB96</f>
        <v>7.4475400212961063</v>
      </c>
      <c r="BK96" s="134">
        <f>_xll.xSPRDOPT($BW96,$BV96,$CG96,0,$BY96,$BX96,$BZ96,$AJ96,1,5)*$CB96</f>
        <v>-11.311581526478387</v>
      </c>
      <c r="BL96" s="134">
        <f>_xll.xSPRDOPT(BW96,BV96,CG96,0,BY96,BX96,BZ96,AJ96,1,2)*CB96</f>
        <v>-0.22902040862302986</v>
      </c>
      <c r="BM96" s="134">
        <f>_xll.xSPRDOPT(BW96,BV96,CG96,0,BY96,BX96,BZ96,AJ96,1,1)*CB96</f>
        <v>0.40219191537090299</v>
      </c>
      <c r="BN96" s="134">
        <f>IF(AH96&lt;&gt;0,_xll.xSPRDOPT($BW96,$BV96,$CG96,2*LN(1+CA96/2),$BY96,$BX96,$BZ96,$AJ96,1,8)+(AJ96/365.25)*CH96/AH96,0)</f>
        <v>0</v>
      </c>
      <c r="BO96" s="134">
        <f>_xll.xSPRDOPT($BW96,$BV96,$CG96,0,$BY96,$BX96,$BZ96,$AJ96,1,0)</f>
        <v>0.85484078033660615</v>
      </c>
      <c r="BP96" s="134"/>
      <c r="BQ96" s="134"/>
      <c r="BR96" s="134"/>
      <c r="BS96" s="135">
        <f t="shared" si="58"/>
        <v>0</v>
      </c>
      <c r="BV96" s="221">
        <v>4.4021403580983733</v>
      </c>
      <c r="BW96" s="133">
        <v>4.4154999999999998</v>
      </c>
      <c r="BX96" s="134">
        <v>0.6282510792705821</v>
      </c>
      <c r="BY96" s="134">
        <v>0.62194509217005534</v>
      </c>
      <c r="BZ96" s="134">
        <v>0.99287864325661945</v>
      </c>
      <c r="CA96" s="134">
        <v>6.8263969545907008E-2</v>
      </c>
      <c r="CB96" s="134">
        <v>0.9872179502955063</v>
      </c>
      <c r="CC96" s="218">
        <v>-0.03</v>
      </c>
      <c r="CD96" s="218">
        <v>0.06</v>
      </c>
      <c r="CE96" s="218">
        <v>0.17499999999999999</v>
      </c>
      <c r="CF96" s="218">
        <v>-7.4999999999999997E-3</v>
      </c>
      <c r="CG96" s="218">
        <v>1.9200000000000002E-2</v>
      </c>
      <c r="CH96" s="218">
        <v>3.0653117356675472</v>
      </c>
      <c r="CI96" s="29">
        <v>4.2480000000000002</v>
      </c>
    </row>
    <row r="97" spans="4:87" x14ac:dyDescent="0.2">
      <c r="D97" s="31">
        <f t="shared" si="59"/>
        <v>38671</v>
      </c>
      <c r="F97" s="28">
        <f t="shared" si="60"/>
        <v>20000</v>
      </c>
      <c r="G97" s="28">
        <f t="shared" si="11"/>
        <v>0</v>
      </c>
      <c r="H97" s="52">
        <f t="shared" si="61"/>
        <v>3.3475000000000001</v>
      </c>
      <c r="I97" s="52">
        <f t="shared" si="62"/>
        <v>3.3675000000000002</v>
      </c>
      <c r="K97" s="52">
        <f t="shared" si="56"/>
        <v>0</v>
      </c>
      <c r="L97" s="132">
        <f t="shared" si="63"/>
        <v>0</v>
      </c>
      <c r="M97" s="30"/>
      <c r="N97" s="128">
        <f t="shared" si="29"/>
        <v>0.24347728460538551</v>
      </c>
      <c r="O97" s="128">
        <f t="shared" si="30"/>
        <v>0.24347728460538551</v>
      </c>
      <c r="P97" s="55">
        <f t="shared" si="64"/>
        <v>0.99999999999999989</v>
      </c>
      <c r="Q97" s="132">
        <f>_xll.xSPRDOPT(I97,H97,AQ97,0,O97,N97,P97,D97-$G$5,1,0)*AH97*AU97</f>
        <v>0</v>
      </c>
      <c r="R97" s="330"/>
      <c r="S97" s="177">
        <f>_xll.xSPRDOPT(I97,H97,AQ97,AT97,O97,N97,P97,D97-$G$5,1,2)*AF97*F97*AH97</f>
        <v>0</v>
      </c>
      <c r="T97" s="177">
        <f>_xll.xSPRDOPT(I97,H97,AQ97,AT97,O97,N97,P97,D97-$G$5,1,1)*AF97*F97*AH97</f>
        <v>0</v>
      </c>
      <c r="U97" s="132"/>
      <c r="V97" s="142">
        <f t="shared" si="65"/>
        <v>0</v>
      </c>
      <c r="W97" s="142"/>
      <c r="X97" s="300">
        <f t="shared" si="66"/>
        <v>0</v>
      </c>
      <c r="Y97" s="300">
        <f t="shared" si="12"/>
        <v>0</v>
      </c>
      <c r="Z97" s="300">
        <f t="shared" si="13"/>
        <v>0</v>
      </c>
      <c r="AA97" s="300">
        <f t="shared" si="14"/>
        <v>0</v>
      </c>
      <c r="AB97" s="300">
        <f t="shared" si="67"/>
        <v>0</v>
      </c>
      <c r="AC97" s="300">
        <f t="shared" si="68"/>
        <v>0</v>
      </c>
      <c r="AE97" s="135">
        <v>15</v>
      </c>
      <c r="AF97" s="135">
        <f t="shared" si="69"/>
        <v>0</v>
      </c>
      <c r="AG97" s="135">
        <f t="shared" si="70"/>
        <v>11</v>
      </c>
      <c r="AH97" s="135">
        <f t="shared" si="53"/>
        <v>0</v>
      </c>
      <c r="AI97" s="135">
        <f t="shared" si="71"/>
        <v>1904</v>
      </c>
      <c r="AJ97" s="135">
        <f t="shared" si="72"/>
        <v>38671</v>
      </c>
      <c r="AK97" s="332">
        <f t="shared" si="73"/>
        <v>0.10353092783505158</v>
      </c>
      <c r="AL97" s="133">
        <f t="shared" si="16"/>
        <v>3.06</v>
      </c>
      <c r="AM97" s="218">
        <f t="shared" si="17"/>
        <v>0.27</v>
      </c>
      <c r="AN97" s="218">
        <f t="shared" si="18"/>
        <v>1.7500000000000002E-2</v>
      </c>
      <c r="AO97" s="334">
        <f t="shared" si="57"/>
        <v>0.28749999999999998</v>
      </c>
      <c r="AP97" s="218">
        <f t="shared" si="19"/>
        <v>0.02</v>
      </c>
      <c r="AQ97" s="133">
        <f t="shared" si="74"/>
        <v>0</v>
      </c>
      <c r="AR97" s="134">
        <f t="shared" si="20"/>
        <v>0</v>
      </c>
      <c r="AS97" s="133">
        <f t="shared" si="54"/>
        <v>0</v>
      </c>
      <c r="AT97" s="134">
        <f t="shared" si="75"/>
        <v>7.0190264703434008E-2</v>
      </c>
      <c r="AU97" s="134">
        <f t="shared" si="22"/>
        <v>0</v>
      </c>
      <c r="AV97" s="34">
        <f t="shared" si="55"/>
        <v>0</v>
      </c>
      <c r="AW97" s="134">
        <f t="shared" si="24"/>
        <v>0.23250000000000001</v>
      </c>
      <c r="AX97" s="134">
        <f t="shared" si="25"/>
        <v>0.85</v>
      </c>
      <c r="AY97" s="134">
        <f t="shared" si="26"/>
        <v>0.85</v>
      </c>
      <c r="AZ97" s="134"/>
      <c r="BA97" s="223"/>
      <c r="BB97" s="218">
        <f t="shared" si="27"/>
        <v>-1.0546403580983732</v>
      </c>
      <c r="BC97" s="218">
        <f t="shared" si="76"/>
        <v>-1.0479999999999996</v>
      </c>
      <c r="BD97" s="134">
        <f t="shared" si="77"/>
        <v>-0.38477379466519657</v>
      </c>
      <c r="BE97" s="134">
        <f t="shared" si="78"/>
        <v>-0.3784678075646698</v>
      </c>
      <c r="BF97" s="134">
        <f>_xll.xSPRDOPT($BW97,$BV97,$CG97,0,$BY97,$BX97,$BZ97,$AJ97,1,4)*$CB97</f>
        <v>7.4978456377619185E-2</v>
      </c>
      <c r="BG97" s="134">
        <f>_xll.xSPRDOPT($BW97,$BV97,$CG97,0,$BY97,$BX97,$BZ97,$AJ97,1,3)*$CB97</f>
        <v>6.1452394907398289E-2</v>
      </c>
      <c r="BH97" s="134">
        <f>IF(OR(BF97&lt;&gt;0,BG97&lt;&gt;0),_xll.xSPRDOPT($BW97,$BV97,$CG97,0,$BY97,$BX97,$BZ97,$AJ97,1,12)*$CB97,0)</f>
        <v>-6.1633173405266979E-2</v>
      </c>
      <c r="BI97" s="134">
        <f>_xll.xSPRDOPT($BW97,$BV97,$CG97,2*LN(1+CA97/2),$BY97,$BX97,$BZ97,$AJ97,1,9)</f>
        <v>5.62578073785519E-5</v>
      </c>
      <c r="BJ97" s="134">
        <f>_xll.xSPRDOPT($BW97,$BV97,$CG97,0,$BY97,$BX97,$BZ97,$AJ97,1,6)*$CB97</f>
        <v>7.4475400212961063</v>
      </c>
      <c r="BK97" s="134">
        <f>_xll.xSPRDOPT($BW97,$BV97,$CG97,0,$BY97,$BX97,$BZ97,$AJ97,1,5)*$CB97</f>
        <v>-11.311581526478387</v>
      </c>
      <c r="BL97" s="134">
        <f>_xll.xSPRDOPT(BW97,BV97,CG97,0,BY97,BX97,BZ97,AJ97,1,2)*CB97</f>
        <v>-0.22902040862302986</v>
      </c>
      <c r="BM97" s="134">
        <f>_xll.xSPRDOPT(BW97,BV97,CG97,0,BY97,BX97,BZ97,AJ97,1,1)*CB97</f>
        <v>0.40219191537090299</v>
      </c>
      <c r="BN97" s="134">
        <f>IF(AH97&lt;&gt;0,_xll.xSPRDOPT($BW97,$BV97,$CG97,2*LN(1+CA97/2),$BY97,$BX97,$BZ97,$AJ97,1,8)+(AJ97/365.25)*CH97/AH97,0)</f>
        <v>0</v>
      </c>
      <c r="BO97" s="134">
        <f>_xll.xSPRDOPT($BW97,$BV97,$CG97,0,$BY97,$BX97,$BZ97,$AJ97,1,0)</f>
        <v>0.85484078033660615</v>
      </c>
      <c r="BP97" s="134"/>
      <c r="BQ97" s="134"/>
      <c r="BR97" s="134"/>
      <c r="BS97" s="135">
        <f t="shared" si="58"/>
        <v>0</v>
      </c>
      <c r="BV97" s="221">
        <v>4.4021403580983733</v>
      </c>
      <c r="BW97" s="133">
        <v>4.4154999999999998</v>
      </c>
      <c r="BX97" s="134">
        <v>0.6282510792705821</v>
      </c>
      <c r="BY97" s="134">
        <v>0.62194509217005534</v>
      </c>
      <c r="BZ97" s="134">
        <v>0.99287864325661945</v>
      </c>
      <c r="CA97" s="134">
        <v>6.8263969545907008E-2</v>
      </c>
      <c r="CB97" s="134">
        <v>0.9872179502955063</v>
      </c>
      <c r="CC97" s="218">
        <v>-0.03</v>
      </c>
      <c r="CD97" s="218">
        <v>0.06</v>
      </c>
      <c r="CE97" s="218">
        <v>0.17499999999999999</v>
      </c>
      <c r="CF97" s="218">
        <v>-7.4999999999999997E-3</v>
      </c>
      <c r="CG97" s="218">
        <v>1.9200000000000002E-2</v>
      </c>
      <c r="CH97" s="218">
        <v>3.0653117356675472</v>
      </c>
      <c r="CI97" s="29">
        <v>4.2480000000000002</v>
      </c>
    </row>
    <row r="98" spans="4:87" x14ac:dyDescent="0.2">
      <c r="D98" s="31">
        <f t="shared" si="59"/>
        <v>38671</v>
      </c>
      <c r="F98" s="28">
        <f t="shared" si="60"/>
        <v>20000</v>
      </c>
      <c r="G98" s="28">
        <f t="shared" si="11"/>
        <v>0</v>
      </c>
      <c r="H98" s="52">
        <f t="shared" si="61"/>
        <v>3.3475000000000001</v>
      </c>
      <c r="I98" s="52">
        <f t="shared" si="62"/>
        <v>3.3675000000000002</v>
      </c>
      <c r="K98" s="52">
        <f t="shared" si="56"/>
        <v>0</v>
      </c>
      <c r="L98" s="132">
        <f t="shared" si="63"/>
        <v>0</v>
      </c>
      <c r="M98" s="30"/>
      <c r="N98" s="128">
        <f t="shared" si="29"/>
        <v>0.24347728460538551</v>
      </c>
      <c r="O98" s="128">
        <f t="shared" si="30"/>
        <v>0.24347728460538551</v>
      </c>
      <c r="P98" s="55">
        <f t="shared" si="64"/>
        <v>0.99999999999999989</v>
      </c>
      <c r="Q98" s="132">
        <f>_xll.xSPRDOPT(I98,H98,AQ98,0,O98,N98,P98,D98-$G$5,1,0)*AH98*AU98</f>
        <v>0</v>
      </c>
      <c r="R98" s="330"/>
      <c r="S98" s="177">
        <f>_xll.xSPRDOPT(I98,H98,AQ98,AT98,O98,N98,P98,D98-$G$5,1,2)*AF98*F98*AH98</f>
        <v>0</v>
      </c>
      <c r="T98" s="177">
        <f>_xll.xSPRDOPT(I98,H98,AQ98,AT98,O98,N98,P98,D98-$G$5,1,1)*AF98*F98*AH98</f>
        <v>0</v>
      </c>
      <c r="U98" s="132"/>
      <c r="V98" s="142">
        <f t="shared" si="65"/>
        <v>0</v>
      </c>
      <c r="W98" s="142"/>
      <c r="X98" s="300">
        <f t="shared" si="66"/>
        <v>0</v>
      </c>
      <c r="Y98" s="300">
        <f t="shared" si="12"/>
        <v>0</v>
      </c>
      <c r="Z98" s="300">
        <f t="shared" si="13"/>
        <v>0</v>
      </c>
      <c r="AA98" s="300">
        <f t="shared" si="14"/>
        <v>0</v>
      </c>
      <c r="AB98" s="300">
        <f t="shared" si="67"/>
        <v>0</v>
      </c>
      <c r="AC98" s="300">
        <f t="shared" si="68"/>
        <v>0</v>
      </c>
      <c r="AE98" s="135">
        <v>15</v>
      </c>
      <c r="AF98" s="135">
        <f t="shared" si="69"/>
        <v>0</v>
      </c>
      <c r="AG98" s="135">
        <f t="shared" si="70"/>
        <v>11</v>
      </c>
      <c r="AH98" s="135">
        <f t="shared" si="53"/>
        <v>0</v>
      </c>
      <c r="AI98" s="135">
        <f t="shared" si="71"/>
        <v>1904</v>
      </c>
      <c r="AJ98" s="135">
        <f t="shared" si="72"/>
        <v>38671</v>
      </c>
      <c r="AK98" s="332">
        <f t="shared" si="73"/>
        <v>0.10353092783505158</v>
      </c>
      <c r="AL98" s="133">
        <f t="shared" si="16"/>
        <v>3.06</v>
      </c>
      <c r="AM98" s="218">
        <f t="shared" si="17"/>
        <v>0.27</v>
      </c>
      <c r="AN98" s="218">
        <f t="shared" si="18"/>
        <v>1.7500000000000002E-2</v>
      </c>
      <c r="AO98" s="334">
        <f t="shared" si="57"/>
        <v>0.28749999999999998</v>
      </c>
      <c r="AP98" s="218">
        <f t="shared" si="19"/>
        <v>0.02</v>
      </c>
      <c r="AQ98" s="133">
        <f t="shared" si="74"/>
        <v>0</v>
      </c>
      <c r="AR98" s="134">
        <f t="shared" si="20"/>
        <v>0</v>
      </c>
      <c r="AS98" s="133">
        <f t="shared" si="54"/>
        <v>0</v>
      </c>
      <c r="AT98" s="134">
        <f t="shared" si="75"/>
        <v>7.0190264703434008E-2</v>
      </c>
      <c r="AU98" s="134">
        <f t="shared" si="22"/>
        <v>0</v>
      </c>
      <c r="AV98" s="34">
        <f t="shared" si="55"/>
        <v>0</v>
      </c>
      <c r="AW98" s="134">
        <f t="shared" si="24"/>
        <v>0.23250000000000001</v>
      </c>
      <c r="AX98" s="134">
        <f t="shared" si="25"/>
        <v>0.85</v>
      </c>
      <c r="AY98" s="134">
        <f t="shared" si="26"/>
        <v>0.85</v>
      </c>
      <c r="AZ98" s="134"/>
      <c r="BA98" s="223"/>
      <c r="BB98" s="218">
        <f t="shared" si="27"/>
        <v>-1.0546403580983732</v>
      </c>
      <c r="BC98" s="218">
        <f t="shared" si="76"/>
        <v>-1.0479999999999996</v>
      </c>
      <c r="BD98" s="134">
        <f t="shared" si="77"/>
        <v>-0.38477379466519657</v>
      </c>
      <c r="BE98" s="134">
        <f t="shared" si="78"/>
        <v>-0.3784678075646698</v>
      </c>
      <c r="BF98" s="134">
        <f>_xll.xSPRDOPT($BW98,$BV98,$CG98,0,$BY98,$BX98,$BZ98,$AJ98,1,4)*$CB98</f>
        <v>7.4978456377619185E-2</v>
      </c>
      <c r="BG98" s="134">
        <f>_xll.xSPRDOPT($BW98,$BV98,$CG98,0,$BY98,$BX98,$BZ98,$AJ98,1,3)*$CB98</f>
        <v>6.1452394907398289E-2</v>
      </c>
      <c r="BH98" s="134">
        <f>IF(OR(BF98&lt;&gt;0,BG98&lt;&gt;0),_xll.xSPRDOPT($BW98,$BV98,$CG98,0,$BY98,$BX98,$BZ98,$AJ98,1,12)*$CB98,0)</f>
        <v>-6.1633173405266979E-2</v>
      </c>
      <c r="BI98" s="134">
        <f>_xll.xSPRDOPT($BW98,$BV98,$CG98,2*LN(1+CA98/2),$BY98,$BX98,$BZ98,$AJ98,1,9)</f>
        <v>5.62578073785519E-5</v>
      </c>
      <c r="BJ98" s="134">
        <f>_xll.xSPRDOPT($BW98,$BV98,$CG98,0,$BY98,$BX98,$BZ98,$AJ98,1,6)*$CB98</f>
        <v>7.4475400212961063</v>
      </c>
      <c r="BK98" s="134">
        <f>_xll.xSPRDOPT($BW98,$BV98,$CG98,0,$BY98,$BX98,$BZ98,$AJ98,1,5)*$CB98</f>
        <v>-11.311581526478387</v>
      </c>
      <c r="BL98" s="134">
        <f>_xll.xSPRDOPT(BW98,BV98,CG98,0,BY98,BX98,BZ98,AJ98,1,2)*CB98</f>
        <v>-0.22902040862302986</v>
      </c>
      <c r="BM98" s="134">
        <f>_xll.xSPRDOPT(BW98,BV98,CG98,0,BY98,BX98,BZ98,AJ98,1,1)*CB98</f>
        <v>0.40219191537090299</v>
      </c>
      <c r="BN98" s="134">
        <f>IF(AH98&lt;&gt;0,_xll.xSPRDOPT($BW98,$BV98,$CG98,2*LN(1+CA98/2),$BY98,$BX98,$BZ98,$AJ98,1,8)+(AJ98/365.25)*CH98/AH98,0)</f>
        <v>0</v>
      </c>
      <c r="BO98" s="134">
        <f>_xll.xSPRDOPT($BW98,$BV98,$CG98,0,$BY98,$BX98,$BZ98,$AJ98,1,0)</f>
        <v>0.85484078033660615</v>
      </c>
      <c r="BP98" s="134"/>
      <c r="BQ98" s="134"/>
      <c r="BR98" s="134"/>
      <c r="BS98" s="135">
        <f t="shared" si="58"/>
        <v>0</v>
      </c>
      <c r="BV98" s="221">
        <v>4.4021403580983733</v>
      </c>
      <c r="BW98" s="133">
        <v>4.4154999999999998</v>
      </c>
      <c r="BX98" s="134">
        <v>0.6282510792705821</v>
      </c>
      <c r="BY98" s="134">
        <v>0.62194509217005534</v>
      </c>
      <c r="BZ98" s="134">
        <v>0.99287864325661945</v>
      </c>
      <c r="CA98" s="134">
        <v>6.8263969545907008E-2</v>
      </c>
      <c r="CB98" s="134">
        <v>0.9872179502955063</v>
      </c>
      <c r="CC98" s="218">
        <v>-0.03</v>
      </c>
      <c r="CD98" s="218">
        <v>0.06</v>
      </c>
      <c r="CE98" s="218">
        <v>0.17499999999999999</v>
      </c>
      <c r="CF98" s="218">
        <v>-7.4999999999999997E-3</v>
      </c>
      <c r="CG98" s="218">
        <v>1.9200000000000002E-2</v>
      </c>
      <c r="CH98" s="218">
        <v>3.0653117356675472</v>
      </c>
      <c r="CI98" s="29">
        <v>4.2480000000000002</v>
      </c>
    </row>
    <row r="99" spans="4:87" x14ac:dyDescent="0.2">
      <c r="D99" s="31">
        <f t="shared" si="59"/>
        <v>38671</v>
      </c>
      <c r="F99" s="28">
        <f t="shared" si="60"/>
        <v>20000</v>
      </c>
      <c r="G99" s="28">
        <f t="shared" si="11"/>
        <v>0</v>
      </c>
      <c r="H99" s="52">
        <f t="shared" si="61"/>
        <v>3.3475000000000001</v>
      </c>
      <c r="I99" s="52">
        <f t="shared" si="62"/>
        <v>3.3675000000000002</v>
      </c>
      <c r="K99" s="52">
        <f t="shared" si="56"/>
        <v>0</v>
      </c>
      <c r="L99" s="132">
        <f t="shared" si="63"/>
        <v>0</v>
      </c>
      <c r="M99" s="30"/>
      <c r="N99" s="128">
        <f t="shared" si="29"/>
        <v>0.24347728460538551</v>
      </c>
      <c r="O99" s="128">
        <f t="shared" si="30"/>
        <v>0.24347728460538551</v>
      </c>
      <c r="P99" s="55">
        <f t="shared" si="64"/>
        <v>0.99999999999999989</v>
      </c>
      <c r="Q99" s="132">
        <f>_xll.xSPRDOPT(I99,H99,AQ99,0,O99,N99,P99,D99-$G$5,1,0)*AH99*AU99</f>
        <v>0</v>
      </c>
      <c r="R99" s="330"/>
      <c r="S99" s="177">
        <f>_xll.xSPRDOPT(I99,H99,AQ99,AT99,O99,N99,P99,D99-$G$5,1,2)*AF99*F99*AH99</f>
        <v>0</v>
      </c>
      <c r="T99" s="177">
        <f>_xll.xSPRDOPT(I99,H99,AQ99,AT99,O99,N99,P99,D99-$G$5,1,1)*AF99*F99*AH99</f>
        <v>0</v>
      </c>
      <c r="U99" s="132"/>
      <c r="V99" s="142">
        <f t="shared" si="65"/>
        <v>0</v>
      </c>
      <c r="W99" s="142"/>
      <c r="X99" s="300">
        <f t="shared" si="66"/>
        <v>0</v>
      </c>
      <c r="Y99" s="300">
        <f t="shared" si="12"/>
        <v>0</v>
      </c>
      <c r="Z99" s="300">
        <f t="shared" si="13"/>
        <v>0</v>
      </c>
      <c r="AA99" s="300">
        <f t="shared" si="14"/>
        <v>0</v>
      </c>
      <c r="AB99" s="300">
        <f t="shared" si="67"/>
        <v>0</v>
      </c>
      <c r="AC99" s="300">
        <f t="shared" si="68"/>
        <v>0</v>
      </c>
      <c r="AE99" s="135">
        <v>15</v>
      </c>
      <c r="AF99" s="135">
        <f t="shared" si="69"/>
        <v>0</v>
      </c>
      <c r="AG99" s="135">
        <f t="shared" si="70"/>
        <v>11</v>
      </c>
      <c r="AH99" s="135">
        <f t="shared" si="53"/>
        <v>0</v>
      </c>
      <c r="AI99" s="135">
        <f t="shared" si="71"/>
        <v>1904</v>
      </c>
      <c r="AJ99" s="135">
        <f t="shared" si="72"/>
        <v>38671</v>
      </c>
      <c r="AK99" s="332">
        <f t="shared" si="73"/>
        <v>0.10353092783505158</v>
      </c>
      <c r="AL99" s="133">
        <f t="shared" si="16"/>
        <v>3.06</v>
      </c>
      <c r="AM99" s="218">
        <f t="shared" si="17"/>
        <v>0.27</v>
      </c>
      <c r="AN99" s="218">
        <f t="shared" si="18"/>
        <v>1.7500000000000002E-2</v>
      </c>
      <c r="AO99" s="334">
        <f t="shared" si="57"/>
        <v>0.28749999999999998</v>
      </c>
      <c r="AP99" s="218">
        <f t="shared" si="19"/>
        <v>0.02</v>
      </c>
      <c r="AQ99" s="133">
        <f t="shared" si="74"/>
        <v>0</v>
      </c>
      <c r="AR99" s="134">
        <f t="shared" si="20"/>
        <v>0</v>
      </c>
      <c r="AS99" s="133">
        <f t="shared" si="54"/>
        <v>0</v>
      </c>
      <c r="AT99" s="134">
        <f t="shared" si="75"/>
        <v>7.0190264703434008E-2</v>
      </c>
      <c r="AU99" s="134">
        <f t="shared" si="22"/>
        <v>0</v>
      </c>
      <c r="AV99" s="34">
        <f t="shared" si="55"/>
        <v>0</v>
      </c>
      <c r="AW99" s="134">
        <f t="shared" si="24"/>
        <v>0.23250000000000001</v>
      </c>
      <c r="AX99" s="134">
        <f t="shared" si="25"/>
        <v>0.85</v>
      </c>
      <c r="AY99" s="134">
        <f t="shared" si="26"/>
        <v>0.85</v>
      </c>
      <c r="AZ99" s="134"/>
      <c r="BA99" s="223"/>
      <c r="BB99" s="218">
        <f t="shared" si="27"/>
        <v>-1.0546403580983732</v>
      </c>
      <c r="BC99" s="218">
        <f t="shared" si="76"/>
        <v>-1.0479999999999996</v>
      </c>
      <c r="BD99" s="134">
        <f t="shared" si="77"/>
        <v>-0.38477379466519657</v>
      </c>
      <c r="BE99" s="134">
        <f t="shared" si="78"/>
        <v>-0.3784678075646698</v>
      </c>
      <c r="BF99" s="134">
        <f>_xll.xSPRDOPT($BW99,$BV99,$CG99,0,$BY99,$BX99,$BZ99,$AJ99,1,4)*$CB99</f>
        <v>7.4978456377619185E-2</v>
      </c>
      <c r="BG99" s="134">
        <f>_xll.xSPRDOPT($BW99,$BV99,$CG99,0,$BY99,$BX99,$BZ99,$AJ99,1,3)*$CB99</f>
        <v>6.1452394907398289E-2</v>
      </c>
      <c r="BH99" s="134">
        <f>IF(OR(BF99&lt;&gt;0,BG99&lt;&gt;0),_xll.xSPRDOPT($BW99,$BV99,$CG99,0,$BY99,$BX99,$BZ99,$AJ99,1,12)*$CB99,0)</f>
        <v>-6.1633173405266979E-2</v>
      </c>
      <c r="BI99" s="134">
        <f>_xll.xSPRDOPT($BW99,$BV99,$CG99,2*LN(1+CA99/2),$BY99,$BX99,$BZ99,$AJ99,1,9)</f>
        <v>5.62578073785519E-5</v>
      </c>
      <c r="BJ99" s="134">
        <f>_xll.xSPRDOPT($BW99,$BV99,$CG99,0,$BY99,$BX99,$BZ99,$AJ99,1,6)*$CB99</f>
        <v>7.4475400212961063</v>
      </c>
      <c r="BK99" s="134">
        <f>_xll.xSPRDOPT($BW99,$BV99,$CG99,0,$BY99,$BX99,$BZ99,$AJ99,1,5)*$CB99</f>
        <v>-11.311581526478387</v>
      </c>
      <c r="BL99" s="134">
        <f>_xll.xSPRDOPT(BW99,BV99,CG99,0,BY99,BX99,BZ99,AJ99,1,2)*CB99</f>
        <v>-0.22902040862302986</v>
      </c>
      <c r="BM99" s="134">
        <f>_xll.xSPRDOPT(BW99,BV99,CG99,0,BY99,BX99,BZ99,AJ99,1,1)*CB99</f>
        <v>0.40219191537090299</v>
      </c>
      <c r="BN99" s="134">
        <f>IF(AH99&lt;&gt;0,_xll.xSPRDOPT($BW99,$BV99,$CG99,2*LN(1+CA99/2),$BY99,$BX99,$BZ99,$AJ99,1,8)+(AJ99/365.25)*CH99/AH99,0)</f>
        <v>0</v>
      </c>
      <c r="BO99" s="134">
        <f>_xll.xSPRDOPT($BW99,$BV99,$CG99,0,$BY99,$BX99,$BZ99,$AJ99,1,0)</f>
        <v>0.85484078033660615</v>
      </c>
      <c r="BP99" s="134"/>
      <c r="BQ99" s="134"/>
      <c r="BR99" s="134"/>
      <c r="BS99" s="135">
        <f t="shared" si="58"/>
        <v>0</v>
      </c>
      <c r="BV99" s="221">
        <v>4.4021403580983733</v>
      </c>
      <c r="BW99" s="133">
        <v>4.4154999999999998</v>
      </c>
      <c r="BX99" s="134">
        <v>0.6282510792705821</v>
      </c>
      <c r="BY99" s="134">
        <v>0.62194509217005534</v>
      </c>
      <c r="BZ99" s="134">
        <v>0.99287864325661945</v>
      </c>
      <c r="CA99" s="134">
        <v>6.8263969545907008E-2</v>
      </c>
      <c r="CB99" s="134">
        <v>0.9872179502955063</v>
      </c>
      <c r="CC99" s="218">
        <v>-0.03</v>
      </c>
      <c r="CD99" s="218">
        <v>0.06</v>
      </c>
      <c r="CE99" s="218">
        <v>0.17499999999999999</v>
      </c>
      <c r="CF99" s="218">
        <v>-7.4999999999999997E-3</v>
      </c>
      <c r="CG99" s="218">
        <v>1.9200000000000002E-2</v>
      </c>
      <c r="CH99" s="218">
        <v>3.0653117356675472</v>
      </c>
      <c r="CI99" s="29">
        <v>4.2480000000000002</v>
      </c>
    </row>
    <row r="100" spans="4:87" x14ac:dyDescent="0.2">
      <c r="D100" s="31">
        <f t="shared" si="59"/>
        <v>38671</v>
      </c>
      <c r="F100" s="28">
        <f t="shared" si="60"/>
        <v>20000</v>
      </c>
      <c r="G100" s="28">
        <f t="shared" si="11"/>
        <v>0</v>
      </c>
      <c r="H100" s="52">
        <f t="shared" si="61"/>
        <v>3.3475000000000001</v>
      </c>
      <c r="I100" s="52">
        <f t="shared" si="62"/>
        <v>3.3675000000000002</v>
      </c>
      <c r="K100" s="52">
        <f t="shared" si="56"/>
        <v>0</v>
      </c>
      <c r="L100" s="132">
        <f t="shared" si="63"/>
        <v>0</v>
      </c>
      <c r="M100" s="30"/>
      <c r="N100" s="128">
        <f t="shared" si="29"/>
        <v>0.24347728460538551</v>
      </c>
      <c r="O100" s="128">
        <f t="shared" si="30"/>
        <v>0.24347728460538551</v>
      </c>
      <c r="P100" s="55">
        <f t="shared" si="64"/>
        <v>0.99999999999999989</v>
      </c>
      <c r="Q100" s="132">
        <f>_xll.xSPRDOPT(I100,H100,AQ100,0,O100,N100,P100,D100-$G$5,1,0)*AH100*AU100</f>
        <v>0</v>
      </c>
      <c r="R100" s="330"/>
      <c r="S100" s="177">
        <f>_xll.xSPRDOPT(I100,H100,AQ100,AT100,O100,N100,P100,D100-$G$5,1,2)*AF100*F100*AH100</f>
        <v>0</v>
      </c>
      <c r="T100" s="177">
        <f>_xll.xSPRDOPT(I100,H100,AQ100,AT100,O100,N100,P100,D100-$G$5,1,1)*AF100*F100*AH100</f>
        <v>0</v>
      </c>
      <c r="U100" s="132"/>
      <c r="V100" s="142">
        <f t="shared" si="65"/>
        <v>0</v>
      </c>
      <c r="W100" s="142"/>
      <c r="X100" s="300">
        <f t="shared" si="66"/>
        <v>0</v>
      </c>
      <c r="Y100" s="300">
        <f t="shared" si="12"/>
        <v>0</v>
      </c>
      <c r="Z100" s="300">
        <f t="shared" si="13"/>
        <v>0</v>
      </c>
      <c r="AA100" s="300">
        <f t="shared" si="14"/>
        <v>0</v>
      </c>
      <c r="AB100" s="300">
        <f t="shared" si="67"/>
        <v>0</v>
      </c>
      <c r="AC100" s="300">
        <f t="shared" si="68"/>
        <v>0</v>
      </c>
      <c r="AE100" s="135">
        <v>15</v>
      </c>
      <c r="AF100" s="135">
        <f t="shared" si="69"/>
        <v>0</v>
      </c>
      <c r="AG100" s="135">
        <f t="shared" si="70"/>
        <v>11</v>
      </c>
      <c r="AH100" s="135">
        <f t="shared" si="53"/>
        <v>0</v>
      </c>
      <c r="AI100" s="135">
        <f t="shared" si="71"/>
        <v>1904</v>
      </c>
      <c r="AJ100" s="135">
        <f t="shared" si="72"/>
        <v>38671</v>
      </c>
      <c r="AK100" s="332">
        <f t="shared" si="73"/>
        <v>0.10353092783505158</v>
      </c>
      <c r="AL100" s="133">
        <f t="shared" si="16"/>
        <v>3.06</v>
      </c>
      <c r="AM100" s="218">
        <f t="shared" si="17"/>
        <v>0.27</v>
      </c>
      <c r="AN100" s="218">
        <f t="shared" si="18"/>
        <v>1.7500000000000002E-2</v>
      </c>
      <c r="AO100" s="334">
        <f t="shared" si="57"/>
        <v>0.28749999999999998</v>
      </c>
      <c r="AP100" s="218">
        <f t="shared" si="19"/>
        <v>0.02</v>
      </c>
      <c r="AQ100" s="133">
        <f t="shared" si="74"/>
        <v>0</v>
      </c>
      <c r="AR100" s="134">
        <f t="shared" si="20"/>
        <v>0</v>
      </c>
      <c r="AS100" s="133">
        <f t="shared" si="54"/>
        <v>0</v>
      </c>
      <c r="AT100" s="134">
        <f t="shared" si="75"/>
        <v>7.0190264703434008E-2</v>
      </c>
      <c r="AU100" s="134">
        <f t="shared" si="22"/>
        <v>0</v>
      </c>
      <c r="AV100" s="34">
        <f t="shared" si="55"/>
        <v>0</v>
      </c>
      <c r="AW100" s="134">
        <f t="shared" si="24"/>
        <v>0.23250000000000001</v>
      </c>
      <c r="AX100" s="134">
        <f t="shared" si="25"/>
        <v>0.85</v>
      </c>
      <c r="AY100" s="134">
        <f t="shared" si="26"/>
        <v>0.85</v>
      </c>
      <c r="AZ100" s="134"/>
      <c r="BA100" s="223"/>
      <c r="BB100" s="218">
        <f t="shared" si="27"/>
        <v>-1.0546403580983732</v>
      </c>
      <c r="BC100" s="218">
        <f t="shared" si="76"/>
        <v>-1.0479999999999996</v>
      </c>
      <c r="BD100" s="134">
        <f t="shared" si="77"/>
        <v>-0.38477379466519657</v>
      </c>
      <c r="BE100" s="134">
        <f t="shared" si="78"/>
        <v>-0.3784678075646698</v>
      </c>
      <c r="BF100" s="134">
        <f>_xll.xSPRDOPT($BW100,$BV100,$CG100,0,$BY100,$BX100,$BZ100,$AJ100,1,4)*$CB100</f>
        <v>7.4978456377619185E-2</v>
      </c>
      <c r="BG100" s="134">
        <f>_xll.xSPRDOPT($BW100,$BV100,$CG100,0,$BY100,$BX100,$BZ100,$AJ100,1,3)*$CB100</f>
        <v>6.1452394907398289E-2</v>
      </c>
      <c r="BH100" s="134">
        <f>IF(OR(BF100&lt;&gt;0,BG100&lt;&gt;0),_xll.xSPRDOPT($BW100,$BV100,$CG100,0,$BY100,$BX100,$BZ100,$AJ100,1,12)*$CB100,0)</f>
        <v>-6.1633173405266979E-2</v>
      </c>
      <c r="BI100" s="134">
        <f>_xll.xSPRDOPT($BW100,$BV100,$CG100,2*LN(1+CA100/2),$BY100,$BX100,$BZ100,$AJ100,1,9)</f>
        <v>5.62578073785519E-5</v>
      </c>
      <c r="BJ100" s="134">
        <f>_xll.xSPRDOPT($BW100,$BV100,$CG100,0,$BY100,$BX100,$BZ100,$AJ100,1,6)*$CB100</f>
        <v>7.4475400212961063</v>
      </c>
      <c r="BK100" s="134">
        <f>_xll.xSPRDOPT($BW100,$BV100,$CG100,0,$BY100,$BX100,$BZ100,$AJ100,1,5)*$CB100</f>
        <v>-11.311581526478387</v>
      </c>
      <c r="BL100" s="134">
        <f>_xll.xSPRDOPT(BW100,BV100,CG100,0,BY100,BX100,BZ100,AJ100,1,2)*CB100</f>
        <v>-0.22902040862302986</v>
      </c>
      <c r="BM100" s="134">
        <f>_xll.xSPRDOPT(BW100,BV100,CG100,0,BY100,BX100,BZ100,AJ100,1,1)*CB100</f>
        <v>0.40219191537090299</v>
      </c>
      <c r="BN100" s="134">
        <f>IF(AH100&lt;&gt;0,_xll.xSPRDOPT($BW100,$BV100,$CG100,2*LN(1+CA100/2),$BY100,$BX100,$BZ100,$AJ100,1,8)+(AJ100/365.25)*CH100/AH100,0)</f>
        <v>0</v>
      </c>
      <c r="BO100" s="134">
        <f>_xll.xSPRDOPT($BW100,$BV100,$CG100,0,$BY100,$BX100,$BZ100,$AJ100,1,0)</f>
        <v>0.85484078033660615</v>
      </c>
      <c r="BP100" s="134"/>
      <c r="BQ100" s="134"/>
      <c r="BR100" s="134"/>
      <c r="BS100" s="135">
        <f t="shared" si="58"/>
        <v>0</v>
      </c>
      <c r="BV100" s="221">
        <v>4.4021403580983733</v>
      </c>
      <c r="BW100" s="133">
        <v>4.4154999999999998</v>
      </c>
      <c r="BX100" s="134">
        <v>0.6282510792705821</v>
      </c>
      <c r="BY100" s="134">
        <v>0.62194509217005534</v>
      </c>
      <c r="BZ100" s="134">
        <v>0.99287864325661945</v>
      </c>
      <c r="CA100" s="134">
        <v>6.8263969545907008E-2</v>
      </c>
      <c r="CB100" s="134">
        <v>0.9872179502955063</v>
      </c>
      <c r="CC100" s="218">
        <v>-0.03</v>
      </c>
      <c r="CD100" s="218">
        <v>0.06</v>
      </c>
      <c r="CE100" s="218">
        <v>0.17499999999999999</v>
      </c>
      <c r="CF100" s="218">
        <v>-7.4999999999999997E-3</v>
      </c>
      <c r="CG100" s="218">
        <v>1.9200000000000002E-2</v>
      </c>
      <c r="CH100" s="218">
        <v>3.0653117356675472</v>
      </c>
      <c r="CI100" s="29">
        <v>4.2480000000000002</v>
      </c>
    </row>
    <row r="101" spans="4:87" x14ac:dyDescent="0.2">
      <c r="D101" s="31">
        <f t="shared" si="59"/>
        <v>38671</v>
      </c>
      <c r="F101" s="28">
        <f t="shared" si="60"/>
        <v>20000</v>
      </c>
      <c r="G101" s="28">
        <f t="shared" si="11"/>
        <v>0</v>
      </c>
      <c r="H101" s="52">
        <f t="shared" si="61"/>
        <v>3.3475000000000001</v>
      </c>
      <c r="I101" s="52">
        <f t="shared" si="62"/>
        <v>3.3675000000000002</v>
      </c>
      <c r="K101" s="52">
        <f t="shared" si="56"/>
        <v>0</v>
      </c>
      <c r="L101" s="132">
        <f t="shared" si="63"/>
        <v>0</v>
      </c>
      <c r="M101" s="30"/>
      <c r="N101" s="128">
        <f t="shared" si="29"/>
        <v>0.24347728460538551</v>
      </c>
      <c r="O101" s="128">
        <f t="shared" si="30"/>
        <v>0.24347728460538551</v>
      </c>
      <c r="P101" s="55">
        <f t="shared" si="64"/>
        <v>0.99999999999999989</v>
      </c>
      <c r="Q101" s="132">
        <f>_xll.xSPRDOPT(I101,H101,AQ101,0,O101,N101,P101,D101-$G$5,1,0)*AH101*AU101</f>
        <v>0</v>
      </c>
      <c r="R101" s="330"/>
      <c r="S101" s="177">
        <f>_xll.xSPRDOPT(I101,H101,AQ101,AT101,O101,N101,P101,D101-$G$5,1,2)*AF101*F101*AH101</f>
        <v>0</v>
      </c>
      <c r="T101" s="177">
        <f>_xll.xSPRDOPT(I101,H101,AQ101,AT101,O101,N101,P101,D101-$G$5,1,1)*AF101*F101*AH101</f>
        <v>0</v>
      </c>
      <c r="U101" s="132"/>
      <c r="V101" s="142">
        <f t="shared" si="65"/>
        <v>0</v>
      </c>
      <c r="W101" s="142"/>
      <c r="X101" s="300">
        <f t="shared" si="66"/>
        <v>0</v>
      </c>
      <c r="Y101" s="300">
        <f t="shared" si="12"/>
        <v>0</v>
      </c>
      <c r="Z101" s="300">
        <f t="shared" si="13"/>
        <v>0</v>
      </c>
      <c r="AA101" s="300">
        <f t="shared" si="14"/>
        <v>0</v>
      </c>
      <c r="AB101" s="300">
        <f t="shared" si="67"/>
        <v>0</v>
      </c>
      <c r="AC101" s="300">
        <f t="shared" si="68"/>
        <v>0</v>
      </c>
      <c r="AE101" s="135">
        <v>15</v>
      </c>
      <c r="AF101" s="135">
        <f t="shared" si="69"/>
        <v>0</v>
      </c>
      <c r="AG101" s="135">
        <f t="shared" si="70"/>
        <v>11</v>
      </c>
      <c r="AH101" s="135">
        <f t="shared" si="53"/>
        <v>0</v>
      </c>
      <c r="AI101" s="135">
        <f t="shared" si="71"/>
        <v>1904</v>
      </c>
      <c r="AJ101" s="135">
        <f t="shared" si="72"/>
        <v>38671</v>
      </c>
      <c r="AK101" s="332">
        <f t="shared" si="73"/>
        <v>0.10353092783505158</v>
      </c>
      <c r="AL101" s="133">
        <f t="shared" si="16"/>
        <v>3.06</v>
      </c>
      <c r="AM101" s="218">
        <f t="shared" si="17"/>
        <v>0.27</v>
      </c>
      <c r="AN101" s="218">
        <f t="shared" si="18"/>
        <v>1.7500000000000002E-2</v>
      </c>
      <c r="AO101" s="334">
        <f t="shared" si="57"/>
        <v>0.28749999999999998</v>
      </c>
      <c r="AP101" s="218">
        <f t="shared" si="19"/>
        <v>0.02</v>
      </c>
      <c r="AQ101" s="133">
        <f t="shared" si="74"/>
        <v>0</v>
      </c>
      <c r="AR101" s="134">
        <f t="shared" si="20"/>
        <v>0</v>
      </c>
      <c r="AS101" s="133">
        <f t="shared" si="54"/>
        <v>0</v>
      </c>
      <c r="AT101" s="134">
        <f t="shared" si="75"/>
        <v>7.0190264703434008E-2</v>
      </c>
      <c r="AU101" s="134">
        <f t="shared" si="22"/>
        <v>0</v>
      </c>
      <c r="AV101" s="34">
        <f t="shared" si="55"/>
        <v>0</v>
      </c>
      <c r="AW101" s="134">
        <f t="shared" si="24"/>
        <v>0.23250000000000001</v>
      </c>
      <c r="AX101" s="134">
        <f t="shared" si="25"/>
        <v>0.85</v>
      </c>
      <c r="AY101" s="134">
        <f t="shared" si="26"/>
        <v>0.85</v>
      </c>
      <c r="AZ101" s="134"/>
      <c r="BA101" s="223"/>
      <c r="BB101" s="218">
        <f t="shared" si="27"/>
        <v>-1.0546403580983732</v>
      </c>
      <c r="BC101" s="218">
        <f t="shared" si="76"/>
        <v>-1.0479999999999996</v>
      </c>
      <c r="BD101" s="134">
        <f t="shared" si="77"/>
        <v>-0.38477379466519657</v>
      </c>
      <c r="BE101" s="134">
        <f t="shared" si="78"/>
        <v>-0.3784678075646698</v>
      </c>
      <c r="BF101" s="134">
        <f>_xll.xSPRDOPT($BW101,$BV101,$CG101,0,$BY101,$BX101,$BZ101,$AJ101,1,4)*$CB101</f>
        <v>7.4978456377619185E-2</v>
      </c>
      <c r="BG101" s="134">
        <f>_xll.xSPRDOPT($BW101,$BV101,$CG101,0,$BY101,$BX101,$BZ101,$AJ101,1,3)*$CB101</f>
        <v>6.1452394907398289E-2</v>
      </c>
      <c r="BH101" s="134">
        <f>IF(OR(BF101&lt;&gt;0,BG101&lt;&gt;0),_xll.xSPRDOPT($BW101,$BV101,$CG101,0,$BY101,$BX101,$BZ101,$AJ101,1,12)*$CB101,0)</f>
        <v>-6.1633173405266979E-2</v>
      </c>
      <c r="BI101" s="134">
        <f>_xll.xSPRDOPT($BW101,$BV101,$CG101,2*LN(1+CA101/2),$BY101,$BX101,$BZ101,$AJ101,1,9)</f>
        <v>5.62578073785519E-5</v>
      </c>
      <c r="BJ101" s="134">
        <f>_xll.xSPRDOPT($BW101,$BV101,$CG101,0,$BY101,$BX101,$BZ101,$AJ101,1,6)*$CB101</f>
        <v>7.4475400212961063</v>
      </c>
      <c r="BK101" s="134">
        <f>_xll.xSPRDOPT($BW101,$BV101,$CG101,0,$BY101,$BX101,$BZ101,$AJ101,1,5)*$CB101</f>
        <v>-11.311581526478387</v>
      </c>
      <c r="BL101" s="134">
        <f>_xll.xSPRDOPT(BW101,BV101,CG101,0,BY101,BX101,BZ101,AJ101,1,2)*CB101</f>
        <v>-0.22902040862302986</v>
      </c>
      <c r="BM101" s="134">
        <f>_xll.xSPRDOPT(BW101,BV101,CG101,0,BY101,BX101,BZ101,AJ101,1,1)*CB101</f>
        <v>0.40219191537090299</v>
      </c>
      <c r="BN101" s="134">
        <f>IF(AH101&lt;&gt;0,_xll.xSPRDOPT($BW101,$BV101,$CG101,2*LN(1+CA101/2),$BY101,$BX101,$BZ101,$AJ101,1,8)+(AJ101/365.25)*CH101/AH101,0)</f>
        <v>0</v>
      </c>
      <c r="BO101" s="134">
        <f>_xll.xSPRDOPT($BW101,$BV101,$CG101,0,$BY101,$BX101,$BZ101,$AJ101,1,0)</f>
        <v>0.85484078033660615</v>
      </c>
      <c r="BP101" s="134"/>
      <c r="BQ101" s="134"/>
      <c r="BR101" s="134"/>
      <c r="BS101" s="135">
        <f t="shared" si="58"/>
        <v>0</v>
      </c>
      <c r="BV101" s="221">
        <v>4.4021403580983733</v>
      </c>
      <c r="BW101" s="133">
        <v>4.4154999999999998</v>
      </c>
      <c r="BX101" s="134">
        <v>0.6282510792705821</v>
      </c>
      <c r="BY101" s="134">
        <v>0.62194509217005534</v>
      </c>
      <c r="BZ101" s="134">
        <v>0.99287864325661945</v>
      </c>
      <c r="CA101" s="134">
        <v>6.8263969545907008E-2</v>
      </c>
      <c r="CB101" s="134">
        <v>0.9872179502955063</v>
      </c>
      <c r="CC101" s="218">
        <v>-0.03</v>
      </c>
      <c r="CD101" s="218">
        <v>0.06</v>
      </c>
      <c r="CE101" s="218">
        <v>0.17499999999999999</v>
      </c>
      <c r="CF101" s="218">
        <v>-7.4999999999999997E-3</v>
      </c>
      <c r="CG101" s="218">
        <v>1.9200000000000002E-2</v>
      </c>
      <c r="CH101" s="218">
        <v>3.0653117356675472</v>
      </c>
      <c r="CI101" s="29">
        <v>4.2480000000000002</v>
      </c>
    </row>
    <row r="102" spans="4:87" x14ac:dyDescent="0.2">
      <c r="D102" s="31">
        <f t="shared" si="59"/>
        <v>38671</v>
      </c>
      <c r="F102" s="28">
        <f t="shared" si="60"/>
        <v>20000</v>
      </c>
      <c r="G102" s="28">
        <f t="shared" si="11"/>
        <v>0</v>
      </c>
      <c r="H102" s="52">
        <f t="shared" si="61"/>
        <v>3.3475000000000001</v>
      </c>
      <c r="I102" s="52">
        <f t="shared" si="62"/>
        <v>3.3675000000000002</v>
      </c>
      <c r="K102" s="52">
        <f t="shared" si="56"/>
        <v>0</v>
      </c>
      <c r="L102" s="132">
        <f t="shared" si="63"/>
        <v>0</v>
      </c>
      <c r="M102" s="30"/>
      <c r="N102" s="128">
        <f t="shared" si="29"/>
        <v>0.24347728460538551</v>
      </c>
      <c r="O102" s="128">
        <f t="shared" si="30"/>
        <v>0.24347728460538551</v>
      </c>
      <c r="P102" s="55">
        <f t="shared" si="64"/>
        <v>0.99999999999999989</v>
      </c>
      <c r="Q102" s="132">
        <f>_xll.xSPRDOPT(I102,H102,AQ102,0,O102,N102,P102,D102-$G$5,1,0)*AH102*AU102</f>
        <v>0</v>
      </c>
      <c r="R102" s="330"/>
      <c r="S102" s="177">
        <f>_xll.xSPRDOPT(I102,H102,AQ102,AT102,O102,N102,P102,D102-$G$5,1,2)*AF102*F102*AH102</f>
        <v>0</v>
      </c>
      <c r="T102" s="177">
        <f>_xll.xSPRDOPT(I102,H102,AQ102,AT102,O102,N102,P102,D102-$G$5,1,1)*AF102*F102*AH102</f>
        <v>0</v>
      </c>
      <c r="U102" s="132"/>
      <c r="V102" s="142">
        <f t="shared" si="65"/>
        <v>0</v>
      </c>
      <c r="W102" s="142"/>
      <c r="X102" s="300">
        <f t="shared" si="66"/>
        <v>0</v>
      </c>
      <c r="Y102" s="300">
        <f t="shared" si="12"/>
        <v>0</v>
      </c>
      <c r="Z102" s="300">
        <f t="shared" si="13"/>
        <v>0</v>
      </c>
      <c r="AA102" s="300">
        <f t="shared" si="14"/>
        <v>0</v>
      </c>
      <c r="AB102" s="300">
        <f t="shared" si="67"/>
        <v>0</v>
      </c>
      <c r="AC102" s="300">
        <f t="shared" si="68"/>
        <v>0</v>
      </c>
      <c r="AE102" s="135">
        <v>15</v>
      </c>
      <c r="AF102" s="135">
        <f t="shared" si="69"/>
        <v>0</v>
      </c>
      <c r="AG102" s="135">
        <f t="shared" si="70"/>
        <v>11</v>
      </c>
      <c r="AH102" s="135">
        <f t="shared" si="53"/>
        <v>0</v>
      </c>
      <c r="AI102" s="135">
        <f t="shared" si="71"/>
        <v>1904</v>
      </c>
      <c r="AJ102" s="135">
        <f t="shared" si="72"/>
        <v>38671</v>
      </c>
      <c r="AK102" s="332">
        <f t="shared" si="73"/>
        <v>0.10353092783505158</v>
      </c>
      <c r="AL102" s="133">
        <f t="shared" si="16"/>
        <v>3.06</v>
      </c>
      <c r="AM102" s="218">
        <f t="shared" si="17"/>
        <v>0.27</v>
      </c>
      <c r="AN102" s="218">
        <f t="shared" si="18"/>
        <v>1.7500000000000002E-2</v>
      </c>
      <c r="AO102" s="334">
        <f t="shared" si="57"/>
        <v>0.28749999999999998</v>
      </c>
      <c r="AP102" s="218">
        <f t="shared" si="19"/>
        <v>0.02</v>
      </c>
      <c r="AQ102" s="133">
        <f t="shared" si="74"/>
        <v>0</v>
      </c>
      <c r="AR102" s="134">
        <f t="shared" si="20"/>
        <v>0</v>
      </c>
      <c r="AS102" s="133">
        <f t="shared" si="54"/>
        <v>0</v>
      </c>
      <c r="AT102" s="134">
        <f t="shared" si="75"/>
        <v>7.0190264703434008E-2</v>
      </c>
      <c r="AU102" s="134">
        <f t="shared" si="22"/>
        <v>0</v>
      </c>
      <c r="AV102" s="34">
        <f t="shared" si="55"/>
        <v>0</v>
      </c>
      <c r="AW102" s="134">
        <f t="shared" si="24"/>
        <v>0.23250000000000001</v>
      </c>
      <c r="AX102" s="134">
        <f t="shared" si="25"/>
        <v>0.85</v>
      </c>
      <c r="AY102" s="134">
        <f t="shared" si="26"/>
        <v>0.85</v>
      </c>
      <c r="AZ102" s="134"/>
      <c r="BA102" s="223"/>
      <c r="BB102" s="218">
        <f t="shared" si="27"/>
        <v>-1.0546403580983732</v>
      </c>
      <c r="BC102" s="218">
        <f t="shared" si="76"/>
        <v>-1.0479999999999996</v>
      </c>
      <c r="BD102" s="134">
        <f t="shared" si="77"/>
        <v>-0.38477379466519657</v>
      </c>
      <c r="BE102" s="134">
        <f t="shared" si="78"/>
        <v>-0.3784678075646698</v>
      </c>
      <c r="BF102" s="134">
        <f>_xll.xSPRDOPT($BW102,$BV102,$CG102,0,$BY102,$BX102,$BZ102,$AJ102,1,4)*$CB102</f>
        <v>7.4978456377619185E-2</v>
      </c>
      <c r="BG102" s="134">
        <f>_xll.xSPRDOPT($BW102,$BV102,$CG102,0,$BY102,$BX102,$BZ102,$AJ102,1,3)*$CB102</f>
        <v>6.1452394907398289E-2</v>
      </c>
      <c r="BH102" s="134">
        <f>IF(OR(BF102&lt;&gt;0,BG102&lt;&gt;0),_xll.xSPRDOPT($BW102,$BV102,$CG102,0,$BY102,$BX102,$BZ102,$AJ102,1,12)*$CB102,0)</f>
        <v>-6.1633173405266979E-2</v>
      </c>
      <c r="BI102" s="134">
        <f>_xll.xSPRDOPT($BW102,$BV102,$CG102,2*LN(1+CA102/2),$BY102,$BX102,$BZ102,$AJ102,1,9)</f>
        <v>5.62578073785519E-5</v>
      </c>
      <c r="BJ102" s="134">
        <f>_xll.xSPRDOPT($BW102,$BV102,$CG102,0,$BY102,$BX102,$BZ102,$AJ102,1,6)*$CB102</f>
        <v>7.4475400212961063</v>
      </c>
      <c r="BK102" s="134">
        <f>_xll.xSPRDOPT($BW102,$BV102,$CG102,0,$BY102,$BX102,$BZ102,$AJ102,1,5)*$CB102</f>
        <v>-11.311581526478387</v>
      </c>
      <c r="BL102" s="134">
        <f>_xll.xSPRDOPT(BW102,BV102,CG102,0,BY102,BX102,BZ102,AJ102,1,2)*CB102</f>
        <v>-0.22902040862302986</v>
      </c>
      <c r="BM102" s="134">
        <f>_xll.xSPRDOPT(BW102,BV102,CG102,0,BY102,BX102,BZ102,AJ102,1,1)*CB102</f>
        <v>0.40219191537090299</v>
      </c>
      <c r="BN102" s="134">
        <f>IF(AH102&lt;&gt;0,_xll.xSPRDOPT($BW102,$BV102,$CG102,2*LN(1+CA102/2),$BY102,$BX102,$BZ102,$AJ102,1,8)+(AJ102/365.25)*CH102/AH102,0)</f>
        <v>0</v>
      </c>
      <c r="BO102" s="134">
        <f>_xll.xSPRDOPT($BW102,$BV102,$CG102,0,$BY102,$BX102,$BZ102,$AJ102,1,0)</f>
        <v>0.85484078033660615</v>
      </c>
      <c r="BP102" s="134"/>
      <c r="BQ102" s="134"/>
      <c r="BR102" s="134"/>
      <c r="BS102" s="135">
        <f t="shared" si="58"/>
        <v>0</v>
      </c>
      <c r="BV102" s="221">
        <v>4.4021403580983733</v>
      </c>
      <c r="BW102" s="133">
        <v>4.4154999999999998</v>
      </c>
      <c r="BX102" s="134">
        <v>0.6282510792705821</v>
      </c>
      <c r="BY102" s="134">
        <v>0.62194509217005534</v>
      </c>
      <c r="BZ102" s="134">
        <v>0.99287864325661945</v>
      </c>
      <c r="CA102" s="134">
        <v>6.8263969545907008E-2</v>
      </c>
      <c r="CB102" s="134">
        <v>0.9872179502955063</v>
      </c>
      <c r="CC102" s="218">
        <v>-0.03</v>
      </c>
      <c r="CD102" s="218">
        <v>0.06</v>
      </c>
      <c r="CE102" s="218">
        <v>0.17499999999999999</v>
      </c>
      <c r="CF102" s="218">
        <v>-7.4999999999999997E-3</v>
      </c>
      <c r="CG102" s="218">
        <v>1.9200000000000002E-2</v>
      </c>
      <c r="CH102" s="218">
        <v>3.0653117356675472</v>
      </c>
      <c r="CI102" s="29">
        <v>4.2480000000000002</v>
      </c>
    </row>
    <row r="103" spans="4:87" x14ac:dyDescent="0.2">
      <c r="D103" s="31">
        <f t="shared" si="59"/>
        <v>38671</v>
      </c>
      <c r="F103" s="28">
        <f t="shared" si="60"/>
        <v>20000</v>
      </c>
      <c r="G103" s="28">
        <f t="shared" si="11"/>
        <v>0</v>
      </c>
      <c r="H103" s="52">
        <f t="shared" si="61"/>
        <v>3.3475000000000001</v>
      </c>
      <c r="I103" s="52">
        <f t="shared" si="62"/>
        <v>3.3675000000000002</v>
      </c>
      <c r="K103" s="52">
        <f t="shared" si="56"/>
        <v>0</v>
      </c>
      <c r="L103" s="132">
        <f t="shared" si="63"/>
        <v>0</v>
      </c>
      <c r="M103" s="30"/>
      <c r="N103" s="128">
        <f t="shared" si="29"/>
        <v>0.24347728460538551</v>
      </c>
      <c r="O103" s="128">
        <f t="shared" si="30"/>
        <v>0.24347728460538551</v>
      </c>
      <c r="P103" s="55">
        <f t="shared" si="64"/>
        <v>0.99999999999999989</v>
      </c>
      <c r="Q103" s="132">
        <f>_xll.xSPRDOPT(I103,H103,AQ103,0,O103,N103,P103,D103-$G$5,1,0)*AH103*AU103</f>
        <v>0</v>
      </c>
      <c r="R103" s="330"/>
      <c r="S103" s="177">
        <f>_xll.xSPRDOPT(I103,H103,AQ103,AT103,O103,N103,P103,D103-$G$5,1,2)*AF103*F103*AH103</f>
        <v>0</v>
      </c>
      <c r="T103" s="177">
        <f>_xll.xSPRDOPT(I103,H103,AQ103,AT103,O103,N103,P103,D103-$G$5,1,1)*AF103*F103*AH103</f>
        <v>0</v>
      </c>
      <c r="U103" s="132"/>
      <c r="V103" s="142">
        <f t="shared" si="65"/>
        <v>0</v>
      </c>
      <c r="W103" s="142"/>
      <c r="X103" s="300">
        <f t="shared" si="66"/>
        <v>0</v>
      </c>
      <c r="Y103" s="300">
        <f t="shared" si="12"/>
        <v>0</v>
      </c>
      <c r="Z103" s="300">
        <f t="shared" si="13"/>
        <v>0</v>
      </c>
      <c r="AA103" s="300">
        <f t="shared" si="14"/>
        <v>0</v>
      </c>
      <c r="AB103" s="300">
        <f t="shared" si="67"/>
        <v>0</v>
      </c>
      <c r="AC103" s="300">
        <f t="shared" si="68"/>
        <v>0</v>
      </c>
      <c r="AE103" s="135">
        <v>15</v>
      </c>
      <c r="AF103" s="135">
        <f t="shared" si="69"/>
        <v>0</v>
      </c>
      <c r="AG103" s="135">
        <f t="shared" si="70"/>
        <v>11</v>
      </c>
      <c r="AH103" s="135">
        <f t="shared" si="53"/>
        <v>0</v>
      </c>
      <c r="AI103" s="135">
        <f t="shared" si="71"/>
        <v>1904</v>
      </c>
      <c r="AJ103" s="135">
        <f t="shared" si="72"/>
        <v>38671</v>
      </c>
      <c r="AK103" s="332">
        <f t="shared" si="73"/>
        <v>0.10353092783505158</v>
      </c>
      <c r="AL103" s="133">
        <f t="shared" si="16"/>
        <v>3.06</v>
      </c>
      <c r="AM103" s="218">
        <f t="shared" si="17"/>
        <v>0.27</v>
      </c>
      <c r="AN103" s="218">
        <f t="shared" si="18"/>
        <v>1.7500000000000002E-2</v>
      </c>
      <c r="AO103" s="334">
        <f t="shared" si="57"/>
        <v>0.28749999999999998</v>
      </c>
      <c r="AP103" s="218">
        <f t="shared" si="19"/>
        <v>0.02</v>
      </c>
      <c r="AQ103" s="133">
        <f t="shared" si="74"/>
        <v>0</v>
      </c>
      <c r="AR103" s="134">
        <f t="shared" si="20"/>
        <v>0</v>
      </c>
      <c r="AS103" s="133">
        <f t="shared" si="54"/>
        <v>0</v>
      </c>
      <c r="AT103" s="134">
        <f t="shared" si="75"/>
        <v>7.0190264703434008E-2</v>
      </c>
      <c r="AU103" s="134">
        <f t="shared" si="22"/>
        <v>0</v>
      </c>
      <c r="AV103" s="34">
        <f t="shared" si="55"/>
        <v>0</v>
      </c>
      <c r="AW103" s="134">
        <f t="shared" si="24"/>
        <v>0.23250000000000001</v>
      </c>
      <c r="AX103" s="134">
        <f t="shared" si="25"/>
        <v>0.85</v>
      </c>
      <c r="AY103" s="134">
        <f t="shared" si="26"/>
        <v>0.85</v>
      </c>
      <c r="AZ103" s="134"/>
      <c r="BA103" s="223"/>
      <c r="BB103" s="218">
        <f t="shared" si="27"/>
        <v>-1.0546403580983732</v>
      </c>
      <c r="BC103" s="218">
        <f t="shared" si="76"/>
        <v>-1.0479999999999996</v>
      </c>
      <c r="BD103" s="134">
        <f t="shared" si="77"/>
        <v>-0.38477379466519657</v>
      </c>
      <c r="BE103" s="134">
        <f t="shared" si="78"/>
        <v>-0.3784678075646698</v>
      </c>
      <c r="BF103" s="134">
        <f>_xll.xSPRDOPT($BW103,$BV103,$CG103,0,$BY103,$BX103,$BZ103,$AJ103,1,4)*$CB103</f>
        <v>7.4978456377619185E-2</v>
      </c>
      <c r="BG103" s="134">
        <f>_xll.xSPRDOPT($BW103,$BV103,$CG103,0,$BY103,$BX103,$BZ103,$AJ103,1,3)*$CB103</f>
        <v>6.1452394907398289E-2</v>
      </c>
      <c r="BH103" s="134">
        <f>IF(OR(BF103&lt;&gt;0,BG103&lt;&gt;0),_xll.xSPRDOPT($BW103,$BV103,$CG103,0,$BY103,$BX103,$BZ103,$AJ103,1,12)*$CB103,0)</f>
        <v>-6.1633173405266979E-2</v>
      </c>
      <c r="BI103" s="134">
        <f>_xll.xSPRDOPT($BW103,$BV103,$CG103,2*LN(1+CA103/2),$BY103,$BX103,$BZ103,$AJ103,1,9)</f>
        <v>5.62578073785519E-5</v>
      </c>
      <c r="BJ103" s="134">
        <f>_xll.xSPRDOPT($BW103,$BV103,$CG103,0,$BY103,$BX103,$BZ103,$AJ103,1,6)*$CB103</f>
        <v>7.4475400212961063</v>
      </c>
      <c r="BK103" s="134">
        <f>_xll.xSPRDOPT($BW103,$BV103,$CG103,0,$BY103,$BX103,$BZ103,$AJ103,1,5)*$CB103</f>
        <v>-11.311581526478387</v>
      </c>
      <c r="BL103" s="134">
        <f>_xll.xSPRDOPT(BW103,BV103,CG103,0,BY103,BX103,BZ103,AJ103,1,2)*CB103</f>
        <v>-0.22902040862302986</v>
      </c>
      <c r="BM103" s="134">
        <f>_xll.xSPRDOPT(BW103,BV103,CG103,0,BY103,BX103,BZ103,AJ103,1,1)*CB103</f>
        <v>0.40219191537090299</v>
      </c>
      <c r="BN103" s="134">
        <f>IF(AH103&lt;&gt;0,_xll.xSPRDOPT($BW103,$BV103,$CG103,2*LN(1+CA103/2),$BY103,$BX103,$BZ103,$AJ103,1,8)+(AJ103/365.25)*CH103/AH103,0)</f>
        <v>0</v>
      </c>
      <c r="BO103" s="134">
        <f>_xll.xSPRDOPT($BW103,$BV103,$CG103,0,$BY103,$BX103,$BZ103,$AJ103,1,0)</f>
        <v>0.85484078033660615</v>
      </c>
      <c r="BP103" s="134"/>
      <c r="BQ103" s="134"/>
      <c r="BR103" s="134"/>
      <c r="BS103" s="135">
        <f t="shared" si="58"/>
        <v>0</v>
      </c>
      <c r="BV103" s="221">
        <v>4.4021403580983733</v>
      </c>
      <c r="BW103" s="133">
        <v>4.4154999999999998</v>
      </c>
      <c r="BX103" s="134">
        <v>0.6282510792705821</v>
      </c>
      <c r="BY103" s="134">
        <v>0.62194509217005534</v>
      </c>
      <c r="BZ103" s="134">
        <v>0.99287864325661945</v>
      </c>
      <c r="CA103" s="134">
        <v>6.8263969545907008E-2</v>
      </c>
      <c r="CB103" s="134">
        <v>0.9872179502955063</v>
      </c>
      <c r="CC103" s="218">
        <v>-0.03</v>
      </c>
      <c r="CD103" s="218">
        <v>0.06</v>
      </c>
      <c r="CE103" s="218">
        <v>0.17499999999999999</v>
      </c>
      <c r="CF103" s="218">
        <v>-7.4999999999999997E-3</v>
      </c>
      <c r="CG103" s="218">
        <v>1.9200000000000002E-2</v>
      </c>
      <c r="CH103" s="218">
        <v>3.0653117356675472</v>
      </c>
      <c r="CI103" s="29">
        <v>4.2480000000000002</v>
      </c>
    </row>
    <row r="104" spans="4:87" x14ac:dyDescent="0.2">
      <c r="D104" s="31">
        <f t="shared" si="59"/>
        <v>38671</v>
      </c>
      <c r="F104" s="28">
        <f t="shared" si="60"/>
        <v>20000</v>
      </c>
      <c r="G104" s="28">
        <f t="shared" si="11"/>
        <v>0</v>
      </c>
      <c r="H104" s="52">
        <f t="shared" si="61"/>
        <v>3.3475000000000001</v>
      </c>
      <c r="I104" s="52">
        <f t="shared" si="62"/>
        <v>3.3675000000000002</v>
      </c>
      <c r="K104" s="52">
        <f t="shared" si="56"/>
        <v>0</v>
      </c>
      <c r="L104" s="132">
        <f t="shared" si="63"/>
        <v>0</v>
      </c>
      <c r="M104" s="30"/>
      <c r="N104" s="128">
        <f t="shared" si="29"/>
        <v>0.24347728460538551</v>
      </c>
      <c r="O104" s="128">
        <f t="shared" si="30"/>
        <v>0.24347728460538551</v>
      </c>
      <c r="P104" s="55">
        <f t="shared" si="64"/>
        <v>0.99999999999999989</v>
      </c>
      <c r="Q104" s="132">
        <f>_xll.xSPRDOPT(I104,H104,AQ104,0,O104,N104,P104,D104-$G$5,1,0)*AH104*AU104</f>
        <v>0</v>
      </c>
      <c r="R104" s="330"/>
      <c r="S104" s="177">
        <f>_xll.xSPRDOPT(I104,H104,AQ104,AT104,O104,N104,P104,D104-$G$5,1,2)*AF104*F104*AH104</f>
        <v>0</v>
      </c>
      <c r="T104" s="177">
        <f>_xll.xSPRDOPT(I104,H104,AQ104,AT104,O104,N104,P104,D104-$G$5,1,1)*AF104*F104*AH104</f>
        <v>0</v>
      </c>
      <c r="U104" s="132"/>
      <c r="V104" s="142">
        <f t="shared" si="65"/>
        <v>0</v>
      </c>
      <c r="W104" s="142"/>
      <c r="X104" s="300">
        <f t="shared" si="66"/>
        <v>0</v>
      </c>
      <c r="Y104" s="300">
        <f t="shared" si="12"/>
        <v>0</v>
      </c>
      <c r="Z104" s="300">
        <f t="shared" si="13"/>
        <v>0</v>
      </c>
      <c r="AA104" s="300">
        <f t="shared" si="14"/>
        <v>0</v>
      </c>
      <c r="AB104" s="300">
        <f t="shared" si="67"/>
        <v>0</v>
      </c>
      <c r="AC104" s="300">
        <f t="shared" si="68"/>
        <v>0</v>
      </c>
      <c r="AE104" s="135">
        <v>15</v>
      </c>
      <c r="AF104" s="135">
        <f t="shared" si="69"/>
        <v>0</v>
      </c>
      <c r="AG104" s="135">
        <f t="shared" si="70"/>
        <v>11</v>
      </c>
      <c r="AH104" s="135">
        <f t="shared" si="53"/>
        <v>0</v>
      </c>
      <c r="AI104" s="135">
        <f t="shared" si="71"/>
        <v>1904</v>
      </c>
      <c r="AJ104" s="135">
        <f t="shared" si="72"/>
        <v>38671</v>
      </c>
      <c r="AK104" s="332">
        <f t="shared" si="73"/>
        <v>0.10353092783505158</v>
      </c>
      <c r="AL104" s="133">
        <f t="shared" si="16"/>
        <v>3.06</v>
      </c>
      <c r="AM104" s="218">
        <f t="shared" si="17"/>
        <v>0.27</v>
      </c>
      <c r="AN104" s="218">
        <f t="shared" si="18"/>
        <v>1.7500000000000002E-2</v>
      </c>
      <c r="AO104" s="334">
        <f t="shared" si="57"/>
        <v>0.28749999999999998</v>
      </c>
      <c r="AP104" s="218">
        <f t="shared" si="19"/>
        <v>0.02</v>
      </c>
      <c r="AQ104" s="133">
        <f t="shared" si="74"/>
        <v>0</v>
      </c>
      <c r="AR104" s="134">
        <f t="shared" si="20"/>
        <v>0</v>
      </c>
      <c r="AS104" s="133">
        <f t="shared" si="54"/>
        <v>0</v>
      </c>
      <c r="AT104" s="134">
        <f t="shared" si="75"/>
        <v>7.0190264703434008E-2</v>
      </c>
      <c r="AU104" s="134">
        <f t="shared" si="22"/>
        <v>0</v>
      </c>
      <c r="AV104" s="34">
        <f t="shared" si="55"/>
        <v>0</v>
      </c>
      <c r="AW104" s="134">
        <f t="shared" si="24"/>
        <v>0.23250000000000001</v>
      </c>
      <c r="AX104" s="134">
        <f t="shared" si="25"/>
        <v>0.85</v>
      </c>
      <c r="AY104" s="134">
        <f t="shared" si="26"/>
        <v>0.85</v>
      </c>
      <c r="AZ104" s="134"/>
      <c r="BA104" s="223"/>
      <c r="BB104" s="218">
        <f t="shared" si="27"/>
        <v>-1.0546403580983732</v>
      </c>
      <c r="BC104" s="218">
        <f t="shared" si="76"/>
        <v>-1.0479999999999996</v>
      </c>
      <c r="BD104" s="134">
        <f t="shared" si="77"/>
        <v>-0.38477379466519657</v>
      </c>
      <c r="BE104" s="134">
        <f t="shared" si="78"/>
        <v>-0.3784678075646698</v>
      </c>
      <c r="BF104" s="134">
        <f>_xll.xSPRDOPT($BW104,$BV104,$CG104,0,$BY104,$BX104,$BZ104,$AJ104,1,4)*$CB104</f>
        <v>7.4978456377619185E-2</v>
      </c>
      <c r="BG104" s="134">
        <f>_xll.xSPRDOPT($BW104,$BV104,$CG104,0,$BY104,$BX104,$BZ104,$AJ104,1,3)*$CB104</f>
        <v>6.1452394907398289E-2</v>
      </c>
      <c r="BH104" s="134">
        <f>IF(OR(BF104&lt;&gt;0,BG104&lt;&gt;0),_xll.xSPRDOPT($BW104,$BV104,$CG104,0,$BY104,$BX104,$BZ104,$AJ104,1,12)*$CB104,0)</f>
        <v>-6.1633173405266979E-2</v>
      </c>
      <c r="BI104" s="134">
        <f>_xll.xSPRDOPT($BW104,$BV104,$CG104,2*LN(1+CA104/2),$BY104,$BX104,$BZ104,$AJ104,1,9)</f>
        <v>5.62578073785519E-5</v>
      </c>
      <c r="BJ104" s="134">
        <f>_xll.xSPRDOPT($BW104,$BV104,$CG104,0,$BY104,$BX104,$BZ104,$AJ104,1,6)*$CB104</f>
        <v>7.4475400212961063</v>
      </c>
      <c r="BK104" s="134">
        <f>_xll.xSPRDOPT($BW104,$BV104,$CG104,0,$BY104,$BX104,$BZ104,$AJ104,1,5)*$CB104</f>
        <v>-11.311581526478387</v>
      </c>
      <c r="BL104" s="134">
        <f>_xll.xSPRDOPT(BW104,BV104,CG104,0,BY104,BX104,BZ104,AJ104,1,2)*CB104</f>
        <v>-0.22902040862302986</v>
      </c>
      <c r="BM104" s="134">
        <f>_xll.xSPRDOPT(BW104,BV104,CG104,0,BY104,BX104,BZ104,AJ104,1,1)*CB104</f>
        <v>0.40219191537090299</v>
      </c>
      <c r="BN104" s="134">
        <f>IF(AH104&lt;&gt;0,_xll.xSPRDOPT($BW104,$BV104,$CG104,2*LN(1+CA104/2),$BY104,$BX104,$BZ104,$AJ104,1,8)+(AJ104/365.25)*CH104/AH104,0)</f>
        <v>0</v>
      </c>
      <c r="BO104" s="134">
        <f>_xll.xSPRDOPT($BW104,$BV104,$CG104,0,$BY104,$BX104,$BZ104,$AJ104,1,0)</f>
        <v>0.85484078033660615</v>
      </c>
      <c r="BP104" s="134"/>
      <c r="BQ104" s="134"/>
      <c r="BR104" s="134"/>
      <c r="BS104" s="135">
        <f t="shared" si="58"/>
        <v>0</v>
      </c>
      <c r="BV104" s="221">
        <v>4.4021403580983733</v>
      </c>
      <c r="BW104" s="133">
        <v>4.4154999999999998</v>
      </c>
      <c r="BX104" s="134">
        <v>0.6282510792705821</v>
      </c>
      <c r="BY104" s="134">
        <v>0.62194509217005534</v>
      </c>
      <c r="BZ104" s="134">
        <v>0.99287864325661945</v>
      </c>
      <c r="CA104" s="134">
        <v>6.8263969545907008E-2</v>
      </c>
      <c r="CB104" s="134">
        <v>0.9872179502955063</v>
      </c>
      <c r="CC104" s="218">
        <v>-0.03</v>
      </c>
      <c r="CD104" s="218">
        <v>0.06</v>
      </c>
      <c r="CE104" s="218">
        <v>0.17499999999999999</v>
      </c>
      <c r="CF104" s="218">
        <v>-7.4999999999999997E-3</v>
      </c>
      <c r="CG104" s="218">
        <v>1.9200000000000002E-2</v>
      </c>
      <c r="CH104" s="218">
        <v>3.0653117356675472</v>
      </c>
      <c r="CI104" s="29">
        <v>4.2480000000000002</v>
      </c>
    </row>
    <row r="105" spans="4:87" x14ac:dyDescent="0.2">
      <c r="D105" s="31">
        <f t="shared" si="59"/>
        <v>38671</v>
      </c>
      <c r="F105" s="28">
        <f t="shared" si="60"/>
        <v>20000</v>
      </c>
      <c r="G105" s="28">
        <f t="shared" si="11"/>
        <v>0</v>
      </c>
      <c r="H105" s="52">
        <f t="shared" si="61"/>
        <v>3.3475000000000001</v>
      </c>
      <c r="I105" s="52">
        <f t="shared" si="62"/>
        <v>3.3675000000000002</v>
      </c>
      <c r="K105" s="52">
        <f t="shared" si="56"/>
        <v>0</v>
      </c>
      <c r="L105" s="132">
        <f t="shared" si="63"/>
        <v>0</v>
      </c>
      <c r="M105" s="30"/>
      <c r="N105" s="128">
        <f t="shared" si="29"/>
        <v>0.24347728460538551</v>
      </c>
      <c r="O105" s="128">
        <f t="shared" si="30"/>
        <v>0.24347728460538551</v>
      </c>
      <c r="P105" s="55">
        <f t="shared" si="64"/>
        <v>0.99999999999999989</v>
      </c>
      <c r="Q105" s="132">
        <f>_xll.xSPRDOPT(I105,H105,AQ105,0,O105,N105,P105,D105-$G$5,1,0)*AH105*AU105</f>
        <v>0</v>
      </c>
      <c r="R105" s="330"/>
      <c r="S105" s="177">
        <f>_xll.xSPRDOPT(I105,H105,AQ105,AT105,O105,N105,P105,D105-$G$5,1,2)*AF105*F105*AH105</f>
        <v>0</v>
      </c>
      <c r="T105" s="177">
        <f>_xll.xSPRDOPT(I105,H105,AQ105,AT105,O105,N105,P105,D105-$G$5,1,1)*AF105*F105*AH105</f>
        <v>0</v>
      </c>
      <c r="U105" s="132"/>
      <c r="V105" s="142">
        <f t="shared" si="65"/>
        <v>0</v>
      </c>
      <c r="W105" s="142"/>
      <c r="X105" s="300">
        <f t="shared" si="66"/>
        <v>0</v>
      </c>
      <c r="Y105" s="300">
        <f t="shared" si="12"/>
        <v>0</v>
      </c>
      <c r="Z105" s="300">
        <f t="shared" si="13"/>
        <v>0</v>
      </c>
      <c r="AA105" s="300">
        <f t="shared" si="14"/>
        <v>0</v>
      </c>
      <c r="AB105" s="300">
        <f t="shared" si="67"/>
        <v>0</v>
      </c>
      <c r="AC105" s="300">
        <f t="shared" si="68"/>
        <v>0</v>
      </c>
      <c r="AE105" s="135">
        <v>15</v>
      </c>
      <c r="AF105" s="135">
        <f t="shared" si="69"/>
        <v>0</v>
      </c>
      <c r="AG105" s="135">
        <f t="shared" si="70"/>
        <v>11</v>
      </c>
      <c r="AH105" s="135">
        <f t="shared" si="53"/>
        <v>0</v>
      </c>
      <c r="AI105" s="135">
        <f t="shared" si="71"/>
        <v>1904</v>
      </c>
      <c r="AJ105" s="135">
        <f t="shared" si="72"/>
        <v>38671</v>
      </c>
      <c r="AK105" s="332">
        <f t="shared" si="73"/>
        <v>0.10353092783505158</v>
      </c>
      <c r="AL105" s="133">
        <f t="shared" si="16"/>
        <v>3.06</v>
      </c>
      <c r="AM105" s="218">
        <f t="shared" si="17"/>
        <v>0.27</v>
      </c>
      <c r="AN105" s="218">
        <f t="shared" si="18"/>
        <v>1.7500000000000002E-2</v>
      </c>
      <c r="AO105" s="334">
        <f t="shared" si="57"/>
        <v>0.28749999999999998</v>
      </c>
      <c r="AP105" s="218">
        <f t="shared" si="19"/>
        <v>0.02</v>
      </c>
      <c r="AQ105" s="133">
        <f t="shared" si="74"/>
        <v>0</v>
      </c>
      <c r="AR105" s="134">
        <f t="shared" si="20"/>
        <v>0</v>
      </c>
      <c r="AS105" s="133">
        <f t="shared" si="54"/>
        <v>0</v>
      </c>
      <c r="AT105" s="134">
        <f t="shared" si="75"/>
        <v>7.0190264703434008E-2</v>
      </c>
      <c r="AU105" s="134">
        <f t="shared" si="22"/>
        <v>0</v>
      </c>
      <c r="AV105" s="34">
        <f t="shared" si="55"/>
        <v>0</v>
      </c>
      <c r="AW105" s="134">
        <f t="shared" si="24"/>
        <v>0.23250000000000001</v>
      </c>
      <c r="AX105" s="134">
        <f t="shared" si="25"/>
        <v>0.85</v>
      </c>
      <c r="AY105" s="134">
        <f t="shared" si="26"/>
        <v>0.85</v>
      </c>
      <c r="AZ105" s="134"/>
      <c r="BA105" s="223"/>
      <c r="BB105" s="218">
        <f t="shared" si="27"/>
        <v>-1.0546403580983732</v>
      </c>
      <c r="BC105" s="218">
        <f t="shared" si="76"/>
        <v>-1.0479999999999996</v>
      </c>
      <c r="BD105" s="134">
        <f t="shared" si="77"/>
        <v>-0.38477379466519657</v>
      </c>
      <c r="BE105" s="134">
        <f t="shared" si="78"/>
        <v>-0.3784678075646698</v>
      </c>
      <c r="BF105" s="134">
        <f>_xll.xSPRDOPT($BW105,$BV105,$CG105,0,$BY105,$BX105,$BZ105,$AJ105,1,4)*$CB105</f>
        <v>7.4978456377619185E-2</v>
      </c>
      <c r="BG105" s="134">
        <f>_xll.xSPRDOPT($BW105,$BV105,$CG105,0,$BY105,$BX105,$BZ105,$AJ105,1,3)*$CB105</f>
        <v>6.1452394907398289E-2</v>
      </c>
      <c r="BH105" s="134">
        <f>IF(OR(BF105&lt;&gt;0,BG105&lt;&gt;0),_xll.xSPRDOPT($BW105,$BV105,$CG105,0,$BY105,$BX105,$BZ105,$AJ105,1,12)*$CB105,0)</f>
        <v>-6.1633173405266979E-2</v>
      </c>
      <c r="BI105" s="134">
        <f>_xll.xSPRDOPT($BW105,$BV105,$CG105,2*LN(1+CA105/2),$BY105,$BX105,$BZ105,$AJ105,1,9)</f>
        <v>5.62578073785519E-5</v>
      </c>
      <c r="BJ105" s="134">
        <f>_xll.xSPRDOPT($BW105,$BV105,$CG105,0,$BY105,$BX105,$BZ105,$AJ105,1,6)*$CB105</f>
        <v>7.4475400212961063</v>
      </c>
      <c r="BK105" s="134">
        <f>_xll.xSPRDOPT($BW105,$BV105,$CG105,0,$BY105,$BX105,$BZ105,$AJ105,1,5)*$CB105</f>
        <v>-11.311581526478387</v>
      </c>
      <c r="BL105" s="134">
        <f>_xll.xSPRDOPT(BW105,BV105,CG105,0,BY105,BX105,BZ105,AJ105,1,2)*CB105</f>
        <v>-0.22902040862302986</v>
      </c>
      <c r="BM105" s="134">
        <f>_xll.xSPRDOPT(BW105,BV105,CG105,0,BY105,BX105,BZ105,AJ105,1,1)*CB105</f>
        <v>0.40219191537090299</v>
      </c>
      <c r="BN105" s="134">
        <f>IF(AH105&lt;&gt;0,_xll.xSPRDOPT($BW105,$BV105,$CG105,2*LN(1+CA105/2),$BY105,$BX105,$BZ105,$AJ105,1,8)+(AJ105/365.25)*CH105/AH105,0)</f>
        <v>0</v>
      </c>
      <c r="BO105" s="134">
        <f>_xll.xSPRDOPT($BW105,$BV105,$CG105,0,$BY105,$BX105,$BZ105,$AJ105,1,0)</f>
        <v>0.85484078033660615</v>
      </c>
      <c r="BP105" s="134"/>
      <c r="BQ105" s="134"/>
      <c r="BR105" s="134"/>
      <c r="BS105" s="135">
        <f t="shared" si="58"/>
        <v>0</v>
      </c>
      <c r="BV105" s="221">
        <v>4.4021403580983733</v>
      </c>
      <c r="BW105" s="133">
        <v>4.4154999999999998</v>
      </c>
      <c r="BX105" s="134">
        <v>0.6282510792705821</v>
      </c>
      <c r="BY105" s="134">
        <v>0.62194509217005534</v>
      </c>
      <c r="BZ105" s="134">
        <v>0.99287864325661945</v>
      </c>
      <c r="CA105" s="134">
        <v>6.8263969545907008E-2</v>
      </c>
      <c r="CB105" s="134">
        <v>0.9872179502955063</v>
      </c>
      <c r="CC105" s="218">
        <v>-0.03</v>
      </c>
      <c r="CD105" s="218">
        <v>0.06</v>
      </c>
      <c r="CE105" s="218">
        <v>0.17499999999999999</v>
      </c>
      <c r="CF105" s="218">
        <v>-7.4999999999999997E-3</v>
      </c>
      <c r="CG105" s="218">
        <v>1.9200000000000002E-2</v>
      </c>
      <c r="CH105" s="218">
        <v>3.0653117356675472</v>
      </c>
      <c r="CI105" s="29">
        <v>4.2480000000000002</v>
      </c>
    </row>
    <row r="106" spans="4:87" x14ac:dyDescent="0.2">
      <c r="D106" s="31">
        <f t="shared" si="59"/>
        <v>38671</v>
      </c>
      <c r="F106" s="28">
        <f t="shared" si="60"/>
        <v>20000</v>
      </c>
      <c r="G106" s="28">
        <f t="shared" si="11"/>
        <v>0</v>
      </c>
      <c r="H106" s="52">
        <f t="shared" si="61"/>
        <v>3.3475000000000001</v>
      </c>
      <c r="I106" s="52">
        <f t="shared" si="62"/>
        <v>3.3675000000000002</v>
      </c>
      <c r="K106" s="52">
        <f t="shared" si="56"/>
        <v>0</v>
      </c>
      <c r="L106" s="132">
        <f t="shared" si="63"/>
        <v>0</v>
      </c>
      <c r="M106" s="30"/>
      <c r="N106" s="128">
        <f t="shared" si="29"/>
        <v>0.24347728460538551</v>
      </c>
      <c r="O106" s="128">
        <f t="shared" si="30"/>
        <v>0.24347728460538551</v>
      </c>
      <c r="P106" s="55">
        <f t="shared" si="64"/>
        <v>0.99999999999999989</v>
      </c>
      <c r="Q106" s="132">
        <f>_xll.xSPRDOPT(I106,H106,AQ106,0,O106,N106,P106,D106-$G$5,1,0)*AH106*AU106</f>
        <v>0</v>
      </c>
      <c r="R106" s="330"/>
      <c r="S106" s="177">
        <f>_xll.xSPRDOPT(I106,H106,AQ106,AT106,O106,N106,P106,D106-$G$5,1,2)*AF106*F106*AH106</f>
        <v>0</v>
      </c>
      <c r="T106" s="177">
        <f>_xll.xSPRDOPT(I106,H106,AQ106,AT106,O106,N106,P106,D106-$G$5,1,1)*AF106*F106*AH106</f>
        <v>0</v>
      </c>
      <c r="U106" s="132"/>
      <c r="V106" s="142">
        <f t="shared" si="65"/>
        <v>0</v>
      </c>
      <c r="W106" s="142"/>
      <c r="X106" s="300">
        <f t="shared" si="66"/>
        <v>0</v>
      </c>
      <c r="Y106" s="300">
        <f t="shared" si="12"/>
        <v>0</v>
      </c>
      <c r="Z106" s="300">
        <f t="shared" si="13"/>
        <v>0</v>
      </c>
      <c r="AA106" s="300">
        <f t="shared" si="14"/>
        <v>0</v>
      </c>
      <c r="AB106" s="300">
        <f t="shared" si="67"/>
        <v>0</v>
      </c>
      <c r="AC106" s="300">
        <f t="shared" si="68"/>
        <v>0</v>
      </c>
      <c r="AE106" s="135">
        <v>15</v>
      </c>
      <c r="AF106" s="135">
        <f t="shared" si="69"/>
        <v>0</v>
      </c>
      <c r="AG106" s="135">
        <f t="shared" si="70"/>
        <v>11</v>
      </c>
      <c r="AH106" s="135">
        <f t="shared" si="53"/>
        <v>0</v>
      </c>
      <c r="AI106" s="135">
        <f t="shared" si="71"/>
        <v>1904</v>
      </c>
      <c r="AJ106" s="135">
        <f t="shared" si="72"/>
        <v>38671</v>
      </c>
      <c r="AK106" s="332">
        <f t="shared" si="73"/>
        <v>0.10353092783505158</v>
      </c>
      <c r="AL106" s="133">
        <f t="shared" si="16"/>
        <v>3.06</v>
      </c>
      <c r="AM106" s="218">
        <f t="shared" si="17"/>
        <v>0.27</v>
      </c>
      <c r="AN106" s="218">
        <f t="shared" si="18"/>
        <v>1.7500000000000002E-2</v>
      </c>
      <c r="AO106" s="334">
        <f t="shared" si="57"/>
        <v>0.28749999999999998</v>
      </c>
      <c r="AP106" s="218">
        <f t="shared" si="19"/>
        <v>0.02</v>
      </c>
      <c r="AQ106" s="133">
        <f t="shared" si="74"/>
        <v>0</v>
      </c>
      <c r="AR106" s="134">
        <f t="shared" si="20"/>
        <v>0</v>
      </c>
      <c r="AS106" s="133">
        <f t="shared" si="54"/>
        <v>0</v>
      </c>
      <c r="AT106" s="134">
        <f t="shared" si="75"/>
        <v>7.0190264703434008E-2</v>
      </c>
      <c r="AU106" s="134">
        <f t="shared" si="22"/>
        <v>0</v>
      </c>
      <c r="AV106" s="34">
        <f t="shared" si="55"/>
        <v>0</v>
      </c>
      <c r="AW106" s="134">
        <f t="shared" si="24"/>
        <v>0.23250000000000001</v>
      </c>
      <c r="AX106" s="134">
        <f t="shared" si="25"/>
        <v>0.85</v>
      </c>
      <c r="AY106" s="134">
        <f t="shared" si="26"/>
        <v>0.85</v>
      </c>
      <c r="AZ106" s="134"/>
      <c r="BA106" s="223"/>
      <c r="BB106" s="218">
        <f t="shared" si="27"/>
        <v>-1.0546403580983732</v>
      </c>
      <c r="BC106" s="218">
        <f t="shared" si="76"/>
        <v>-1.0479999999999996</v>
      </c>
      <c r="BD106" s="134">
        <f t="shared" si="77"/>
        <v>-0.38477379466519657</v>
      </c>
      <c r="BE106" s="134">
        <f t="shared" si="78"/>
        <v>-0.3784678075646698</v>
      </c>
      <c r="BF106" s="134">
        <f>_xll.xSPRDOPT($BW106,$BV106,$CG106,0,$BY106,$BX106,$BZ106,$AJ106,1,4)*$CB106</f>
        <v>7.4978456377619185E-2</v>
      </c>
      <c r="BG106" s="134">
        <f>_xll.xSPRDOPT($BW106,$BV106,$CG106,0,$BY106,$BX106,$BZ106,$AJ106,1,3)*$CB106</f>
        <v>6.1452394907398289E-2</v>
      </c>
      <c r="BH106" s="134">
        <f>IF(OR(BF106&lt;&gt;0,BG106&lt;&gt;0),_xll.xSPRDOPT($BW106,$BV106,$CG106,0,$BY106,$BX106,$BZ106,$AJ106,1,12)*$CB106,0)</f>
        <v>-6.1633173405266979E-2</v>
      </c>
      <c r="BI106" s="134">
        <f>_xll.xSPRDOPT($BW106,$BV106,$CG106,2*LN(1+CA106/2),$BY106,$BX106,$BZ106,$AJ106,1,9)</f>
        <v>5.62578073785519E-5</v>
      </c>
      <c r="BJ106" s="134">
        <f>_xll.xSPRDOPT($BW106,$BV106,$CG106,0,$BY106,$BX106,$BZ106,$AJ106,1,6)*$CB106</f>
        <v>7.4475400212961063</v>
      </c>
      <c r="BK106" s="134">
        <f>_xll.xSPRDOPT($BW106,$BV106,$CG106,0,$BY106,$BX106,$BZ106,$AJ106,1,5)*$CB106</f>
        <v>-11.311581526478387</v>
      </c>
      <c r="BL106" s="134">
        <f>_xll.xSPRDOPT(BW106,BV106,CG106,0,BY106,BX106,BZ106,AJ106,1,2)*CB106</f>
        <v>-0.22902040862302986</v>
      </c>
      <c r="BM106" s="134">
        <f>_xll.xSPRDOPT(BW106,BV106,CG106,0,BY106,BX106,BZ106,AJ106,1,1)*CB106</f>
        <v>0.40219191537090299</v>
      </c>
      <c r="BN106" s="134">
        <f>IF(AH106&lt;&gt;0,_xll.xSPRDOPT($BW106,$BV106,$CG106,2*LN(1+CA106/2),$BY106,$BX106,$BZ106,$AJ106,1,8)+(AJ106/365.25)*CH106/AH106,0)</f>
        <v>0</v>
      </c>
      <c r="BO106" s="134">
        <f>_xll.xSPRDOPT($BW106,$BV106,$CG106,0,$BY106,$BX106,$BZ106,$AJ106,1,0)</f>
        <v>0.85484078033660615</v>
      </c>
      <c r="BP106" s="134"/>
      <c r="BQ106" s="134"/>
      <c r="BR106" s="134"/>
      <c r="BS106" s="135">
        <f t="shared" si="58"/>
        <v>0</v>
      </c>
      <c r="BV106" s="221">
        <v>4.4021403580983733</v>
      </c>
      <c r="BW106" s="133">
        <v>4.4154999999999998</v>
      </c>
      <c r="BX106" s="134">
        <v>0.6282510792705821</v>
      </c>
      <c r="BY106" s="134">
        <v>0.62194509217005534</v>
      </c>
      <c r="BZ106" s="134">
        <v>0.99287864325661945</v>
      </c>
      <c r="CA106" s="134">
        <v>6.8263969545907008E-2</v>
      </c>
      <c r="CB106" s="134">
        <v>0.9872179502955063</v>
      </c>
      <c r="CC106" s="218">
        <v>-0.03</v>
      </c>
      <c r="CD106" s="218">
        <v>0.06</v>
      </c>
      <c r="CE106" s="218">
        <v>0.17499999999999999</v>
      </c>
      <c r="CF106" s="218">
        <v>-7.4999999999999997E-3</v>
      </c>
      <c r="CG106" s="218">
        <v>1.9200000000000002E-2</v>
      </c>
      <c r="CH106" s="218">
        <v>3.0653117356675472</v>
      </c>
      <c r="CI106" s="29">
        <v>4.2480000000000002</v>
      </c>
    </row>
    <row r="107" spans="4:87" x14ac:dyDescent="0.2">
      <c r="D107" s="31">
        <f t="shared" si="59"/>
        <v>38671</v>
      </c>
      <c r="F107" s="28">
        <f t="shared" si="60"/>
        <v>20000</v>
      </c>
      <c r="G107" s="28">
        <f t="shared" si="11"/>
        <v>0</v>
      </c>
      <c r="H107" s="52">
        <f t="shared" si="61"/>
        <v>3.3475000000000001</v>
      </c>
      <c r="I107" s="52">
        <f t="shared" si="62"/>
        <v>3.3675000000000002</v>
      </c>
      <c r="K107" s="52">
        <f t="shared" si="56"/>
        <v>0</v>
      </c>
      <c r="L107" s="132">
        <f t="shared" si="63"/>
        <v>0</v>
      </c>
      <c r="M107" s="30"/>
      <c r="N107" s="128">
        <f t="shared" si="29"/>
        <v>0.24347728460538551</v>
      </c>
      <c r="O107" s="128">
        <f t="shared" si="30"/>
        <v>0.24347728460538551</v>
      </c>
      <c r="P107" s="55">
        <f t="shared" si="64"/>
        <v>0.99999999999999989</v>
      </c>
      <c r="Q107" s="132">
        <f>_xll.xSPRDOPT(I107,H107,AQ107,0,O107,N107,P107,D107-$G$5,1,0)*AH107*AU107</f>
        <v>0</v>
      </c>
      <c r="R107" s="330"/>
      <c r="S107" s="177">
        <f>_xll.xSPRDOPT(I107,H107,AQ107,AT107,O107,N107,P107,D107-$G$5,1,2)*AF107*F107*AH107</f>
        <v>0</v>
      </c>
      <c r="T107" s="177">
        <f>_xll.xSPRDOPT(I107,H107,AQ107,AT107,O107,N107,P107,D107-$G$5,1,1)*AF107*F107*AH107</f>
        <v>0</v>
      </c>
      <c r="U107" s="132"/>
      <c r="V107" s="142">
        <f t="shared" si="65"/>
        <v>0</v>
      </c>
      <c r="W107" s="142"/>
      <c r="X107" s="300">
        <f t="shared" si="66"/>
        <v>0</v>
      </c>
      <c r="Y107" s="300">
        <f t="shared" si="12"/>
        <v>0</v>
      </c>
      <c r="Z107" s="300">
        <f t="shared" si="13"/>
        <v>0</v>
      </c>
      <c r="AA107" s="300">
        <f t="shared" si="14"/>
        <v>0</v>
      </c>
      <c r="AB107" s="300">
        <f t="shared" si="67"/>
        <v>0</v>
      </c>
      <c r="AC107" s="300">
        <f t="shared" si="68"/>
        <v>0</v>
      </c>
      <c r="AE107" s="135">
        <v>15</v>
      </c>
      <c r="AF107" s="135">
        <f t="shared" si="69"/>
        <v>0</v>
      </c>
      <c r="AG107" s="135">
        <f t="shared" si="70"/>
        <v>11</v>
      </c>
      <c r="AH107" s="135">
        <f t="shared" si="53"/>
        <v>0</v>
      </c>
      <c r="AI107" s="135">
        <f t="shared" si="71"/>
        <v>1904</v>
      </c>
      <c r="AJ107" s="135">
        <f t="shared" si="72"/>
        <v>38671</v>
      </c>
      <c r="AK107" s="332">
        <f t="shared" si="73"/>
        <v>0.10353092783505158</v>
      </c>
      <c r="AL107" s="133">
        <f t="shared" si="16"/>
        <v>3.06</v>
      </c>
      <c r="AM107" s="218">
        <f t="shared" si="17"/>
        <v>0.27</v>
      </c>
      <c r="AN107" s="218">
        <f t="shared" si="18"/>
        <v>1.7500000000000002E-2</v>
      </c>
      <c r="AO107" s="334">
        <f t="shared" si="57"/>
        <v>0.28749999999999998</v>
      </c>
      <c r="AP107" s="218">
        <f t="shared" si="19"/>
        <v>0.02</v>
      </c>
      <c r="AQ107" s="133">
        <f t="shared" si="74"/>
        <v>0</v>
      </c>
      <c r="AR107" s="134">
        <f t="shared" si="20"/>
        <v>0</v>
      </c>
      <c r="AS107" s="133">
        <f t="shared" si="54"/>
        <v>0</v>
      </c>
      <c r="AT107" s="134">
        <f t="shared" si="75"/>
        <v>7.0190264703434008E-2</v>
      </c>
      <c r="AU107" s="134">
        <f t="shared" si="22"/>
        <v>0</v>
      </c>
      <c r="AV107" s="34">
        <f t="shared" si="55"/>
        <v>0</v>
      </c>
      <c r="AW107" s="134">
        <f t="shared" si="24"/>
        <v>0.23250000000000001</v>
      </c>
      <c r="AX107" s="134">
        <f t="shared" si="25"/>
        <v>0.85</v>
      </c>
      <c r="AY107" s="134">
        <f t="shared" si="26"/>
        <v>0.85</v>
      </c>
      <c r="AZ107" s="134"/>
      <c r="BA107" s="223"/>
      <c r="BB107" s="218">
        <f t="shared" si="27"/>
        <v>-1.0546403580983732</v>
      </c>
      <c r="BC107" s="218">
        <f t="shared" si="76"/>
        <v>-1.0479999999999996</v>
      </c>
      <c r="BD107" s="134">
        <f t="shared" si="77"/>
        <v>-0.38477379466519657</v>
      </c>
      <c r="BE107" s="134">
        <f t="shared" si="78"/>
        <v>-0.3784678075646698</v>
      </c>
      <c r="BF107" s="134">
        <f>_xll.xSPRDOPT($BW107,$BV107,$CG107,0,$BY107,$BX107,$BZ107,$AJ107,1,4)*$CB107</f>
        <v>7.4978456377619185E-2</v>
      </c>
      <c r="BG107" s="134">
        <f>_xll.xSPRDOPT($BW107,$BV107,$CG107,0,$BY107,$BX107,$BZ107,$AJ107,1,3)*$CB107</f>
        <v>6.1452394907398289E-2</v>
      </c>
      <c r="BH107" s="134">
        <f>IF(OR(BF107&lt;&gt;0,BG107&lt;&gt;0),_xll.xSPRDOPT($BW107,$BV107,$CG107,0,$BY107,$BX107,$BZ107,$AJ107,1,12)*$CB107,0)</f>
        <v>-6.1633173405266979E-2</v>
      </c>
      <c r="BI107" s="134">
        <f>_xll.xSPRDOPT($BW107,$BV107,$CG107,2*LN(1+CA107/2),$BY107,$BX107,$BZ107,$AJ107,1,9)</f>
        <v>5.62578073785519E-5</v>
      </c>
      <c r="BJ107" s="134">
        <f>_xll.xSPRDOPT($BW107,$BV107,$CG107,0,$BY107,$BX107,$BZ107,$AJ107,1,6)*$CB107</f>
        <v>7.4475400212961063</v>
      </c>
      <c r="BK107" s="134">
        <f>_xll.xSPRDOPT($BW107,$BV107,$CG107,0,$BY107,$BX107,$BZ107,$AJ107,1,5)*$CB107</f>
        <v>-11.311581526478387</v>
      </c>
      <c r="BL107" s="134">
        <f>_xll.xSPRDOPT(BW107,BV107,CG107,0,BY107,BX107,BZ107,AJ107,1,2)*CB107</f>
        <v>-0.22902040862302986</v>
      </c>
      <c r="BM107" s="134">
        <f>_xll.xSPRDOPT(BW107,BV107,CG107,0,BY107,BX107,BZ107,AJ107,1,1)*CB107</f>
        <v>0.40219191537090299</v>
      </c>
      <c r="BN107" s="134">
        <f>IF(AH107&lt;&gt;0,_xll.xSPRDOPT($BW107,$BV107,$CG107,2*LN(1+CA107/2),$BY107,$BX107,$BZ107,$AJ107,1,8)+(AJ107/365.25)*CH107/AH107,0)</f>
        <v>0</v>
      </c>
      <c r="BO107" s="134">
        <f>_xll.xSPRDOPT($BW107,$BV107,$CG107,0,$BY107,$BX107,$BZ107,$AJ107,1,0)</f>
        <v>0.85484078033660615</v>
      </c>
      <c r="BP107" s="134"/>
      <c r="BQ107" s="134"/>
      <c r="BR107" s="134"/>
      <c r="BS107" s="135">
        <f t="shared" si="58"/>
        <v>0</v>
      </c>
      <c r="BV107" s="221">
        <v>4.4021403580983733</v>
      </c>
      <c r="BW107" s="133">
        <v>4.4154999999999998</v>
      </c>
      <c r="BX107" s="134">
        <v>0.6282510792705821</v>
      </c>
      <c r="BY107" s="134">
        <v>0.62194509217005534</v>
      </c>
      <c r="BZ107" s="134">
        <v>0.99287864325661945</v>
      </c>
      <c r="CA107" s="134">
        <v>6.8263969545907008E-2</v>
      </c>
      <c r="CB107" s="134">
        <v>0.9872179502955063</v>
      </c>
      <c r="CC107" s="218">
        <v>-0.03</v>
      </c>
      <c r="CD107" s="218">
        <v>0.06</v>
      </c>
      <c r="CE107" s="218">
        <v>0.17499999999999999</v>
      </c>
      <c r="CF107" s="218">
        <v>-7.4999999999999997E-3</v>
      </c>
      <c r="CG107" s="218">
        <v>1.9200000000000002E-2</v>
      </c>
      <c r="CH107" s="218">
        <v>3.0653117356675472</v>
      </c>
      <c r="CI107" s="29">
        <v>4.2480000000000002</v>
      </c>
    </row>
    <row r="108" spans="4:87" x14ac:dyDescent="0.2">
      <c r="D108" s="31">
        <f t="shared" si="59"/>
        <v>38671</v>
      </c>
      <c r="F108" s="28">
        <f t="shared" si="60"/>
        <v>20000</v>
      </c>
      <c r="G108" s="28">
        <f t="shared" si="11"/>
        <v>0</v>
      </c>
      <c r="H108" s="52">
        <f t="shared" si="61"/>
        <v>3.3475000000000001</v>
      </c>
      <c r="I108" s="52">
        <f t="shared" si="62"/>
        <v>3.3675000000000002</v>
      </c>
      <c r="K108" s="52">
        <f t="shared" si="56"/>
        <v>0</v>
      </c>
      <c r="L108" s="132">
        <f t="shared" si="63"/>
        <v>0</v>
      </c>
      <c r="M108" s="30"/>
      <c r="N108" s="128">
        <f t="shared" si="29"/>
        <v>0.24347728460538551</v>
      </c>
      <c r="O108" s="128">
        <f t="shared" si="30"/>
        <v>0.24347728460538551</v>
      </c>
      <c r="P108" s="55">
        <f t="shared" si="64"/>
        <v>0.99999999999999989</v>
      </c>
      <c r="Q108" s="132">
        <f>_xll.xSPRDOPT(I108,H108,AQ108,0,O108,N108,P108,D108-$G$5,1,0)*AH108*AU108</f>
        <v>0</v>
      </c>
      <c r="R108" s="330"/>
      <c r="S108" s="177">
        <f>_xll.xSPRDOPT(I108,H108,AQ108,AT108,O108,N108,P108,D108-$G$5,1,2)*AF108*F108*AH108</f>
        <v>0</v>
      </c>
      <c r="T108" s="177">
        <f>_xll.xSPRDOPT(I108,H108,AQ108,AT108,O108,N108,P108,D108-$G$5,1,1)*AF108*F108*AH108</f>
        <v>0</v>
      </c>
      <c r="U108" s="132"/>
      <c r="V108" s="142">
        <f t="shared" si="65"/>
        <v>0</v>
      </c>
      <c r="W108" s="142"/>
      <c r="X108" s="300">
        <f t="shared" si="66"/>
        <v>0</v>
      </c>
      <c r="Y108" s="300">
        <f t="shared" si="12"/>
        <v>0</v>
      </c>
      <c r="Z108" s="300">
        <f t="shared" si="13"/>
        <v>0</v>
      </c>
      <c r="AA108" s="300">
        <f t="shared" si="14"/>
        <v>0</v>
      </c>
      <c r="AB108" s="300">
        <f t="shared" si="67"/>
        <v>0</v>
      </c>
      <c r="AC108" s="300">
        <f t="shared" si="68"/>
        <v>0</v>
      </c>
      <c r="AE108" s="135">
        <v>15</v>
      </c>
      <c r="AF108" s="135">
        <f t="shared" si="69"/>
        <v>0</v>
      </c>
      <c r="AG108" s="135">
        <f t="shared" si="70"/>
        <v>11</v>
      </c>
      <c r="AH108" s="135">
        <f t="shared" si="53"/>
        <v>0</v>
      </c>
      <c r="AI108" s="135">
        <f t="shared" si="71"/>
        <v>1904</v>
      </c>
      <c r="AJ108" s="135">
        <f t="shared" si="72"/>
        <v>38671</v>
      </c>
      <c r="AK108" s="332">
        <f t="shared" si="73"/>
        <v>0.10353092783505158</v>
      </c>
      <c r="AL108" s="133">
        <f t="shared" si="16"/>
        <v>3.06</v>
      </c>
      <c r="AM108" s="218">
        <f t="shared" si="17"/>
        <v>0.27</v>
      </c>
      <c r="AN108" s="218">
        <f t="shared" si="18"/>
        <v>1.7500000000000002E-2</v>
      </c>
      <c r="AO108" s="334">
        <f t="shared" si="57"/>
        <v>0.28749999999999998</v>
      </c>
      <c r="AP108" s="218">
        <f t="shared" si="19"/>
        <v>0.02</v>
      </c>
      <c r="AQ108" s="133">
        <f t="shared" si="74"/>
        <v>0</v>
      </c>
      <c r="AR108" s="134">
        <f t="shared" si="20"/>
        <v>0</v>
      </c>
      <c r="AS108" s="133">
        <f t="shared" si="54"/>
        <v>0</v>
      </c>
      <c r="AT108" s="134">
        <f t="shared" si="75"/>
        <v>7.0190264703434008E-2</v>
      </c>
      <c r="AU108" s="134">
        <f t="shared" si="22"/>
        <v>0</v>
      </c>
      <c r="AV108" s="34">
        <f t="shared" si="55"/>
        <v>0</v>
      </c>
      <c r="AW108" s="134">
        <f t="shared" si="24"/>
        <v>0.23250000000000001</v>
      </c>
      <c r="AX108" s="134">
        <f t="shared" si="25"/>
        <v>0.85</v>
      </c>
      <c r="AY108" s="134">
        <f t="shared" si="26"/>
        <v>0.85</v>
      </c>
      <c r="AZ108" s="134"/>
      <c r="BA108" s="223"/>
      <c r="BB108" s="218">
        <f t="shared" si="27"/>
        <v>-1.0546403580983732</v>
      </c>
      <c r="BC108" s="218">
        <f t="shared" si="76"/>
        <v>-1.0479999999999996</v>
      </c>
      <c r="BD108" s="134">
        <f t="shared" si="77"/>
        <v>-0.38477379466519657</v>
      </c>
      <c r="BE108" s="134">
        <f t="shared" si="78"/>
        <v>-0.3784678075646698</v>
      </c>
      <c r="BF108" s="134">
        <f>_xll.xSPRDOPT($BW108,$BV108,$CG108,0,$BY108,$BX108,$BZ108,$AJ108,1,4)*$CB108</f>
        <v>7.4978456377619185E-2</v>
      </c>
      <c r="BG108" s="134">
        <f>_xll.xSPRDOPT($BW108,$BV108,$CG108,0,$BY108,$BX108,$BZ108,$AJ108,1,3)*$CB108</f>
        <v>6.1452394907398289E-2</v>
      </c>
      <c r="BH108" s="134">
        <f>IF(OR(BF108&lt;&gt;0,BG108&lt;&gt;0),_xll.xSPRDOPT($BW108,$BV108,$CG108,0,$BY108,$BX108,$BZ108,$AJ108,1,12)*$CB108,0)</f>
        <v>-6.1633173405266979E-2</v>
      </c>
      <c r="BI108" s="134">
        <f>_xll.xSPRDOPT($BW108,$BV108,$CG108,2*LN(1+CA108/2),$BY108,$BX108,$BZ108,$AJ108,1,9)</f>
        <v>5.62578073785519E-5</v>
      </c>
      <c r="BJ108" s="134">
        <f>_xll.xSPRDOPT($BW108,$BV108,$CG108,0,$BY108,$BX108,$BZ108,$AJ108,1,6)*$CB108</f>
        <v>7.4475400212961063</v>
      </c>
      <c r="BK108" s="134">
        <f>_xll.xSPRDOPT($BW108,$BV108,$CG108,0,$BY108,$BX108,$BZ108,$AJ108,1,5)*$CB108</f>
        <v>-11.311581526478387</v>
      </c>
      <c r="BL108" s="134">
        <f>_xll.xSPRDOPT(BW108,BV108,CG108,0,BY108,BX108,BZ108,AJ108,1,2)*CB108</f>
        <v>-0.22902040862302986</v>
      </c>
      <c r="BM108" s="134">
        <f>_xll.xSPRDOPT(BW108,BV108,CG108,0,BY108,BX108,BZ108,AJ108,1,1)*CB108</f>
        <v>0.40219191537090299</v>
      </c>
      <c r="BN108" s="134">
        <f>IF(AH108&lt;&gt;0,_xll.xSPRDOPT($BW108,$BV108,$CG108,2*LN(1+CA108/2),$BY108,$BX108,$BZ108,$AJ108,1,8)+(AJ108/365.25)*CH108/AH108,0)</f>
        <v>0</v>
      </c>
      <c r="BO108" s="134">
        <f>_xll.xSPRDOPT($BW108,$BV108,$CG108,0,$BY108,$BX108,$BZ108,$AJ108,1,0)</f>
        <v>0.85484078033660615</v>
      </c>
      <c r="BP108" s="134"/>
      <c r="BQ108" s="134"/>
      <c r="BR108" s="134"/>
      <c r="BS108" s="135">
        <f t="shared" si="58"/>
        <v>0</v>
      </c>
      <c r="BV108" s="221">
        <v>4.4021403580983733</v>
      </c>
      <c r="BW108" s="133">
        <v>4.4154999999999998</v>
      </c>
      <c r="BX108" s="134">
        <v>0.6282510792705821</v>
      </c>
      <c r="BY108" s="134">
        <v>0.62194509217005534</v>
      </c>
      <c r="BZ108" s="134">
        <v>0.99287864325661945</v>
      </c>
      <c r="CA108" s="134">
        <v>6.8263969545907008E-2</v>
      </c>
      <c r="CB108" s="134">
        <v>0.9872179502955063</v>
      </c>
      <c r="CC108" s="218">
        <v>-0.03</v>
      </c>
      <c r="CD108" s="218">
        <v>0.06</v>
      </c>
      <c r="CE108" s="218">
        <v>0.17499999999999999</v>
      </c>
      <c r="CF108" s="218">
        <v>-7.4999999999999997E-3</v>
      </c>
      <c r="CG108" s="218">
        <v>1.9200000000000002E-2</v>
      </c>
      <c r="CH108" s="218">
        <v>3.0653117356675472</v>
      </c>
      <c r="CI108" s="29">
        <v>4.2480000000000002</v>
      </c>
    </row>
    <row r="109" spans="4:87" x14ac:dyDescent="0.2">
      <c r="D109" s="31">
        <f t="shared" si="59"/>
        <v>38671</v>
      </c>
      <c r="F109" s="28">
        <f t="shared" si="60"/>
        <v>20000</v>
      </c>
      <c r="G109" s="28">
        <f t="shared" si="11"/>
        <v>0</v>
      </c>
      <c r="H109" s="52">
        <f t="shared" si="61"/>
        <v>3.3475000000000001</v>
      </c>
      <c r="I109" s="52">
        <f t="shared" si="62"/>
        <v>3.3675000000000002</v>
      </c>
      <c r="K109" s="52">
        <f t="shared" si="56"/>
        <v>0</v>
      </c>
      <c r="L109" s="132">
        <f t="shared" si="63"/>
        <v>0</v>
      </c>
      <c r="M109" s="30"/>
      <c r="N109" s="128">
        <f t="shared" si="29"/>
        <v>0.24347728460538551</v>
      </c>
      <c r="O109" s="128">
        <f t="shared" si="30"/>
        <v>0.24347728460538551</v>
      </c>
      <c r="P109" s="55">
        <f t="shared" si="64"/>
        <v>0.99999999999999989</v>
      </c>
      <c r="Q109" s="132">
        <f>_xll.xSPRDOPT(I109,H109,AQ109,0,O109,N109,P109,D109-$G$5,1,0)*AH109*AU109</f>
        <v>0</v>
      </c>
      <c r="R109" s="330"/>
      <c r="S109" s="177">
        <f>_xll.xSPRDOPT(I109,H109,AQ109,AT109,O109,N109,P109,D109-$G$5,1,2)*AF109*F109*AH109</f>
        <v>0</v>
      </c>
      <c r="T109" s="177">
        <f>_xll.xSPRDOPT(I109,H109,AQ109,AT109,O109,N109,P109,D109-$G$5,1,1)*AF109*F109*AH109</f>
        <v>0</v>
      </c>
      <c r="U109" s="132"/>
      <c r="V109" s="142">
        <f t="shared" si="65"/>
        <v>0</v>
      </c>
      <c r="W109" s="142"/>
      <c r="X109" s="300">
        <f t="shared" si="66"/>
        <v>0</v>
      </c>
      <c r="Y109" s="300">
        <f t="shared" si="12"/>
        <v>0</v>
      </c>
      <c r="Z109" s="300">
        <f t="shared" si="13"/>
        <v>0</v>
      </c>
      <c r="AA109" s="300">
        <f t="shared" si="14"/>
        <v>0</v>
      </c>
      <c r="AB109" s="300">
        <f t="shared" si="67"/>
        <v>0</v>
      </c>
      <c r="AC109" s="300">
        <f t="shared" si="68"/>
        <v>0</v>
      </c>
      <c r="AE109" s="135">
        <v>15</v>
      </c>
      <c r="AF109" s="135">
        <f t="shared" si="69"/>
        <v>0</v>
      </c>
      <c r="AG109" s="135">
        <f t="shared" si="70"/>
        <v>11</v>
      </c>
      <c r="AH109" s="135">
        <f t="shared" si="53"/>
        <v>0</v>
      </c>
      <c r="AI109" s="135">
        <f t="shared" si="71"/>
        <v>1904</v>
      </c>
      <c r="AJ109" s="135">
        <f t="shared" si="72"/>
        <v>38671</v>
      </c>
      <c r="AK109" s="332">
        <f t="shared" si="73"/>
        <v>0.10353092783505158</v>
      </c>
      <c r="AL109" s="133">
        <f t="shared" si="16"/>
        <v>3.06</v>
      </c>
      <c r="AM109" s="218">
        <f t="shared" si="17"/>
        <v>0.27</v>
      </c>
      <c r="AN109" s="218">
        <f t="shared" si="18"/>
        <v>1.7500000000000002E-2</v>
      </c>
      <c r="AO109" s="334">
        <f t="shared" si="57"/>
        <v>0.28749999999999998</v>
      </c>
      <c r="AP109" s="218">
        <f t="shared" si="19"/>
        <v>0.02</v>
      </c>
      <c r="AQ109" s="133">
        <f t="shared" si="74"/>
        <v>0</v>
      </c>
      <c r="AR109" s="134">
        <f t="shared" si="20"/>
        <v>0</v>
      </c>
      <c r="AS109" s="133">
        <f t="shared" si="54"/>
        <v>0</v>
      </c>
      <c r="AT109" s="134">
        <f t="shared" si="75"/>
        <v>7.0190264703434008E-2</v>
      </c>
      <c r="AU109" s="134">
        <f t="shared" si="22"/>
        <v>0</v>
      </c>
      <c r="AV109" s="34">
        <f t="shared" si="55"/>
        <v>0</v>
      </c>
      <c r="AW109" s="134">
        <f t="shared" si="24"/>
        <v>0.23250000000000001</v>
      </c>
      <c r="AX109" s="134">
        <f t="shared" si="25"/>
        <v>0.85</v>
      </c>
      <c r="AY109" s="134">
        <f t="shared" si="26"/>
        <v>0.85</v>
      </c>
      <c r="AZ109" s="134"/>
      <c r="BA109" s="223"/>
      <c r="BB109" s="218">
        <f t="shared" si="27"/>
        <v>-1.0546403580983732</v>
      </c>
      <c r="BC109" s="218">
        <f t="shared" si="76"/>
        <v>-1.0479999999999996</v>
      </c>
      <c r="BD109" s="134">
        <f t="shared" si="77"/>
        <v>-0.38477379466519657</v>
      </c>
      <c r="BE109" s="134">
        <f t="shared" si="78"/>
        <v>-0.3784678075646698</v>
      </c>
      <c r="BF109" s="134">
        <f>_xll.xSPRDOPT($BW109,$BV109,$CG109,0,$BY109,$BX109,$BZ109,$AJ109,1,4)*$CB109</f>
        <v>7.4978456377619185E-2</v>
      </c>
      <c r="BG109" s="134">
        <f>_xll.xSPRDOPT($BW109,$BV109,$CG109,0,$BY109,$BX109,$BZ109,$AJ109,1,3)*$CB109</f>
        <v>6.1452394907398289E-2</v>
      </c>
      <c r="BH109" s="134">
        <f>IF(OR(BF109&lt;&gt;0,BG109&lt;&gt;0),_xll.xSPRDOPT($BW109,$BV109,$CG109,0,$BY109,$BX109,$BZ109,$AJ109,1,12)*$CB109,0)</f>
        <v>-6.1633173405266979E-2</v>
      </c>
      <c r="BI109" s="134">
        <f>_xll.xSPRDOPT($BW109,$BV109,$CG109,2*LN(1+CA109/2),$BY109,$BX109,$BZ109,$AJ109,1,9)</f>
        <v>5.62578073785519E-5</v>
      </c>
      <c r="BJ109" s="134">
        <f>_xll.xSPRDOPT($BW109,$BV109,$CG109,0,$BY109,$BX109,$BZ109,$AJ109,1,6)*$CB109</f>
        <v>7.4475400212961063</v>
      </c>
      <c r="BK109" s="134">
        <f>_xll.xSPRDOPT($BW109,$BV109,$CG109,0,$BY109,$BX109,$BZ109,$AJ109,1,5)*$CB109</f>
        <v>-11.311581526478387</v>
      </c>
      <c r="BL109" s="134">
        <f>_xll.xSPRDOPT(BW109,BV109,CG109,0,BY109,BX109,BZ109,AJ109,1,2)*CB109</f>
        <v>-0.22902040862302986</v>
      </c>
      <c r="BM109" s="134">
        <f>_xll.xSPRDOPT(BW109,BV109,CG109,0,BY109,BX109,BZ109,AJ109,1,1)*CB109</f>
        <v>0.40219191537090299</v>
      </c>
      <c r="BN109" s="134">
        <f>IF(AH109&lt;&gt;0,_xll.xSPRDOPT($BW109,$BV109,$CG109,2*LN(1+CA109/2),$BY109,$BX109,$BZ109,$AJ109,1,8)+(AJ109/365.25)*CH109/AH109,0)</f>
        <v>0</v>
      </c>
      <c r="BO109" s="134">
        <f>_xll.xSPRDOPT($BW109,$BV109,$CG109,0,$BY109,$BX109,$BZ109,$AJ109,1,0)</f>
        <v>0.85484078033660615</v>
      </c>
      <c r="BP109" s="134"/>
      <c r="BQ109" s="134"/>
      <c r="BR109" s="134"/>
      <c r="BS109" s="135">
        <f t="shared" si="58"/>
        <v>0</v>
      </c>
      <c r="BV109" s="221">
        <v>4.4021403580983733</v>
      </c>
      <c r="BW109" s="133">
        <v>4.4154999999999998</v>
      </c>
      <c r="BX109" s="134">
        <v>0.6282510792705821</v>
      </c>
      <c r="BY109" s="134">
        <v>0.62194509217005534</v>
      </c>
      <c r="BZ109" s="134">
        <v>0.99287864325661945</v>
      </c>
      <c r="CA109" s="134">
        <v>6.8263969545907008E-2</v>
      </c>
      <c r="CB109" s="134">
        <v>0.9872179502955063</v>
      </c>
      <c r="CC109" s="218">
        <v>-0.03</v>
      </c>
      <c r="CD109" s="218">
        <v>0.06</v>
      </c>
      <c r="CE109" s="218">
        <v>0.17499999999999999</v>
      </c>
      <c r="CF109" s="218">
        <v>-7.4999999999999997E-3</v>
      </c>
      <c r="CG109" s="218">
        <v>1.9200000000000002E-2</v>
      </c>
      <c r="CH109" s="218">
        <v>3.0653117356675472</v>
      </c>
      <c r="CI109" s="29">
        <v>4.2480000000000002</v>
      </c>
    </row>
    <row r="110" spans="4:87" x14ac:dyDescent="0.2">
      <c r="D110" s="31">
        <f t="shared" si="59"/>
        <v>38671</v>
      </c>
      <c r="F110" s="28">
        <f t="shared" si="60"/>
        <v>20000</v>
      </c>
      <c r="G110" s="28">
        <f t="shared" si="11"/>
        <v>0</v>
      </c>
      <c r="H110" s="52">
        <f t="shared" si="61"/>
        <v>3.3475000000000001</v>
      </c>
      <c r="I110" s="52">
        <f t="shared" si="62"/>
        <v>3.3675000000000002</v>
      </c>
      <c r="K110" s="52">
        <f t="shared" si="56"/>
        <v>0</v>
      </c>
      <c r="L110" s="132">
        <f t="shared" si="63"/>
        <v>0</v>
      </c>
      <c r="M110" s="30"/>
      <c r="N110" s="128">
        <f t="shared" si="29"/>
        <v>0.24347728460538551</v>
      </c>
      <c r="O110" s="128">
        <f t="shared" si="30"/>
        <v>0.24347728460538551</v>
      </c>
      <c r="P110" s="55">
        <f t="shared" si="64"/>
        <v>0.99999999999999989</v>
      </c>
      <c r="Q110" s="132">
        <f>_xll.xSPRDOPT(I110,H110,AQ110,0,O110,N110,P110,D110-$G$5,1,0)*AH110*AU110</f>
        <v>0</v>
      </c>
      <c r="R110" s="330"/>
      <c r="S110" s="177">
        <f>_xll.xSPRDOPT(I110,H110,AQ110,AT110,O110,N110,P110,D110-$G$5,1,2)*AF110*F110*AH110</f>
        <v>0</v>
      </c>
      <c r="T110" s="177">
        <f>_xll.xSPRDOPT(I110,H110,AQ110,AT110,O110,N110,P110,D110-$G$5,1,1)*AF110*F110*AH110</f>
        <v>0</v>
      </c>
      <c r="U110" s="132"/>
      <c r="V110" s="142">
        <f t="shared" si="65"/>
        <v>0</v>
      </c>
      <c r="W110" s="142"/>
      <c r="X110" s="300">
        <f t="shared" si="66"/>
        <v>0</v>
      </c>
      <c r="Y110" s="300">
        <f t="shared" si="12"/>
        <v>0</v>
      </c>
      <c r="Z110" s="300">
        <f t="shared" si="13"/>
        <v>0</v>
      </c>
      <c r="AA110" s="300">
        <f t="shared" si="14"/>
        <v>0</v>
      </c>
      <c r="AB110" s="300">
        <f t="shared" si="67"/>
        <v>0</v>
      </c>
      <c r="AC110" s="300">
        <f t="shared" si="68"/>
        <v>0</v>
      </c>
      <c r="AE110" s="135">
        <v>15</v>
      </c>
      <c r="AF110" s="135">
        <f t="shared" si="69"/>
        <v>0</v>
      </c>
      <c r="AG110" s="135">
        <f t="shared" si="70"/>
        <v>11</v>
      </c>
      <c r="AH110" s="135">
        <f t="shared" si="53"/>
        <v>0</v>
      </c>
      <c r="AI110" s="135">
        <f t="shared" si="71"/>
        <v>1904</v>
      </c>
      <c r="AJ110" s="135">
        <f t="shared" si="72"/>
        <v>38671</v>
      </c>
      <c r="AK110" s="332">
        <f t="shared" si="73"/>
        <v>0.10353092783505158</v>
      </c>
      <c r="AL110" s="133">
        <f t="shared" si="16"/>
        <v>3.06</v>
      </c>
      <c r="AM110" s="218">
        <f t="shared" si="17"/>
        <v>0.27</v>
      </c>
      <c r="AN110" s="218">
        <f t="shared" si="18"/>
        <v>1.7500000000000002E-2</v>
      </c>
      <c r="AO110" s="334">
        <f t="shared" si="57"/>
        <v>0.28749999999999998</v>
      </c>
      <c r="AP110" s="218">
        <f t="shared" si="19"/>
        <v>0.02</v>
      </c>
      <c r="AQ110" s="133">
        <f t="shared" si="74"/>
        <v>0</v>
      </c>
      <c r="AR110" s="134">
        <f t="shared" si="20"/>
        <v>0</v>
      </c>
      <c r="AS110" s="133">
        <f t="shared" si="54"/>
        <v>0</v>
      </c>
      <c r="AT110" s="134">
        <f t="shared" si="75"/>
        <v>7.0190264703434008E-2</v>
      </c>
      <c r="AU110" s="134">
        <f t="shared" si="22"/>
        <v>0</v>
      </c>
      <c r="AV110" s="34">
        <f t="shared" si="55"/>
        <v>0</v>
      </c>
      <c r="AW110" s="134">
        <f t="shared" si="24"/>
        <v>0.23250000000000001</v>
      </c>
      <c r="AX110" s="134">
        <f t="shared" si="25"/>
        <v>0.85</v>
      </c>
      <c r="AY110" s="134">
        <f t="shared" si="26"/>
        <v>0.85</v>
      </c>
      <c r="AZ110" s="134"/>
      <c r="BA110" s="223"/>
      <c r="BB110" s="218">
        <f t="shared" si="27"/>
        <v>-1.0546403580983732</v>
      </c>
      <c r="BC110" s="218">
        <f t="shared" si="76"/>
        <v>-1.0479999999999996</v>
      </c>
      <c r="BD110" s="134">
        <f t="shared" si="77"/>
        <v>-0.38477379466519657</v>
      </c>
      <c r="BE110" s="134">
        <f t="shared" si="78"/>
        <v>-0.3784678075646698</v>
      </c>
      <c r="BF110" s="134">
        <f>_xll.xSPRDOPT($BW110,$BV110,$CG110,0,$BY110,$BX110,$BZ110,$AJ110,1,4)*$CB110</f>
        <v>7.4978456377619185E-2</v>
      </c>
      <c r="BG110" s="134">
        <f>_xll.xSPRDOPT($BW110,$BV110,$CG110,0,$BY110,$BX110,$BZ110,$AJ110,1,3)*$CB110</f>
        <v>6.1452394907398289E-2</v>
      </c>
      <c r="BH110" s="134">
        <f>IF(OR(BF110&lt;&gt;0,BG110&lt;&gt;0),_xll.xSPRDOPT($BW110,$BV110,$CG110,0,$BY110,$BX110,$BZ110,$AJ110,1,12)*$CB110,0)</f>
        <v>-6.1633173405266979E-2</v>
      </c>
      <c r="BI110" s="134">
        <f>_xll.xSPRDOPT($BW110,$BV110,$CG110,2*LN(1+CA110/2),$BY110,$BX110,$BZ110,$AJ110,1,9)</f>
        <v>5.62578073785519E-5</v>
      </c>
      <c r="BJ110" s="134">
        <f>_xll.xSPRDOPT($BW110,$BV110,$CG110,0,$BY110,$BX110,$BZ110,$AJ110,1,6)*$CB110</f>
        <v>7.4475400212961063</v>
      </c>
      <c r="BK110" s="134">
        <f>_xll.xSPRDOPT($BW110,$BV110,$CG110,0,$BY110,$BX110,$BZ110,$AJ110,1,5)*$CB110</f>
        <v>-11.311581526478387</v>
      </c>
      <c r="BL110" s="134">
        <f>_xll.xSPRDOPT(BW110,BV110,CG110,0,BY110,BX110,BZ110,AJ110,1,2)*CB110</f>
        <v>-0.22902040862302986</v>
      </c>
      <c r="BM110" s="134">
        <f>_xll.xSPRDOPT(BW110,BV110,CG110,0,BY110,BX110,BZ110,AJ110,1,1)*CB110</f>
        <v>0.40219191537090299</v>
      </c>
      <c r="BN110" s="134">
        <f>IF(AH110&lt;&gt;0,_xll.xSPRDOPT($BW110,$BV110,$CG110,2*LN(1+CA110/2),$BY110,$BX110,$BZ110,$AJ110,1,8)+(AJ110/365.25)*CH110/AH110,0)</f>
        <v>0</v>
      </c>
      <c r="BO110" s="134">
        <f>_xll.xSPRDOPT($BW110,$BV110,$CG110,0,$BY110,$BX110,$BZ110,$AJ110,1,0)</f>
        <v>0.85484078033660615</v>
      </c>
      <c r="BP110" s="134"/>
      <c r="BQ110" s="134"/>
      <c r="BR110" s="134"/>
      <c r="BS110" s="135">
        <f t="shared" si="58"/>
        <v>0</v>
      </c>
      <c r="BV110" s="221">
        <v>4.4021403580983733</v>
      </c>
      <c r="BW110" s="133">
        <v>4.4154999999999998</v>
      </c>
      <c r="BX110" s="134">
        <v>0.6282510792705821</v>
      </c>
      <c r="BY110" s="134">
        <v>0.62194509217005534</v>
      </c>
      <c r="BZ110" s="134">
        <v>0.99287864325661945</v>
      </c>
      <c r="CA110" s="134">
        <v>6.8263969545907008E-2</v>
      </c>
      <c r="CB110" s="134">
        <v>0.9872179502955063</v>
      </c>
      <c r="CC110" s="218">
        <v>-0.03</v>
      </c>
      <c r="CD110" s="218">
        <v>0.06</v>
      </c>
      <c r="CE110" s="218">
        <v>0.17499999999999999</v>
      </c>
      <c r="CF110" s="218">
        <v>-7.4999999999999997E-3</v>
      </c>
      <c r="CG110" s="218">
        <v>1.9200000000000002E-2</v>
      </c>
      <c r="CH110" s="218">
        <v>3.0653117356675472</v>
      </c>
      <c r="CI110" s="29">
        <v>4.2480000000000002</v>
      </c>
    </row>
    <row r="111" spans="4:87" x14ac:dyDescent="0.2">
      <c r="D111" s="31">
        <f t="shared" si="59"/>
        <v>38671</v>
      </c>
      <c r="F111" s="28">
        <f t="shared" si="60"/>
        <v>20000</v>
      </c>
      <c r="G111" s="28">
        <f t="shared" si="11"/>
        <v>0</v>
      </c>
      <c r="H111" s="52">
        <f t="shared" si="61"/>
        <v>3.3475000000000001</v>
      </c>
      <c r="I111" s="52">
        <f t="shared" si="62"/>
        <v>3.3675000000000002</v>
      </c>
      <c r="K111" s="52">
        <f t="shared" si="56"/>
        <v>0</v>
      </c>
      <c r="L111" s="132">
        <f t="shared" si="63"/>
        <v>0</v>
      </c>
      <c r="M111" s="30"/>
      <c r="N111" s="128">
        <f t="shared" si="29"/>
        <v>0.24347728460538551</v>
      </c>
      <c r="O111" s="128">
        <f t="shared" si="30"/>
        <v>0.24347728460538551</v>
      </c>
      <c r="P111" s="55">
        <f t="shared" si="64"/>
        <v>0.99999999999999989</v>
      </c>
      <c r="Q111" s="132">
        <f>_xll.xSPRDOPT(I111,H111,AQ111,0,O111,N111,P111,D111-$G$5,1,0)*AH111*AU111</f>
        <v>0</v>
      </c>
      <c r="R111" s="330"/>
      <c r="S111" s="177">
        <f>_xll.xSPRDOPT(I111,H111,AQ111,AT111,O111,N111,P111,D111-$G$5,1,2)*AF111*F111*AH111</f>
        <v>0</v>
      </c>
      <c r="T111" s="177">
        <f>_xll.xSPRDOPT(I111,H111,AQ111,AT111,O111,N111,P111,D111-$G$5,1,1)*AF111*F111*AH111</f>
        <v>0</v>
      </c>
      <c r="U111" s="132"/>
      <c r="V111" s="142">
        <f t="shared" si="65"/>
        <v>0</v>
      </c>
      <c r="W111" s="142"/>
      <c r="X111" s="300">
        <f t="shared" si="66"/>
        <v>0</v>
      </c>
      <c r="Y111" s="300">
        <f t="shared" si="12"/>
        <v>0</v>
      </c>
      <c r="Z111" s="300">
        <f t="shared" si="13"/>
        <v>0</v>
      </c>
      <c r="AA111" s="300">
        <f t="shared" si="14"/>
        <v>0</v>
      </c>
      <c r="AB111" s="300">
        <f t="shared" si="67"/>
        <v>0</v>
      </c>
      <c r="AC111" s="300">
        <f t="shared" si="68"/>
        <v>0</v>
      </c>
      <c r="AE111" s="135">
        <v>15</v>
      </c>
      <c r="AF111" s="135">
        <f t="shared" si="69"/>
        <v>0</v>
      </c>
      <c r="AG111" s="135">
        <f t="shared" si="70"/>
        <v>11</v>
      </c>
      <c r="AH111" s="135">
        <f t="shared" si="53"/>
        <v>0</v>
      </c>
      <c r="AI111" s="135">
        <f t="shared" si="71"/>
        <v>1904</v>
      </c>
      <c r="AJ111" s="135">
        <f t="shared" si="72"/>
        <v>38671</v>
      </c>
      <c r="AK111" s="332">
        <f t="shared" si="73"/>
        <v>0.10353092783505158</v>
      </c>
      <c r="AL111" s="133">
        <f t="shared" si="16"/>
        <v>3.06</v>
      </c>
      <c r="AM111" s="218">
        <f t="shared" si="17"/>
        <v>0.27</v>
      </c>
      <c r="AN111" s="218">
        <f t="shared" si="18"/>
        <v>1.7500000000000002E-2</v>
      </c>
      <c r="AO111" s="334">
        <f t="shared" si="57"/>
        <v>0.28749999999999998</v>
      </c>
      <c r="AP111" s="218">
        <f t="shared" si="19"/>
        <v>0.02</v>
      </c>
      <c r="AQ111" s="133">
        <f t="shared" si="74"/>
        <v>0</v>
      </c>
      <c r="AR111" s="134">
        <f t="shared" si="20"/>
        <v>0</v>
      </c>
      <c r="AS111" s="133">
        <f t="shared" si="54"/>
        <v>0</v>
      </c>
      <c r="AT111" s="134">
        <f t="shared" si="75"/>
        <v>7.0190264703434008E-2</v>
      </c>
      <c r="AU111" s="134">
        <f t="shared" si="22"/>
        <v>0</v>
      </c>
      <c r="AV111" s="34">
        <f t="shared" si="55"/>
        <v>0</v>
      </c>
      <c r="AW111" s="134">
        <f t="shared" si="24"/>
        <v>0.23250000000000001</v>
      </c>
      <c r="AX111" s="134">
        <f t="shared" si="25"/>
        <v>0.85</v>
      </c>
      <c r="AY111" s="134">
        <f t="shared" si="26"/>
        <v>0.85</v>
      </c>
      <c r="AZ111" s="134"/>
      <c r="BA111" s="223"/>
      <c r="BB111" s="218">
        <f t="shared" si="27"/>
        <v>-1.0546403580983732</v>
      </c>
      <c r="BC111" s="218">
        <f t="shared" si="76"/>
        <v>-1.0479999999999996</v>
      </c>
      <c r="BD111" s="134">
        <f t="shared" si="77"/>
        <v>-0.38477379466519657</v>
      </c>
      <c r="BE111" s="134">
        <f t="shared" si="78"/>
        <v>-0.3784678075646698</v>
      </c>
      <c r="BF111" s="134">
        <f>_xll.xSPRDOPT($BW111,$BV111,$CG111,0,$BY111,$BX111,$BZ111,$AJ111,1,4)*$CB111</f>
        <v>7.4978456377619185E-2</v>
      </c>
      <c r="BG111" s="134">
        <f>_xll.xSPRDOPT($BW111,$BV111,$CG111,0,$BY111,$BX111,$BZ111,$AJ111,1,3)*$CB111</f>
        <v>6.1452394907398289E-2</v>
      </c>
      <c r="BH111" s="134">
        <f>IF(OR(BF111&lt;&gt;0,BG111&lt;&gt;0),_xll.xSPRDOPT($BW111,$BV111,$CG111,0,$BY111,$BX111,$BZ111,$AJ111,1,12)*$CB111,0)</f>
        <v>-6.1633173405266979E-2</v>
      </c>
      <c r="BI111" s="134">
        <f>_xll.xSPRDOPT($BW111,$BV111,$CG111,2*LN(1+CA111/2),$BY111,$BX111,$BZ111,$AJ111,1,9)</f>
        <v>5.62578073785519E-5</v>
      </c>
      <c r="BJ111" s="134">
        <f>_xll.xSPRDOPT($BW111,$BV111,$CG111,0,$BY111,$BX111,$BZ111,$AJ111,1,6)*$CB111</f>
        <v>7.4475400212961063</v>
      </c>
      <c r="BK111" s="134">
        <f>_xll.xSPRDOPT($BW111,$BV111,$CG111,0,$BY111,$BX111,$BZ111,$AJ111,1,5)*$CB111</f>
        <v>-11.311581526478387</v>
      </c>
      <c r="BL111" s="134">
        <f>_xll.xSPRDOPT(BW111,BV111,CG111,0,BY111,BX111,BZ111,AJ111,1,2)*CB111</f>
        <v>-0.22902040862302986</v>
      </c>
      <c r="BM111" s="134">
        <f>_xll.xSPRDOPT(BW111,BV111,CG111,0,BY111,BX111,BZ111,AJ111,1,1)*CB111</f>
        <v>0.40219191537090299</v>
      </c>
      <c r="BN111" s="134">
        <f>IF(AH111&lt;&gt;0,_xll.xSPRDOPT($BW111,$BV111,$CG111,2*LN(1+CA111/2),$BY111,$BX111,$BZ111,$AJ111,1,8)+(AJ111/365.25)*CH111/AH111,0)</f>
        <v>0</v>
      </c>
      <c r="BO111" s="134">
        <f>_xll.xSPRDOPT($BW111,$BV111,$CG111,0,$BY111,$BX111,$BZ111,$AJ111,1,0)</f>
        <v>0.85484078033660615</v>
      </c>
      <c r="BP111" s="134"/>
      <c r="BQ111" s="134"/>
      <c r="BR111" s="134"/>
      <c r="BS111" s="135">
        <f t="shared" si="58"/>
        <v>0</v>
      </c>
      <c r="BV111" s="221">
        <v>4.4021403580983733</v>
      </c>
      <c r="BW111" s="133">
        <v>4.4154999999999998</v>
      </c>
      <c r="BX111" s="134">
        <v>0.6282510792705821</v>
      </c>
      <c r="BY111" s="134">
        <v>0.62194509217005534</v>
      </c>
      <c r="BZ111" s="134">
        <v>0.99287864325661945</v>
      </c>
      <c r="CA111" s="134">
        <v>6.8263969545907008E-2</v>
      </c>
      <c r="CB111" s="134">
        <v>0.9872179502955063</v>
      </c>
      <c r="CC111" s="218">
        <v>-0.03</v>
      </c>
      <c r="CD111" s="218">
        <v>0.06</v>
      </c>
      <c r="CE111" s="218">
        <v>0.17499999999999999</v>
      </c>
      <c r="CF111" s="218">
        <v>-7.4999999999999997E-3</v>
      </c>
      <c r="CG111" s="218">
        <v>1.9200000000000002E-2</v>
      </c>
      <c r="CH111" s="218">
        <v>3.0653117356675472</v>
      </c>
      <c r="CI111" s="29">
        <v>4.2480000000000002</v>
      </c>
    </row>
    <row r="112" spans="4:87" x14ac:dyDescent="0.2">
      <c r="D112" s="31">
        <f t="shared" si="59"/>
        <v>38671</v>
      </c>
      <c r="F112" s="28">
        <f t="shared" si="60"/>
        <v>20000</v>
      </c>
      <c r="G112" s="28">
        <f t="shared" si="11"/>
        <v>0</v>
      </c>
      <c r="H112" s="52">
        <f t="shared" si="61"/>
        <v>3.3475000000000001</v>
      </c>
      <c r="I112" s="52">
        <f t="shared" si="62"/>
        <v>3.3675000000000002</v>
      </c>
      <c r="K112" s="52">
        <f t="shared" si="56"/>
        <v>0</v>
      </c>
      <c r="L112" s="132">
        <f t="shared" si="63"/>
        <v>0</v>
      </c>
      <c r="M112" s="30"/>
      <c r="N112" s="128">
        <f t="shared" si="29"/>
        <v>0.24347728460538551</v>
      </c>
      <c r="O112" s="128">
        <f t="shared" si="30"/>
        <v>0.24347728460538551</v>
      </c>
      <c r="P112" s="55">
        <f t="shared" si="64"/>
        <v>0.99999999999999989</v>
      </c>
      <c r="Q112" s="132">
        <f>_xll.xSPRDOPT(I112,H112,AQ112,0,O112,N112,P112,D112-$G$5,1,0)*AH112*AU112</f>
        <v>0</v>
      </c>
      <c r="R112" s="330"/>
      <c r="S112" s="177">
        <f>_xll.xSPRDOPT(I112,H112,AQ112,AT112,O112,N112,P112,D112-$G$5,1,2)*AF112*F112*AH112</f>
        <v>0</v>
      </c>
      <c r="T112" s="177">
        <f>_xll.xSPRDOPT(I112,H112,AQ112,AT112,O112,N112,P112,D112-$G$5,1,1)*AF112*F112*AH112</f>
        <v>0</v>
      </c>
      <c r="U112" s="132"/>
      <c r="V112" s="142">
        <f t="shared" si="65"/>
        <v>0</v>
      </c>
      <c r="W112" s="142"/>
      <c r="X112" s="300">
        <f t="shared" si="66"/>
        <v>0</v>
      </c>
      <c r="Y112" s="300">
        <f t="shared" si="12"/>
        <v>0</v>
      </c>
      <c r="Z112" s="300">
        <f t="shared" si="13"/>
        <v>0</v>
      </c>
      <c r="AA112" s="300">
        <f t="shared" si="14"/>
        <v>0</v>
      </c>
      <c r="AB112" s="300">
        <f t="shared" si="67"/>
        <v>0</v>
      </c>
      <c r="AC112" s="300">
        <f t="shared" si="68"/>
        <v>0</v>
      </c>
      <c r="AE112" s="135">
        <v>15</v>
      </c>
      <c r="AF112" s="135">
        <f t="shared" si="69"/>
        <v>0</v>
      </c>
      <c r="AG112" s="135">
        <f t="shared" si="70"/>
        <v>11</v>
      </c>
      <c r="AH112" s="135">
        <f t="shared" si="53"/>
        <v>0</v>
      </c>
      <c r="AI112" s="135">
        <f t="shared" si="71"/>
        <v>1904</v>
      </c>
      <c r="AJ112" s="135">
        <f t="shared" si="72"/>
        <v>38671</v>
      </c>
      <c r="AK112" s="332">
        <f t="shared" si="73"/>
        <v>0.10353092783505158</v>
      </c>
      <c r="AL112" s="133">
        <f t="shared" si="16"/>
        <v>3.06</v>
      </c>
      <c r="AM112" s="218">
        <f t="shared" si="17"/>
        <v>0.27</v>
      </c>
      <c r="AN112" s="218">
        <f t="shared" si="18"/>
        <v>1.7500000000000002E-2</v>
      </c>
      <c r="AO112" s="334">
        <f t="shared" si="57"/>
        <v>0.28749999999999998</v>
      </c>
      <c r="AP112" s="218">
        <f t="shared" si="19"/>
        <v>0.02</v>
      </c>
      <c r="AQ112" s="133">
        <f t="shared" si="74"/>
        <v>0</v>
      </c>
      <c r="AR112" s="134">
        <f t="shared" si="20"/>
        <v>0</v>
      </c>
      <c r="AS112" s="133">
        <f t="shared" si="54"/>
        <v>0</v>
      </c>
      <c r="AT112" s="134">
        <f t="shared" si="75"/>
        <v>7.0190264703434008E-2</v>
      </c>
      <c r="AU112" s="134">
        <f t="shared" si="22"/>
        <v>0</v>
      </c>
      <c r="AV112" s="34">
        <f t="shared" si="55"/>
        <v>0</v>
      </c>
      <c r="AW112" s="134">
        <f t="shared" si="24"/>
        <v>0.23250000000000001</v>
      </c>
      <c r="AX112" s="134">
        <f t="shared" si="25"/>
        <v>0.85</v>
      </c>
      <c r="AY112" s="134">
        <f t="shared" si="26"/>
        <v>0.85</v>
      </c>
      <c r="AZ112" s="134"/>
      <c r="BA112" s="223"/>
      <c r="BB112" s="218">
        <f t="shared" si="27"/>
        <v>-1.0546403580983732</v>
      </c>
      <c r="BC112" s="218">
        <f t="shared" si="76"/>
        <v>-1.0479999999999996</v>
      </c>
      <c r="BD112" s="134">
        <f t="shared" si="77"/>
        <v>-0.38477379466519657</v>
      </c>
      <c r="BE112" s="134">
        <f t="shared" si="78"/>
        <v>-0.3784678075646698</v>
      </c>
      <c r="BF112" s="134">
        <f>_xll.xSPRDOPT($BW112,$BV112,$CG112,0,$BY112,$BX112,$BZ112,$AJ112,1,4)*$CB112</f>
        <v>7.4978456377619185E-2</v>
      </c>
      <c r="BG112" s="134">
        <f>_xll.xSPRDOPT($BW112,$BV112,$CG112,0,$BY112,$BX112,$BZ112,$AJ112,1,3)*$CB112</f>
        <v>6.1452394907398289E-2</v>
      </c>
      <c r="BH112" s="134">
        <f>IF(OR(BF112&lt;&gt;0,BG112&lt;&gt;0),_xll.xSPRDOPT($BW112,$BV112,$CG112,0,$BY112,$BX112,$BZ112,$AJ112,1,12)*$CB112,0)</f>
        <v>-6.1633173405266979E-2</v>
      </c>
      <c r="BI112" s="134">
        <f>_xll.xSPRDOPT($BW112,$BV112,$CG112,2*LN(1+CA112/2),$BY112,$BX112,$BZ112,$AJ112,1,9)</f>
        <v>5.62578073785519E-5</v>
      </c>
      <c r="BJ112" s="134">
        <f>_xll.xSPRDOPT($BW112,$BV112,$CG112,0,$BY112,$BX112,$BZ112,$AJ112,1,6)*$CB112</f>
        <v>7.4475400212961063</v>
      </c>
      <c r="BK112" s="134">
        <f>_xll.xSPRDOPT($BW112,$BV112,$CG112,0,$BY112,$BX112,$BZ112,$AJ112,1,5)*$CB112</f>
        <v>-11.311581526478387</v>
      </c>
      <c r="BL112" s="134">
        <f>_xll.xSPRDOPT(BW112,BV112,CG112,0,BY112,BX112,BZ112,AJ112,1,2)*CB112</f>
        <v>-0.22902040862302986</v>
      </c>
      <c r="BM112" s="134">
        <f>_xll.xSPRDOPT(BW112,BV112,CG112,0,BY112,BX112,BZ112,AJ112,1,1)*CB112</f>
        <v>0.40219191537090299</v>
      </c>
      <c r="BN112" s="134">
        <f>IF(AH112&lt;&gt;0,_xll.xSPRDOPT($BW112,$BV112,$CG112,2*LN(1+CA112/2),$BY112,$BX112,$BZ112,$AJ112,1,8)+(AJ112/365.25)*CH112/AH112,0)</f>
        <v>0</v>
      </c>
      <c r="BO112" s="134">
        <f>_xll.xSPRDOPT($BW112,$BV112,$CG112,0,$BY112,$BX112,$BZ112,$AJ112,1,0)</f>
        <v>0.85484078033660615</v>
      </c>
      <c r="BP112" s="134"/>
      <c r="BQ112" s="134"/>
      <c r="BR112" s="134"/>
      <c r="BS112" s="135">
        <f t="shared" si="58"/>
        <v>0</v>
      </c>
      <c r="BV112" s="221">
        <v>4.4021403580983733</v>
      </c>
      <c r="BW112" s="133">
        <v>4.4154999999999998</v>
      </c>
      <c r="BX112" s="134">
        <v>0.6282510792705821</v>
      </c>
      <c r="BY112" s="134">
        <v>0.62194509217005534</v>
      </c>
      <c r="BZ112" s="134">
        <v>0.99287864325661945</v>
      </c>
      <c r="CA112" s="134">
        <v>6.8263969545907008E-2</v>
      </c>
      <c r="CB112" s="134">
        <v>0.9872179502955063</v>
      </c>
      <c r="CC112" s="218">
        <v>-0.03</v>
      </c>
      <c r="CD112" s="218">
        <v>0.06</v>
      </c>
      <c r="CE112" s="218">
        <v>0.17499999999999999</v>
      </c>
      <c r="CF112" s="218">
        <v>-7.4999999999999997E-3</v>
      </c>
      <c r="CG112" s="218">
        <v>1.9200000000000002E-2</v>
      </c>
      <c r="CH112" s="218">
        <v>3.0653117356675472</v>
      </c>
      <c r="CI112" s="29">
        <v>4.2480000000000002</v>
      </c>
    </row>
    <row r="113" spans="4:87" x14ac:dyDescent="0.2">
      <c r="D113" s="31">
        <f t="shared" si="59"/>
        <v>38671</v>
      </c>
      <c r="F113" s="28">
        <f t="shared" si="60"/>
        <v>20000</v>
      </c>
      <c r="G113" s="28">
        <f t="shared" si="11"/>
        <v>0</v>
      </c>
      <c r="H113" s="52">
        <f t="shared" si="61"/>
        <v>3.3475000000000001</v>
      </c>
      <c r="I113" s="52">
        <f t="shared" si="62"/>
        <v>3.3675000000000002</v>
      </c>
      <c r="K113" s="52">
        <f t="shared" si="56"/>
        <v>0</v>
      </c>
      <c r="L113" s="132">
        <f t="shared" si="63"/>
        <v>0</v>
      </c>
      <c r="M113" s="30"/>
      <c r="N113" s="128">
        <f t="shared" si="29"/>
        <v>0.24347728460538551</v>
      </c>
      <c r="O113" s="128">
        <f t="shared" si="30"/>
        <v>0.24347728460538551</v>
      </c>
      <c r="P113" s="55">
        <f t="shared" si="64"/>
        <v>0.99999999999999989</v>
      </c>
      <c r="Q113" s="132">
        <f>_xll.xSPRDOPT(I113,H113,AQ113,0,O113,N113,P113,D113-$G$5,1,0)*AH113*AU113</f>
        <v>0</v>
      </c>
      <c r="R113" s="330"/>
      <c r="S113" s="177">
        <f>_xll.xSPRDOPT(I113,H113,AQ113,AT113,O113,N113,P113,D113-$G$5,1,2)*AF113*F113*AH113</f>
        <v>0</v>
      </c>
      <c r="T113" s="177">
        <f>_xll.xSPRDOPT(I113,H113,AQ113,AT113,O113,N113,P113,D113-$G$5,1,1)*AF113*F113*AH113</f>
        <v>0</v>
      </c>
      <c r="U113" s="132"/>
      <c r="V113" s="142">
        <f t="shared" si="65"/>
        <v>0</v>
      </c>
      <c r="W113" s="142"/>
      <c r="X113" s="300">
        <f t="shared" si="66"/>
        <v>0</v>
      </c>
      <c r="Y113" s="300">
        <f t="shared" si="12"/>
        <v>0</v>
      </c>
      <c r="Z113" s="300">
        <f t="shared" si="13"/>
        <v>0</v>
      </c>
      <c r="AA113" s="300">
        <f t="shared" si="14"/>
        <v>0</v>
      </c>
      <c r="AB113" s="300">
        <f t="shared" si="67"/>
        <v>0</v>
      </c>
      <c r="AC113" s="300">
        <f t="shared" si="68"/>
        <v>0</v>
      </c>
      <c r="AE113" s="135">
        <v>15</v>
      </c>
      <c r="AF113" s="135">
        <f t="shared" si="69"/>
        <v>0</v>
      </c>
      <c r="AG113" s="135">
        <f t="shared" si="70"/>
        <v>11</v>
      </c>
      <c r="AH113" s="135">
        <f t="shared" si="53"/>
        <v>0</v>
      </c>
      <c r="AI113" s="135">
        <f t="shared" si="71"/>
        <v>1904</v>
      </c>
      <c r="AJ113" s="135">
        <f t="shared" si="72"/>
        <v>38671</v>
      </c>
      <c r="AK113" s="332">
        <f t="shared" si="73"/>
        <v>0.10353092783505158</v>
      </c>
      <c r="AL113" s="133">
        <f t="shared" si="16"/>
        <v>3.06</v>
      </c>
      <c r="AM113" s="218">
        <f t="shared" si="17"/>
        <v>0.27</v>
      </c>
      <c r="AN113" s="218">
        <f t="shared" si="18"/>
        <v>1.7500000000000002E-2</v>
      </c>
      <c r="AO113" s="334">
        <f t="shared" si="57"/>
        <v>0.28749999999999998</v>
      </c>
      <c r="AP113" s="218">
        <f t="shared" si="19"/>
        <v>0.02</v>
      </c>
      <c r="AQ113" s="133">
        <f t="shared" si="74"/>
        <v>0</v>
      </c>
      <c r="AR113" s="134">
        <f t="shared" si="20"/>
        <v>0</v>
      </c>
      <c r="AS113" s="133">
        <f t="shared" si="54"/>
        <v>0</v>
      </c>
      <c r="AT113" s="134">
        <f t="shared" si="75"/>
        <v>7.0190264703434008E-2</v>
      </c>
      <c r="AU113" s="134">
        <f t="shared" si="22"/>
        <v>0</v>
      </c>
      <c r="AV113" s="34">
        <f t="shared" si="55"/>
        <v>0</v>
      </c>
      <c r="AW113" s="134">
        <f t="shared" si="24"/>
        <v>0.23250000000000001</v>
      </c>
      <c r="AX113" s="134">
        <f t="shared" si="25"/>
        <v>0.85</v>
      </c>
      <c r="AY113" s="134">
        <f t="shared" si="26"/>
        <v>0.85</v>
      </c>
      <c r="AZ113" s="134"/>
      <c r="BA113" s="223"/>
      <c r="BB113" s="218">
        <f t="shared" si="27"/>
        <v>-1.0546403580983732</v>
      </c>
      <c r="BC113" s="218">
        <f t="shared" si="76"/>
        <v>-1.0479999999999996</v>
      </c>
      <c r="BD113" s="134">
        <f t="shared" si="77"/>
        <v>-0.38477379466519657</v>
      </c>
      <c r="BE113" s="134">
        <f t="shared" si="78"/>
        <v>-0.3784678075646698</v>
      </c>
      <c r="BF113" s="134">
        <f>_xll.xSPRDOPT($BW113,$BV113,$CG113,0,$BY113,$BX113,$BZ113,$AJ113,1,4)*$CB113</f>
        <v>7.4978456377619185E-2</v>
      </c>
      <c r="BG113" s="134">
        <f>_xll.xSPRDOPT($BW113,$BV113,$CG113,0,$BY113,$BX113,$BZ113,$AJ113,1,3)*$CB113</f>
        <v>6.1452394907398289E-2</v>
      </c>
      <c r="BH113" s="134">
        <f>IF(OR(BF113&lt;&gt;0,BG113&lt;&gt;0),_xll.xSPRDOPT($BW113,$BV113,$CG113,0,$BY113,$BX113,$BZ113,$AJ113,1,12)*$CB113,0)</f>
        <v>-6.1633173405266979E-2</v>
      </c>
      <c r="BI113" s="134">
        <f>_xll.xSPRDOPT($BW113,$BV113,$CG113,2*LN(1+CA113/2),$BY113,$BX113,$BZ113,$AJ113,1,9)</f>
        <v>5.62578073785519E-5</v>
      </c>
      <c r="BJ113" s="134">
        <f>_xll.xSPRDOPT($BW113,$BV113,$CG113,0,$BY113,$BX113,$BZ113,$AJ113,1,6)*$CB113</f>
        <v>7.4475400212961063</v>
      </c>
      <c r="BK113" s="134">
        <f>_xll.xSPRDOPT($BW113,$BV113,$CG113,0,$BY113,$BX113,$BZ113,$AJ113,1,5)*$CB113</f>
        <v>-11.311581526478387</v>
      </c>
      <c r="BL113" s="134">
        <f>_xll.xSPRDOPT(BW113,BV113,CG113,0,BY113,BX113,BZ113,AJ113,1,2)*CB113</f>
        <v>-0.22902040862302986</v>
      </c>
      <c r="BM113" s="134">
        <f>_xll.xSPRDOPT(BW113,BV113,CG113,0,BY113,BX113,BZ113,AJ113,1,1)*CB113</f>
        <v>0.40219191537090299</v>
      </c>
      <c r="BN113" s="134">
        <f>IF(AH113&lt;&gt;0,_xll.xSPRDOPT($BW113,$BV113,$CG113,2*LN(1+CA113/2),$BY113,$BX113,$BZ113,$AJ113,1,8)+(AJ113/365.25)*CH113/AH113,0)</f>
        <v>0</v>
      </c>
      <c r="BO113" s="134">
        <f>_xll.xSPRDOPT($BW113,$BV113,$CG113,0,$BY113,$BX113,$BZ113,$AJ113,1,0)</f>
        <v>0.85484078033660615</v>
      </c>
      <c r="BP113" s="134"/>
      <c r="BQ113" s="134"/>
      <c r="BR113" s="134"/>
      <c r="BS113" s="135">
        <f t="shared" si="58"/>
        <v>0</v>
      </c>
      <c r="BV113" s="221">
        <v>4.4021403580983733</v>
      </c>
      <c r="BW113" s="133">
        <v>4.4154999999999998</v>
      </c>
      <c r="BX113" s="134">
        <v>0.6282510792705821</v>
      </c>
      <c r="BY113" s="134">
        <v>0.62194509217005534</v>
      </c>
      <c r="BZ113" s="134">
        <v>0.99287864325661945</v>
      </c>
      <c r="CA113" s="134">
        <v>6.8263969545907008E-2</v>
      </c>
      <c r="CB113" s="134">
        <v>0.9872179502955063</v>
      </c>
      <c r="CC113" s="218">
        <v>-0.03</v>
      </c>
      <c r="CD113" s="218">
        <v>0.06</v>
      </c>
      <c r="CE113" s="218">
        <v>0.17499999999999999</v>
      </c>
      <c r="CF113" s="218">
        <v>-7.4999999999999997E-3</v>
      </c>
      <c r="CG113" s="218">
        <v>1.9200000000000002E-2</v>
      </c>
      <c r="CH113" s="218">
        <v>3.0653117356675472</v>
      </c>
      <c r="CI113" s="29">
        <v>4.2480000000000002</v>
      </c>
    </row>
    <row r="114" spans="4:87" x14ac:dyDescent="0.2">
      <c r="D114" s="31">
        <f t="shared" si="59"/>
        <v>38671</v>
      </c>
      <c r="F114" s="28">
        <f t="shared" si="60"/>
        <v>20000</v>
      </c>
      <c r="G114" s="28">
        <f t="shared" si="11"/>
        <v>0</v>
      </c>
      <c r="H114" s="52">
        <f t="shared" si="61"/>
        <v>3.3475000000000001</v>
      </c>
      <c r="I114" s="52">
        <f t="shared" si="62"/>
        <v>3.3675000000000002</v>
      </c>
      <c r="K114" s="52">
        <f t="shared" si="56"/>
        <v>0</v>
      </c>
      <c r="L114" s="132">
        <f t="shared" si="63"/>
        <v>0</v>
      </c>
      <c r="M114" s="30"/>
      <c r="N114" s="128">
        <f t="shared" si="29"/>
        <v>0.24347728460538551</v>
      </c>
      <c r="O114" s="128">
        <f t="shared" si="30"/>
        <v>0.24347728460538551</v>
      </c>
      <c r="P114" s="55">
        <f t="shared" si="64"/>
        <v>0.99999999999999989</v>
      </c>
      <c r="Q114" s="132">
        <f>_xll.xSPRDOPT(I114,H114,AQ114,0,O114,N114,P114,D114-$G$5,1,0)*AH114*AU114</f>
        <v>0</v>
      </c>
      <c r="R114" s="330"/>
      <c r="S114" s="177">
        <f>_xll.xSPRDOPT(I114,H114,AQ114,AT114,O114,N114,P114,D114-$G$5,1,2)*AF114*F114*AH114</f>
        <v>0</v>
      </c>
      <c r="T114" s="177">
        <f>_xll.xSPRDOPT(I114,H114,AQ114,AT114,O114,N114,P114,D114-$G$5,1,1)*AF114*F114*AH114</f>
        <v>0</v>
      </c>
      <c r="U114" s="132"/>
      <c r="V114" s="142">
        <f t="shared" si="65"/>
        <v>0</v>
      </c>
      <c r="W114" s="142"/>
      <c r="X114" s="300">
        <f t="shared" si="66"/>
        <v>0</v>
      </c>
      <c r="Y114" s="300">
        <f t="shared" si="12"/>
        <v>0</v>
      </c>
      <c r="Z114" s="300">
        <f t="shared" si="13"/>
        <v>0</v>
      </c>
      <c r="AA114" s="300">
        <f t="shared" si="14"/>
        <v>0</v>
      </c>
      <c r="AB114" s="300">
        <f t="shared" si="67"/>
        <v>0</v>
      </c>
      <c r="AC114" s="300">
        <f t="shared" si="68"/>
        <v>0</v>
      </c>
      <c r="AE114" s="135">
        <v>15</v>
      </c>
      <c r="AF114" s="135">
        <f t="shared" si="69"/>
        <v>0</v>
      </c>
      <c r="AG114" s="135">
        <f t="shared" si="70"/>
        <v>11</v>
      </c>
      <c r="AH114" s="135">
        <f t="shared" si="53"/>
        <v>0</v>
      </c>
      <c r="AI114" s="135">
        <f t="shared" si="71"/>
        <v>1904</v>
      </c>
      <c r="AJ114" s="135">
        <f t="shared" si="72"/>
        <v>38671</v>
      </c>
      <c r="AK114" s="332">
        <f t="shared" si="73"/>
        <v>0.10353092783505158</v>
      </c>
      <c r="AL114" s="133">
        <f t="shared" si="16"/>
        <v>3.06</v>
      </c>
      <c r="AM114" s="218">
        <f t="shared" si="17"/>
        <v>0.27</v>
      </c>
      <c r="AN114" s="218">
        <f t="shared" si="18"/>
        <v>1.7500000000000002E-2</v>
      </c>
      <c r="AO114" s="334">
        <f t="shared" si="57"/>
        <v>0.28749999999999998</v>
      </c>
      <c r="AP114" s="218">
        <f t="shared" si="19"/>
        <v>0.02</v>
      </c>
      <c r="AQ114" s="133">
        <f t="shared" si="74"/>
        <v>0</v>
      </c>
      <c r="AR114" s="134">
        <f t="shared" si="20"/>
        <v>0</v>
      </c>
      <c r="AS114" s="133">
        <f t="shared" si="54"/>
        <v>0</v>
      </c>
      <c r="AT114" s="134">
        <f t="shared" si="75"/>
        <v>7.0190264703434008E-2</v>
      </c>
      <c r="AU114" s="134">
        <f t="shared" si="22"/>
        <v>0</v>
      </c>
      <c r="AV114" s="34">
        <f t="shared" si="55"/>
        <v>0</v>
      </c>
      <c r="AW114" s="134">
        <f t="shared" si="24"/>
        <v>0.23250000000000001</v>
      </c>
      <c r="AX114" s="134">
        <f t="shared" si="25"/>
        <v>0.85</v>
      </c>
      <c r="AY114" s="134">
        <f t="shared" si="26"/>
        <v>0.85</v>
      </c>
      <c r="AZ114" s="134"/>
      <c r="BA114" s="223"/>
      <c r="BB114" s="218">
        <f t="shared" si="27"/>
        <v>-1.0546403580983732</v>
      </c>
      <c r="BC114" s="218">
        <f t="shared" si="76"/>
        <v>-1.0479999999999996</v>
      </c>
      <c r="BD114" s="134">
        <f t="shared" si="77"/>
        <v>-0.38477379466519657</v>
      </c>
      <c r="BE114" s="134">
        <f t="shared" si="78"/>
        <v>-0.3784678075646698</v>
      </c>
      <c r="BF114" s="134">
        <f>_xll.xSPRDOPT($BW114,$BV114,$CG114,0,$BY114,$BX114,$BZ114,$AJ114,1,4)*$CB114</f>
        <v>7.4978456377619185E-2</v>
      </c>
      <c r="BG114" s="134">
        <f>_xll.xSPRDOPT($BW114,$BV114,$CG114,0,$BY114,$BX114,$BZ114,$AJ114,1,3)*$CB114</f>
        <v>6.1452394907398289E-2</v>
      </c>
      <c r="BH114" s="134">
        <f>IF(OR(BF114&lt;&gt;0,BG114&lt;&gt;0),_xll.xSPRDOPT($BW114,$BV114,$CG114,0,$BY114,$BX114,$BZ114,$AJ114,1,12)*$CB114,0)</f>
        <v>-6.1633173405266979E-2</v>
      </c>
      <c r="BI114" s="134">
        <f>_xll.xSPRDOPT($BW114,$BV114,$CG114,2*LN(1+CA114/2),$BY114,$BX114,$BZ114,$AJ114,1,9)</f>
        <v>5.62578073785519E-5</v>
      </c>
      <c r="BJ114" s="134">
        <f>_xll.xSPRDOPT($BW114,$BV114,$CG114,0,$BY114,$BX114,$BZ114,$AJ114,1,6)*$CB114</f>
        <v>7.4475400212961063</v>
      </c>
      <c r="BK114" s="134">
        <f>_xll.xSPRDOPT($BW114,$BV114,$CG114,0,$BY114,$BX114,$BZ114,$AJ114,1,5)*$CB114</f>
        <v>-11.311581526478387</v>
      </c>
      <c r="BL114" s="134">
        <f>_xll.xSPRDOPT(BW114,BV114,CG114,0,BY114,BX114,BZ114,AJ114,1,2)*CB114</f>
        <v>-0.22902040862302986</v>
      </c>
      <c r="BM114" s="134">
        <f>_xll.xSPRDOPT(BW114,BV114,CG114,0,BY114,BX114,BZ114,AJ114,1,1)*CB114</f>
        <v>0.40219191537090299</v>
      </c>
      <c r="BN114" s="134">
        <f>IF(AH114&lt;&gt;0,_xll.xSPRDOPT($BW114,$BV114,$CG114,2*LN(1+CA114/2),$BY114,$BX114,$BZ114,$AJ114,1,8)+(AJ114/365.25)*CH114/AH114,0)</f>
        <v>0</v>
      </c>
      <c r="BO114" s="134">
        <f>_xll.xSPRDOPT($BW114,$BV114,$CG114,0,$BY114,$BX114,$BZ114,$AJ114,1,0)</f>
        <v>0.85484078033660615</v>
      </c>
      <c r="BP114" s="134"/>
      <c r="BQ114" s="134"/>
      <c r="BR114" s="134"/>
      <c r="BS114" s="135">
        <f t="shared" si="58"/>
        <v>0</v>
      </c>
      <c r="BV114" s="221">
        <v>4.4021403580983733</v>
      </c>
      <c r="BW114" s="133">
        <v>4.4154999999999998</v>
      </c>
      <c r="BX114" s="134">
        <v>0.6282510792705821</v>
      </c>
      <c r="BY114" s="134">
        <v>0.62194509217005534</v>
      </c>
      <c r="BZ114" s="134">
        <v>0.99287864325661945</v>
      </c>
      <c r="CA114" s="134">
        <v>6.8263969545907008E-2</v>
      </c>
      <c r="CB114" s="134">
        <v>0.9872179502955063</v>
      </c>
      <c r="CC114" s="218">
        <v>-0.03</v>
      </c>
      <c r="CD114" s="218">
        <v>0.06</v>
      </c>
      <c r="CE114" s="218">
        <v>0.17499999999999999</v>
      </c>
      <c r="CF114" s="218">
        <v>-7.4999999999999997E-3</v>
      </c>
      <c r="CG114" s="218">
        <v>1.9200000000000002E-2</v>
      </c>
      <c r="CH114" s="218">
        <v>3.0653117356675472</v>
      </c>
      <c r="CI114" s="29">
        <v>4.2480000000000002</v>
      </c>
    </row>
    <row r="115" spans="4:87" x14ac:dyDescent="0.2">
      <c r="D115" s="31">
        <f t="shared" si="59"/>
        <v>38671</v>
      </c>
      <c r="F115" s="28">
        <f t="shared" si="60"/>
        <v>20000</v>
      </c>
      <c r="G115" s="28">
        <f t="shared" si="11"/>
        <v>0</v>
      </c>
      <c r="H115" s="52">
        <f t="shared" si="61"/>
        <v>3.3475000000000001</v>
      </c>
      <c r="I115" s="52">
        <f t="shared" si="62"/>
        <v>3.3675000000000002</v>
      </c>
      <c r="K115" s="52">
        <f t="shared" si="56"/>
        <v>0</v>
      </c>
      <c r="L115" s="132">
        <f t="shared" si="63"/>
        <v>0</v>
      </c>
      <c r="M115" s="30"/>
      <c r="N115" s="128">
        <f t="shared" si="29"/>
        <v>0.24347728460538551</v>
      </c>
      <c r="O115" s="128">
        <f t="shared" si="30"/>
        <v>0.24347728460538551</v>
      </c>
      <c r="P115" s="55">
        <f t="shared" si="64"/>
        <v>0.99999999999999989</v>
      </c>
      <c r="Q115" s="132">
        <f>_xll.xSPRDOPT(I115,H115,AQ115,0,O115,N115,P115,D115-$G$5,1,0)*AH115*AU115</f>
        <v>0</v>
      </c>
      <c r="R115" s="330"/>
      <c r="S115" s="177">
        <f>_xll.xSPRDOPT(I115,H115,AQ115,AT115,O115,N115,P115,D115-$G$5,1,2)*AF115*F115*AH115</f>
        <v>0</v>
      </c>
      <c r="T115" s="177">
        <f>_xll.xSPRDOPT(I115,H115,AQ115,AT115,O115,N115,P115,D115-$G$5,1,1)*AF115*F115*AH115</f>
        <v>0</v>
      </c>
      <c r="U115" s="132"/>
      <c r="V115" s="142">
        <f t="shared" si="65"/>
        <v>0</v>
      </c>
      <c r="W115" s="142"/>
      <c r="X115" s="300">
        <f t="shared" si="66"/>
        <v>0</v>
      </c>
      <c r="Y115" s="300">
        <f t="shared" si="12"/>
        <v>0</v>
      </c>
      <c r="Z115" s="300">
        <f t="shared" si="13"/>
        <v>0</v>
      </c>
      <c r="AA115" s="300">
        <f t="shared" si="14"/>
        <v>0</v>
      </c>
      <c r="AB115" s="300">
        <f t="shared" si="67"/>
        <v>0</v>
      </c>
      <c r="AC115" s="300">
        <f t="shared" si="68"/>
        <v>0</v>
      </c>
      <c r="AE115" s="135">
        <v>15</v>
      </c>
      <c r="AF115" s="135">
        <f t="shared" si="69"/>
        <v>0</v>
      </c>
      <c r="AG115" s="135">
        <f t="shared" si="70"/>
        <v>11</v>
      </c>
      <c r="AH115" s="135">
        <f t="shared" si="53"/>
        <v>0</v>
      </c>
      <c r="AI115" s="135">
        <f t="shared" si="71"/>
        <v>1904</v>
      </c>
      <c r="AJ115" s="135">
        <f t="shared" si="72"/>
        <v>38671</v>
      </c>
      <c r="AK115" s="332">
        <f t="shared" si="73"/>
        <v>0.10353092783505158</v>
      </c>
      <c r="AL115" s="133">
        <f t="shared" si="16"/>
        <v>3.06</v>
      </c>
      <c r="AM115" s="218">
        <f t="shared" si="17"/>
        <v>0.27</v>
      </c>
      <c r="AN115" s="218">
        <f t="shared" si="18"/>
        <v>1.7500000000000002E-2</v>
      </c>
      <c r="AO115" s="334">
        <f t="shared" si="57"/>
        <v>0.28749999999999998</v>
      </c>
      <c r="AP115" s="218">
        <f t="shared" si="19"/>
        <v>0.02</v>
      </c>
      <c r="AQ115" s="133">
        <f t="shared" si="74"/>
        <v>0</v>
      </c>
      <c r="AR115" s="134">
        <f t="shared" si="20"/>
        <v>0</v>
      </c>
      <c r="AS115" s="133">
        <f t="shared" si="54"/>
        <v>0</v>
      </c>
      <c r="AT115" s="134">
        <f t="shared" si="75"/>
        <v>7.0190264703434008E-2</v>
      </c>
      <c r="AU115" s="134">
        <f t="shared" si="22"/>
        <v>0</v>
      </c>
      <c r="AV115" s="34">
        <f t="shared" si="55"/>
        <v>0</v>
      </c>
      <c r="AW115" s="134">
        <f t="shared" si="24"/>
        <v>0.23250000000000001</v>
      </c>
      <c r="AX115" s="134">
        <f t="shared" si="25"/>
        <v>0.85</v>
      </c>
      <c r="AY115" s="134">
        <f t="shared" si="26"/>
        <v>0.85</v>
      </c>
      <c r="AZ115" s="134"/>
      <c r="BA115" s="223"/>
      <c r="BB115" s="218">
        <f t="shared" si="27"/>
        <v>-1.0546403580983732</v>
      </c>
      <c r="BC115" s="218">
        <f t="shared" si="76"/>
        <v>-1.0479999999999996</v>
      </c>
      <c r="BD115" s="134">
        <f t="shared" si="77"/>
        <v>-0.38477379466519657</v>
      </c>
      <c r="BE115" s="134">
        <f t="shared" si="78"/>
        <v>-0.3784678075646698</v>
      </c>
      <c r="BF115" s="134">
        <f>_xll.xSPRDOPT($BW115,$BV115,$CG115,0,$BY115,$BX115,$BZ115,$AJ115,1,4)*$CB115</f>
        <v>7.4978456377619185E-2</v>
      </c>
      <c r="BG115" s="134">
        <f>_xll.xSPRDOPT($BW115,$BV115,$CG115,0,$BY115,$BX115,$BZ115,$AJ115,1,3)*$CB115</f>
        <v>6.1452394907398289E-2</v>
      </c>
      <c r="BH115" s="134">
        <f>IF(OR(BF115&lt;&gt;0,BG115&lt;&gt;0),_xll.xSPRDOPT($BW115,$BV115,$CG115,0,$BY115,$BX115,$BZ115,$AJ115,1,12)*$CB115,0)</f>
        <v>-6.1633173405266979E-2</v>
      </c>
      <c r="BI115" s="134">
        <f>_xll.xSPRDOPT($BW115,$BV115,$CG115,2*LN(1+CA115/2),$BY115,$BX115,$BZ115,$AJ115,1,9)</f>
        <v>5.62578073785519E-5</v>
      </c>
      <c r="BJ115" s="134">
        <f>_xll.xSPRDOPT($BW115,$BV115,$CG115,0,$BY115,$BX115,$BZ115,$AJ115,1,6)*$CB115</f>
        <v>7.4475400212961063</v>
      </c>
      <c r="BK115" s="134">
        <f>_xll.xSPRDOPT($BW115,$BV115,$CG115,0,$BY115,$BX115,$BZ115,$AJ115,1,5)*$CB115</f>
        <v>-11.311581526478387</v>
      </c>
      <c r="BL115" s="134">
        <f>_xll.xSPRDOPT(BW115,BV115,CG115,0,BY115,BX115,BZ115,AJ115,1,2)*CB115</f>
        <v>-0.22902040862302986</v>
      </c>
      <c r="BM115" s="134">
        <f>_xll.xSPRDOPT(BW115,BV115,CG115,0,BY115,BX115,BZ115,AJ115,1,1)*CB115</f>
        <v>0.40219191537090299</v>
      </c>
      <c r="BN115" s="134">
        <f>IF(AH115&lt;&gt;0,_xll.xSPRDOPT($BW115,$BV115,$CG115,2*LN(1+CA115/2),$BY115,$BX115,$BZ115,$AJ115,1,8)+(AJ115/365.25)*CH115/AH115,0)</f>
        <v>0</v>
      </c>
      <c r="BO115" s="134">
        <f>_xll.xSPRDOPT($BW115,$BV115,$CG115,0,$BY115,$BX115,$BZ115,$AJ115,1,0)</f>
        <v>0.85484078033660615</v>
      </c>
      <c r="BP115" s="134"/>
      <c r="BQ115" s="134"/>
      <c r="BR115" s="134"/>
      <c r="BS115" s="135">
        <f t="shared" si="58"/>
        <v>0</v>
      </c>
      <c r="BV115" s="221">
        <v>4.4021403580983733</v>
      </c>
      <c r="BW115" s="133">
        <v>4.4154999999999998</v>
      </c>
      <c r="BX115" s="134">
        <v>0.6282510792705821</v>
      </c>
      <c r="BY115" s="134">
        <v>0.62194509217005534</v>
      </c>
      <c r="BZ115" s="134">
        <v>0.99287864325661945</v>
      </c>
      <c r="CA115" s="134">
        <v>6.8263969545907008E-2</v>
      </c>
      <c r="CB115" s="134">
        <v>0.9872179502955063</v>
      </c>
      <c r="CC115" s="218">
        <v>-0.03</v>
      </c>
      <c r="CD115" s="218">
        <v>0.06</v>
      </c>
      <c r="CE115" s="218">
        <v>0.17499999999999999</v>
      </c>
      <c r="CF115" s="218">
        <v>-7.4999999999999997E-3</v>
      </c>
      <c r="CG115" s="218">
        <v>1.9200000000000002E-2</v>
      </c>
      <c r="CH115" s="218">
        <v>3.0653117356675472</v>
      </c>
      <c r="CI115" s="29">
        <v>4.2480000000000002</v>
      </c>
    </row>
    <row r="116" spans="4:87" x14ac:dyDescent="0.2">
      <c r="D116" s="31">
        <f t="shared" si="59"/>
        <v>38671</v>
      </c>
      <c r="F116" s="28">
        <f t="shared" si="60"/>
        <v>20000</v>
      </c>
      <c r="G116" s="28">
        <f t="shared" si="11"/>
        <v>0</v>
      </c>
      <c r="H116" s="52">
        <f t="shared" si="61"/>
        <v>3.3475000000000001</v>
      </c>
      <c r="I116" s="52">
        <f t="shared" si="62"/>
        <v>3.3675000000000002</v>
      </c>
      <c r="K116" s="52">
        <f t="shared" si="56"/>
        <v>0</v>
      </c>
      <c r="L116" s="132">
        <f t="shared" si="63"/>
        <v>0</v>
      </c>
      <c r="M116" s="30"/>
      <c r="N116" s="128">
        <f t="shared" si="29"/>
        <v>0.24347728460538551</v>
      </c>
      <c r="O116" s="128">
        <f t="shared" si="30"/>
        <v>0.24347728460538551</v>
      </c>
      <c r="P116" s="55">
        <f t="shared" si="64"/>
        <v>0.99999999999999989</v>
      </c>
      <c r="Q116" s="132">
        <f>_xll.xSPRDOPT(I116,H116,AQ116,0,O116,N116,P116,D116-$G$5,1,0)*AH116*AU116</f>
        <v>0</v>
      </c>
      <c r="R116" s="330"/>
      <c r="S116" s="177">
        <f>_xll.xSPRDOPT(I116,H116,AQ116,AT116,O116,N116,P116,D116-$G$5,1,2)*AF116*F116*AH116</f>
        <v>0</v>
      </c>
      <c r="T116" s="177">
        <f>_xll.xSPRDOPT(I116,H116,AQ116,AT116,O116,N116,P116,D116-$G$5,1,1)*AF116*F116*AH116</f>
        <v>0</v>
      </c>
      <c r="U116" s="132"/>
      <c r="V116" s="142">
        <f t="shared" si="65"/>
        <v>0</v>
      </c>
      <c r="W116" s="142"/>
      <c r="X116" s="300">
        <f t="shared" si="66"/>
        <v>0</v>
      </c>
      <c r="Y116" s="300">
        <f t="shared" si="12"/>
        <v>0</v>
      </c>
      <c r="Z116" s="300">
        <f t="shared" si="13"/>
        <v>0</v>
      </c>
      <c r="AA116" s="300">
        <f t="shared" si="14"/>
        <v>0</v>
      </c>
      <c r="AB116" s="300">
        <f t="shared" si="67"/>
        <v>0</v>
      </c>
      <c r="AC116" s="300">
        <f t="shared" si="68"/>
        <v>0</v>
      </c>
      <c r="AE116" s="135">
        <v>15</v>
      </c>
      <c r="AF116" s="135">
        <f t="shared" si="69"/>
        <v>0</v>
      </c>
      <c r="AG116" s="135">
        <f t="shared" si="70"/>
        <v>11</v>
      </c>
      <c r="AH116" s="135">
        <f t="shared" si="53"/>
        <v>0</v>
      </c>
      <c r="AI116" s="135">
        <f t="shared" si="71"/>
        <v>1904</v>
      </c>
      <c r="AJ116" s="135">
        <f t="shared" si="72"/>
        <v>38671</v>
      </c>
      <c r="AK116" s="332">
        <f t="shared" si="73"/>
        <v>0.10353092783505158</v>
      </c>
      <c r="AL116" s="133">
        <f t="shared" si="16"/>
        <v>3.06</v>
      </c>
      <c r="AM116" s="218">
        <f t="shared" si="17"/>
        <v>0.27</v>
      </c>
      <c r="AN116" s="218">
        <f t="shared" si="18"/>
        <v>1.7500000000000002E-2</v>
      </c>
      <c r="AO116" s="334">
        <f t="shared" si="57"/>
        <v>0.28749999999999998</v>
      </c>
      <c r="AP116" s="218">
        <f t="shared" si="19"/>
        <v>0.02</v>
      </c>
      <c r="AQ116" s="133">
        <f t="shared" si="74"/>
        <v>0</v>
      </c>
      <c r="AR116" s="134">
        <f t="shared" si="20"/>
        <v>0</v>
      </c>
      <c r="AS116" s="133">
        <f t="shared" si="54"/>
        <v>0</v>
      </c>
      <c r="AT116" s="134">
        <f t="shared" si="75"/>
        <v>7.0190264703434008E-2</v>
      </c>
      <c r="AU116" s="134">
        <f t="shared" si="22"/>
        <v>0</v>
      </c>
      <c r="AV116" s="34">
        <f t="shared" si="55"/>
        <v>0</v>
      </c>
      <c r="AW116" s="134">
        <f t="shared" si="24"/>
        <v>0.23250000000000001</v>
      </c>
      <c r="AX116" s="134">
        <f t="shared" si="25"/>
        <v>0.85</v>
      </c>
      <c r="AY116" s="134">
        <f t="shared" si="26"/>
        <v>0.85</v>
      </c>
      <c r="AZ116" s="134"/>
      <c r="BA116" s="223"/>
      <c r="BB116" s="218">
        <f t="shared" si="27"/>
        <v>-1.0546403580983732</v>
      </c>
      <c r="BC116" s="218">
        <f t="shared" si="76"/>
        <v>-1.0479999999999996</v>
      </c>
      <c r="BD116" s="134">
        <f t="shared" si="77"/>
        <v>-0.38477379466519657</v>
      </c>
      <c r="BE116" s="134">
        <f t="shared" si="78"/>
        <v>-0.3784678075646698</v>
      </c>
      <c r="BF116" s="134">
        <f>_xll.xSPRDOPT($BW116,$BV116,$CG116,0,$BY116,$BX116,$BZ116,$AJ116,1,4)*$CB116</f>
        <v>7.4978456377619185E-2</v>
      </c>
      <c r="BG116" s="134">
        <f>_xll.xSPRDOPT($BW116,$BV116,$CG116,0,$BY116,$BX116,$BZ116,$AJ116,1,3)*$CB116</f>
        <v>6.1452394907398289E-2</v>
      </c>
      <c r="BH116" s="134">
        <f>IF(OR(BF116&lt;&gt;0,BG116&lt;&gt;0),_xll.xSPRDOPT($BW116,$BV116,$CG116,0,$BY116,$BX116,$BZ116,$AJ116,1,12)*$CB116,0)</f>
        <v>-6.1633173405266979E-2</v>
      </c>
      <c r="BI116" s="134">
        <f>_xll.xSPRDOPT($BW116,$BV116,$CG116,2*LN(1+CA116/2),$BY116,$BX116,$BZ116,$AJ116,1,9)</f>
        <v>5.62578073785519E-5</v>
      </c>
      <c r="BJ116" s="134">
        <f>_xll.xSPRDOPT($BW116,$BV116,$CG116,0,$BY116,$BX116,$BZ116,$AJ116,1,6)*$CB116</f>
        <v>7.4475400212961063</v>
      </c>
      <c r="BK116" s="134">
        <f>_xll.xSPRDOPT($BW116,$BV116,$CG116,0,$BY116,$BX116,$BZ116,$AJ116,1,5)*$CB116</f>
        <v>-11.311581526478387</v>
      </c>
      <c r="BL116" s="134">
        <f>_xll.xSPRDOPT(BW116,BV116,CG116,0,BY116,BX116,BZ116,AJ116,1,2)*CB116</f>
        <v>-0.22902040862302986</v>
      </c>
      <c r="BM116" s="134">
        <f>_xll.xSPRDOPT(BW116,BV116,CG116,0,BY116,BX116,BZ116,AJ116,1,1)*CB116</f>
        <v>0.40219191537090299</v>
      </c>
      <c r="BN116" s="134">
        <f>IF(AH116&lt;&gt;0,_xll.xSPRDOPT($BW116,$BV116,$CG116,2*LN(1+CA116/2),$BY116,$BX116,$BZ116,$AJ116,1,8)+(AJ116/365.25)*CH116/AH116,0)</f>
        <v>0</v>
      </c>
      <c r="BO116" s="134">
        <f>_xll.xSPRDOPT($BW116,$BV116,$CG116,0,$BY116,$BX116,$BZ116,$AJ116,1,0)</f>
        <v>0.85484078033660615</v>
      </c>
      <c r="BP116" s="134"/>
      <c r="BQ116" s="134"/>
      <c r="BR116" s="134"/>
      <c r="BS116" s="135">
        <f t="shared" si="58"/>
        <v>0</v>
      </c>
      <c r="BV116" s="221">
        <v>4.4021403580983733</v>
      </c>
      <c r="BW116" s="133">
        <v>4.4154999999999998</v>
      </c>
      <c r="BX116" s="134">
        <v>0.6282510792705821</v>
      </c>
      <c r="BY116" s="134">
        <v>0.62194509217005534</v>
      </c>
      <c r="BZ116" s="134">
        <v>0.99287864325661945</v>
      </c>
      <c r="CA116" s="134">
        <v>6.8263969545907008E-2</v>
      </c>
      <c r="CB116" s="134">
        <v>0.9872179502955063</v>
      </c>
      <c r="CC116" s="218">
        <v>-0.03</v>
      </c>
      <c r="CD116" s="218">
        <v>0.06</v>
      </c>
      <c r="CE116" s="218">
        <v>0.17499999999999999</v>
      </c>
      <c r="CF116" s="218">
        <v>-7.4999999999999997E-3</v>
      </c>
      <c r="CG116" s="218">
        <v>1.9200000000000002E-2</v>
      </c>
      <c r="CH116" s="218">
        <v>3.0653117356675472</v>
      </c>
      <c r="CI116" s="29">
        <v>4.2480000000000002</v>
      </c>
    </row>
    <row r="117" spans="4:87" x14ac:dyDescent="0.2">
      <c r="D117" s="31">
        <f t="shared" si="59"/>
        <v>38671</v>
      </c>
      <c r="F117" s="28">
        <f t="shared" si="60"/>
        <v>20000</v>
      </c>
      <c r="G117" s="28">
        <f t="shared" si="11"/>
        <v>0</v>
      </c>
      <c r="H117" s="52">
        <f t="shared" si="61"/>
        <v>3.3475000000000001</v>
      </c>
      <c r="I117" s="52">
        <f t="shared" si="62"/>
        <v>3.3675000000000002</v>
      </c>
      <c r="K117" s="52">
        <f t="shared" si="56"/>
        <v>0</v>
      </c>
      <c r="L117" s="132">
        <f t="shared" si="63"/>
        <v>0</v>
      </c>
      <c r="M117" s="30"/>
      <c r="N117" s="128">
        <f t="shared" si="29"/>
        <v>0.24347728460538551</v>
      </c>
      <c r="O117" s="128">
        <f t="shared" si="30"/>
        <v>0.24347728460538551</v>
      </c>
      <c r="P117" s="55">
        <f t="shared" si="64"/>
        <v>0.99999999999999989</v>
      </c>
      <c r="Q117" s="132">
        <f>_xll.xSPRDOPT(I117,H117,AQ117,0,O117,N117,P117,D117-$G$5,1,0)*AH117*AU117</f>
        <v>0</v>
      </c>
      <c r="R117" s="330"/>
      <c r="S117" s="177">
        <f>_xll.xSPRDOPT(I117,H117,AQ117,AT117,O117,N117,P117,D117-$G$5,1,2)*AF117*F117*AH117</f>
        <v>0</v>
      </c>
      <c r="T117" s="177">
        <f>_xll.xSPRDOPT(I117,H117,AQ117,AT117,O117,N117,P117,D117-$G$5,1,1)*AF117*F117*AH117</f>
        <v>0</v>
      </c>
      <c r="U117" s="132"/>
      <c r="V117" s="142">
        <f t="shared" si="65"/>
        <v>0</v>
      </c>
      <c r="W117" s="142"/>
      <c r="X117" s="300">
        <f t="shared" si="66"/>
        <v>0</v>
      </c>
      <c r="Y117" s="300">
        <f t="shared" si="12"/>
        <v>0</v>
      </c>
      <c r="Z117" s="300">
        <f t="shared" si="13"/>
        <v>0</v>
      </c>
      <c r="AA117" s="300">
        <f t="shared" si="14"/>
        <v>0</v>
      </c>
      <c r="AB117" s="300">
        <f t="shared" si="67"/>
        <v>0</v>
      </c>
      <c r="AC117" s="300">
        <f t="shared" si="68"/>
        <v>0</v>
      </c>
      <c r="AE117" s="135">
        <v>15</v>
      </c>
      <c r="AF117" s="135">
        <f t="shared" si="69"/>
        <v>0</v>
      </c>
      <c r="AG117" s="135">
        <f t="shared" si="70"/>
        <v>11</v>
      </c>
      <c r="AH117" s="135">
        <f t="shared" si="53"/>
        <v>0</v>
      </c>
      <c r="AI117" s="135">
        <f t="shared" si="71"/>
        <v>1904</v>
      </c>
      <c r="AJ117" s="135">
        <f t="shared" si="72"/>
        <v>38671</v>
      </c>
      <c r="AK117" s="332">
        <f t="shared" si="73"/>
        <v>0.10353092783505158</v>
      </c>
      <c r="AL117" s="133">
        <f t="shared" si="16"/>
        <v>3.06</v>
      </c>
      <c r="AM117" s="218">
        <f t="shared" si="17"/>
        <v>0.27</v>
      </c>
      <c r="AN117" s="218">
        <f t="shared" si="18"/>
        <v>1.7500000000000002E-2</v>
      </c>
      <c r="AO117" s="334">
        <f t="shared" si="57"/>
        <v>0.28749999999999998</v>
      </c>
      <c r="AP117" s="218">
        <f t="shared" si="19"/>
        <v>0.02</v>
      </c>
      <c r="AQ117" s="133">
        <f t="shared" si="74"/>
        <v>0</v>
      </c>
      <c r="AR117" s="134">
        <f t="shared" si="20"/>
        <v>0</v>
      </c>
      <c r="AS117" s="133">
        <f t="shared" si="54"/>
        <v>0</v>
      </c>
      <c r="AT117" s="134">
        <f t="shared" si="75"/>
        <v>7.0190264703434008E-2</v>
      </c>
      <c r="AU117" s="134">
        <f t="shared" si="22"/>
        <v>0</v>
      </c>
      <c r="AV117" s="34">
        <f t="shared" si="55"/>
        <v>0</v>
      </c>
      <c r="AW117" s="134">
        <f t="shared" si="24"/>
        <v>0.23250000000000001</v>
      </c>
      <c r="AX117" s="134">
        <f t="shared" si="25"/>
        <v>0.85</v>
      </c>
      <c r="AY117" s="134">
        <f t="shared" si="26"/>
        <v>0.85</v>
      </c>
      <c r="AZ117" s="134"/>
      <c r="BA117" s="223"/>
      <c r="BB117" s="218">
        <f t="shared" si="27"/>
        <v>-1.0546403580983732</v>
      </c>
      <c r="BC117" s="218">
        <f t="shared" si="76"/>
        <v>-1.0479999999999996</v>
      </c>
      <c r="BD117" s="134">
        <f t="shared" si="77"/>
        <v>-0.38477379466519657</v>
      </c>
      <c r="BE117" s="134">
        <f t="shared" si="78"/>
        <v>-0.3784678075646698</v>
      </c>
      <c r="BF117" s="134">
        <f>_xll.xSPRDOPT($BW117,$BV117,$CG117,0,$BY117,$BX117,$BZ117,$AJ117,1,4)*$CB117</f>
        <v>7.4978456377619185E-2</v>
      </c>
      <c r="BG117" s="134">
        <f>_xll.xSPRDOPT($BW117,$BV117,$CG117,0,$BY117,$BX117,$BZ117,$AJ117,1,3)*$CB117</f>
        <v>6.1452394907398289E-2</v>
      </c>
      <c r="BH117" s="134">
        <f>IF(OR(BF117&lt;&gt;0,BG117&lt;&gt;0),_xll.xSPRDOPT($BW117,$BV117,$CG117,0,$BY117,$BX117,$BZ117,$AJ117,1,12)*$CB117,0)</f>
        <v>-6.1633173405266979E-2</v>
      </c>
      <c r="BI117" s="134">
        <f>_xll.xSPRDOPT($BW117,$BV117,$CG117,2*LN(1+CA117/2),$BY117,$BX117,$BZ117,$AJ117,1,9)</f>
        <v>5.62578073785519E-5</v>
      </c>
      <c r="BJ117" s="134">
        <f>_xll.xSPRDOPT($BW117,$BV117,$CG117,0,$BY117,$BX117,$BZ117,$AJ117,1,6)*$CB117</f>
        <v>7.4475400212961063</v>
      </c>
      <c r="BK117" s="134">
        <f>_xll.xSPRDOPT($BW117,$BV117,$CG117,0,$BY117,$BX117,$BZ117,$AJ117,1,5)*$CB117</f>
        <v>-11.311581526478387</v>
      </c>
      <c r="BL117" s="134">
        <f>_xll.xSPRDOPT(BW117,BV117,CG117,0,BY117,BX117,BZ117,AJ117,1,2)*CB117</f>
        <v>-0.22902040862302986</v>
      </c>
      <c r="BM117" s="134">
        <f>_xll.xSPRDOPT(BW117,BV117,CG117,0,BY117,BX117,BZ117,AJ117,1,1)*CB117</f>
        <v>0.40219191537090299</v>
      </c>
      <c r="BN117" s="134">
        <f>IF(AH117&lt;&gt;0,_xll.xSPRDOPT($BW117,$BV117,$CG117,2*LN(1+CA117/2),$BY117,$BX117,$BZ117,$AJ117,1,8)+(AJ117/365.25)*CH117/AH117,0)</f>
        <v>0</v>
      </c>
      <c r="BO117" s="134">
        <f>_xll.xSPRDOPT($BW117,$BV117,$CG117,0,$BY117,$BX117,$BZ117,$AJ117,1,0)</f>
        <v>0.85484078033660615</v>
      </c>
      <c r="BP117" s="134"/>
      <c r="BQ117" s="134"/>
      <c r="BR117" s="134"/>
      <c r="BS117" s="135">
        <f t="shared" si="58"/>
        <v>0</v>
      </c>
      <c r="BV117" s="221">
        <v>4.4021403580983733</v>
      </c>
      <c r="BW117" s="133">
        <v>4.4154999999999998</v>
      </c>
      <c r="BX117" s="134">
        <v>0.6282510792705821</v>
      </c>
      <c r="BY117" s="134">
        <v>0.62194509217005534</v>
      </c>
      <c r="BZ117" s="134">
        <v>0.99287864325661945</v>
      </c>
      <c r="CA117" s="134">
        <v>6.8263969545907008E-2</v>
      </c>
      <c r="CB117" s="134">
        <v>0.9872179502955063</v>
      </c>
      <c r="CC117" s="218">
        <v>-0.03</v>
      </c>
      <c r="CD117" s="218">
        <v>0.06</v>
      </c>
      <c r="CE117" s="218">
        <v>0.17499999999999999</v>
      </c>
      <c r="CF117" s="218">
        <v>-7.4999999999999997E-3</v>
      </c>
      <c r="CG117" s="218">
        <v>1.9200000000000002E-2</v>
      </c>
      <c r="CH117" s="218">
        <v>3.0653117356675472</v>
      </c>
      <c r="CI117" s="29">
        <v>4.2480000000000002</v>
      </c>
    </row>
    <row r="118" spans="4:87" x14ac:dyDescent="0.2">
      <c r="D118" s="31">
        <f t="shared" si="59"/>
        <v>38671</v>
      </c>
      <c r="F118" s="28">
        <f t="shared" si="60"/>
        <v>20000</v>
      </c>
      <c r="G118" s="28">
        <f t="shared" si="11"/>
        <v>0</v>
      </c>
      <c r="H118" s="52">
        <f t="shared" si="61"/>
        <v>3.3475000000000001</v>
      </c>
      <c r="I118" s="52">
        <f t="shared" si="62"/>
        <v>3.3675000000000002</v>
      </c>
      <c r="K118" s="52">
        <f t="shared" si="56"/>
        <v>0</v>
      </c>
      <c r="L118" s="132">
        <f t="shared" si="63"/>
        <v>0</v>
      </c>
      <c r="M118" s="30"/>
      <c r="N118" s="128">
        <f t="shared" si="29"/>
        <v>0.24347728460538551</v>
      </c>
      <c r="O118" s="128">
        <f t="shared" si="30"/>
        <v>0.24347728460538551</v>
      </c>
      <c r="P118" s="55">
        <f t="shared" si="64"/>
        <v>0.99999999999999989</v>
      </c>
      <c r="Q118" s="132">
        <f>_xll.xSPRDOPT(I118,H118,AQ118,0,O118,N118,P118,D118-$G$5,1,0)*AH118*AU118</f>
        <v>0</v>
      </c>
      <c r="R118" s="330"/>
      <c r="S118" s="177">
        <f>_xll.xSPRDOPT(I118,H118,AQ118,AT118,O118,N118,P118,D118-$G$5,1,2)*AF118*F118*AH118</f>
        <v>0</v>
      </c>
      <c r="T118" s="177">
        <f>_xll.xSPRDOPT(I118,H118,AQ118,AT118,O118,N118,P118,D118-$G$5,1,1)*AF118*F118*AH118</f>
        <v>0</v>
      </c>
      <c r="U118" s="132"/>
      <c r="V118" s="142">
        <f t="shared" si="65"/>
        <v>0</v>
      </c>
      <c r="W118" s="142"/>
      <c r="X118" s="300">
        <f t="shared" si="66"/>
        <v>0</v>
      </c>
      <c r="Y118" s="300">
        <f t="shared" si="12"/>
        <v>0</v>
      </c>
      <c r="Z118" s="300">
        <f t="shared" si="13"/>
        <v>0</v>
      </c>
      <c r="AA118" s="300">
        <f t="shared" si="14"/>
        <v>0</v>
      </c>
      <c r="AB118" s="300">
        <f t="shared" si="67"/>
        <v>0</v>
      </c>
      <c r="AC118" s="300">
        <f t="shared" si="68"/>
        <v>0</v>
      </c>
      <c r="AE118" s="135">
        <v>15</v>
      </c>
      <c r="AF118" s="135">
        <f t="shared" si="69"/>
        <v>0</v>
      </c>
      <c r="AG118" s="135">
        <f t="shared" si="70"/>
        <v>11</v>
      </c>
      <c r="AH118" s="135">
        <f t="shared" si="53"/>
        <v>0</v>
      </c>
      <c r="AI118" s="135">
        <f t="shared" si="71"/>
        <v>1904</v>
      </c>
      <c r="AJ118" s="135">
        <f t="shared" si="72"/>
        <v>38671</v>
      </c>
      <c r="AK118" s="332">
        <f t="shared" si="73"/>
        <v>0.10353092783505158</v>
      </c>
      <c r="AL118" s="133">
        <f t="shared" si="16"/>
        <v>3.06</v>
      </c>
      <c r="AM118" s="218">
        <f t="shared" si="17"/>
        <v>0.27</v>
      </c>
      <c r="AN118" s="218">
        <f t="shared" si="18"/>
        <v>1.7500000000000002E-2</v>
      </c>
      <c r="AO118" s="334">
        <f t="shared" si="57"/>
        <v>0.28749999999999998</v>
      </c>
      <c r="AP118" s="218">
        <f t="shared" si="19"/>
        <v>0.02</v>
      </c>
      <c r="AQ118" s="133">
        <f t="shared" si="74"/>
        <v>0</v>
      </c>
      <c r="AR118" s="134">
        <f t="shared" si="20"/>
        <v>0</v>
      </c>
      <c r="AS118" s="133">
        <f t="shared" si="54"/>
        <v>0</v>
      </c>
      <c r="AT118" s="134">
        <f t="shared" si="75"/>
        <v>7.0190264703434008E-2</v>
      </c>
      <c r="AU118" s="134">
        <f t="shared" si="22"/>
        <v>0</v>
      </c>
      <c r="AV118" s="34">
        <f t="shared" si="55"/>
        <v>0</v>
      </c>
      <c r="AW118" s="134">
        <f t="shared" si="24"/>
        <v>0.23250000000000001</v>
      </c>
      <c r="AX118" s="134">
        <f t="shared" si="25"/>
        <v>0.85</v>
      </c>
      <c r="AY118" s="134">
        <f t="shared" si="26"/>
        <v>0.85</v>
      </c>
      <c r="AZ118" s="134"/>
      <c r="BA118" s="223"/>
      <c r="BB118" s="218">
        <f t="shared" si="27"/>
        <v>-1.0546403580983732</v>
      </c>
      <c r="BC118" s="218">
        <f t="shared" si="76"/>
        <v>-1.0479999999999996</v>
      </c>
      <c r="BD118" s="134">
        <f t="shared" si="77"/>
        <v>-0.38477379466519657</v>
      </c>
      <c r="BE118" s="134">
        <f t="shared" si="78"/>
        <v>-0.3784678075646698</v>
      </c>
      <c r="BF118" s="134">
        <f>_xll.xSPRDOPT($BW118,$BV118,$CG118,0,$BY118,$BX118,$BZ118,$AJ118,1,4)*$CB118</f>
        <v>7.4978456377619185E-2</v>
      </c>
      <c r="BG118" s="134">
        <f>_xll.xSPRDOPT($BW118,$BV118,$CG118,0,$BY118,$BX118,$BZ118,$AJ118,1,3)*$CB118</f>
        <v>6.1452394907398289E-2</v>
      </c>
      <c r="BH118" s="134">
        <f>IF(OR(BF118&lt;&gt;0,BG118&lt;&gt;0),_xll.xSPRDOPT($BW118,$BV118,$CG118,0,$BY118,$BX118,$BZ118,$AJ118,1,12)*$CB118,0)</f>
        <v>-6.1633173405266979E-2</v>
      </c>
      <c r="BI118" s="134">
        <f>_xll.xSPRDOPT($BW118,$BV118,$CG118,2*LN(1+CA118/2),$BY118,$BX118,$BZ118,$AJ118,1,9)</f>
        <v>5.62578073785519E-5</v>
      </c>
      <c r="BJ118" s="134">
        <f>_xll.xSPRDOPT($BW118,$BV118,$CG118,0,$BY118,$BX118,$BZ118,$AJ118,1,6)*$CB118</f>
        <v>7.4475400212961063</v>
      </c>
      <c r="BK118" s="134">
        <f>_xll.xSPRDOPT($BW118,$BV118,$CG118,0,$BY118,$BX118,$BZ118,$AJ118,1,5)*$CB118</f>
        <v>-11.311581526478387</v>
      </c>
      <c r="BL118" s="134">
        <f>_xll.xSPRDOPT(BW118,BV118,CG118,0,BY118,BX118,BZ118,AJ118,1,2)*CB118</f>
        <v>-0.22902040862302986</v>
      </c>
      <c r="BM118" s="134">
        <f>_xll.xSPRDOPT(BW118,BV118,CG118,0,BY118,BX118,BZ118,AJ118,1,1)*CB118</f>
        <v>0.40219191537090299</v>
      </c>
      <c r="BN118" s="134">
        <f>IF(AH118&lt;&gt;0,_xll.xSPRDOPT($BW118,$BV118,$CG118,2*LN(1+CA118/2),$BY118,$BX118,$BZ118,$AJ118,1,8)+(AJ118/365.25)*CH118/AH118,0)</f>
        <v>0</v>
      </c>
      <c r="BO118" s="134">
        <f>_xll.xSPRDOPT($BW118,$BV118,$CG118,0,$BY118,$BX118,$BZ118,$AJ118,1,0)</f>
        <v>0.85484078033660615</v>
      </c>
      <c r="BP118" s="134"/>
      <c r="BQ118" s="134"/>
      <c r="BR118" s="134"/>
      <c r="BS118" s="135">
        <f t="shared" si="58"/>
        <v>0</v>
      </c>
      <c r="BV118" s="221">
        <v>4.4021403580983733</v>
      </c>
      <c r="BW118" s="133">
        <v>4.4154999999999998</v>
      </c>
      <c r="BX118" s="134">
        <v>0.6282510792705821</v>
      </c>
      <c r="BY118" s="134">
        <v>0.62194509217005534</v>
      </c>
      <c r="BZ118" s="134">
        <v>0.99287864325661945</v>
      </c>
      <c r="CA118" s="134">
        <v>6.8263969545907008E-2</v>
      </c>
      <c r="CB118" s="134">
        <v>0.9872179502955063</v>
      </c>
      <c r="CC118" s="218">
        <v>-0.03</v>
      </c>
      <c r="CD118" s="218">
        <v>0.06</v>
      </c>
      <c r="CE118" s="218">
        <v>0.17499999999999999</v>
      </c>
      <c r="CF118" s="218">
        <v>-7.4999999999999997E-3</v>
      </c>
      <c r="CG118" s="218">
        <v>1.9200000000000002E-2</v>
      </c>
      <c r="CH118" s="218">
        <v>3.0653117356675472</v>
      </c>
      <c r="CI118" s="29">
        <v>4.2480000000000002</v>
      </c>
    </row>
    <row r="119" spans="4:87" x14ac:dyDescent="0.2">
      <c r="D119" s="31">
        <f t="shared" si="59"/>
        <v>38671</v>
      </c>
      <c r="F119" s="28">
        <f t="shared" si="60"/>
        <v>20000</v>
      </c>
      <c r="G119" s="28">
        <f t="shared" si="11"/>
        <v>0</v>
      </c>
      <c r="H119" s="52">
        <f t="shared" si="61"/>
        <v>3.3475000000000001</v>
      </c>
      <c r="I119" s="52">
        <f t="shared" si="62"/>
        <v>3.3675000000000002</v>
      </c>
      <c r="K119" s="52">
        <f t="shared" si="56"/>
        <v>0</v>
      </c>
      <c r="L119" s="132">
        <f t="shared" si="63"/>
        <v>0</v>
      </c>
      <c r="M119" s="30"/>
      <c r="N119" s="128">
        <f t="shared" si="29"/>
        <v>0.24347728460538551</v>
      </c>
      <c r="O119" s="128">
        <f t="shared" si="30"/>
        <v>0.24347728460538551</v>
      </c>
      <c r="P119" s="55">
        <f t="shared" si="64"/>
        <v>0.99999999999999989</v>
      </c>
      <c r="Q119" s="132">
        <f>_xll.xSPRDOPT(I119,H119,AQ119,0,O119,N119,P119,D119-$G$5,1,0)*AH119*AU119</f>
        <v>0</v>
      </c>
      <c r="R119" s="330"/>
      <c r="S119" s="177">
        <f>_xll.xSPRDOPT(I119,H119,AQ119,AT119,O119,N119,P119,D119-$G$5,1,2)*AF119*F119*AH119</f>
        <v>0</v>
      </c>
      <c r="T119" s="177">
        <f>_xll.xSPRDOPT(I119,H119,AQ119,AT119,O119,N119,P119,D119-$G$5,1,1)*AF119*F119*AH119</f>
        <v>0</v>
      </c>
      <c r="U119" s="132"/>
      <c r="V119" s="142">
        <f t="shared" si="65"/>
        <v>0</v>
      </c>
      <c r="W119" s="142"/>
      <c r="X119" s="300">
        <f t="shared" si="66"/>
        <v>0</v>
      </c>
      <c r="Y119" s="300">
        <f t="shared" si="12"/>
        <v>0</v>
      </c>
      <c r="Z119" s="300">
        <f t="shared" si="13"/>
        <v>0</v>
      </c>
      <c r="AA119" s="300">
        <f t="shared" si="14"/>
        <v>0</v>
      </c>
      <c r="AB119" s="300">
        <f t="shared" si="67"/>
        <v>0</v>
      </c>
      <c r="AC119" s="300">
        <f t="shared" si="68"/>
        <v>0</v>
      </c>
      <c r="AE119" s="135">
        <v>15</v>
      </c>
      <c r="AF119" s="135">
        <f t="shared" si="69"/>
        <v>0</v>
      </c>
      <c r="AG119" s="135">
        <f t="shared" si="70"/>
        <v>11</v>
      </c>
      <c r="AH119" s="135">
        <f t="shared" si="53"/>
        <v>0</v>
      </c>
      <c r="AI119" s="135">
        <f t="shared" si="71"/>
        <v>1904</v>
      </c>
      <c r="AJ119" s="135">
        <f t="shared" si="72"/>
        <v>38671</v>
      </c>
      <c r="AK119" s="332">
        <f t="shared" si="73"/>
        <v>0.10353092783505158</v>
      </c>
      <c r="AL119" s="133">
        <f t="shared" si="16"/>
        <v>3.06</v>
      </c>
      <c r="AM119" s="218">
        <f t="shared" si="17"/>
        <v>0.27</v>
      </c>
      <c r="AN119" s="218">
        <f t="shared" si="18"/>
        <v>1.7500000000000002E-2</v>
      </c>
      <c r="AO119" s="334">
        <f t="shared" si="57"/>
        <v>0.28749999999999998</v>
      </c>
      <c r="AP119" s="218">
        <f t="shared" si="19"/>
        <v>0.02</v>
      </c>
      <c r="AQ119" s="133">
        <f t="shared" si="74"/>
        <v>0</v>
      </c>
      <c r="AR119" s="134">
        <f t="shared" si="20"/>
        <v>0</v>
      </c>
      <c r="AS119" s="133">
        <f t="shared" si="54"/>
        <v>0</v>
      </c>
      <c r="AT119" s="134">
        <f t="shared" si="75"/>
        <v>7.0190264703434008E-2</v>
      </c>
      <c r="AU119" s="134">
        <f t="shared" si="22"/>
        <v>0</v>
      </c>
      <c r="AV119" s="34">
        <f t="shared" si="55"/>
        <v>0</v>
      </c>
      <c r="AW119" s="134">
        <f t="shared" si="24"/>
        <v>0.23250000000000001</v>
      </c>
      <c r="AX119" s="134">
        <f t="shared" si="25"/>
        <v>0.85</v>
      </c>
      <c r="AY119" s="134">
        <f t="shared" si="26"/>
        <v>0.85</v>
      </c>
      <c r="AZ119" s="134"/>
      <c r="BA119" s="223"/>
      <c r="BB119" s="218">
        <f t="shared" si="27"/>
        <v>-1.0546403580983732</v>
      </c>
      <c r="BC119" s="218">
        <f t="shared" si="76"/>
        <v>-1.0479999999999996</v>
      </c>
      <c r="BD119" s="134">
        <f t="shared" si="77"/>
        <v>-0.38477379466519657</v>
      </c>
      <c r="BE119" s="134">
        <f t="shared" si="78"/>
        <v>-0.3784678075646698</v>
      </c>
      <c r="BF119" s="134">
        <f>_xll.xSPRDOPT($BW119,$BV119,$CG119,0,$BY119,$BX119,$BZ119,$AJ119,1,4)*$CB119</f>
        <v>7.4978456377619185E-2</v>
      </c>
      <c r="BG119" s="134">
        <f>_xll.xSPRDOPT($BW119,$BV119,$CG119,0,$BY119,$BX119,$BZ119,$AJ119,1,3)*$CB119</f>
        <v>6.1452394907398289E-2</v>
      </c>
      <c r="BH119" s="134">
        <f>IF(OR(BF119&lt;&gt;0,BG119&lt;&gt;0),_xll.xSPRDOPT($BW119,$BV119,$CG119,0,$BY119,$BX119,$BZ119,$AJ119,1,12)*$CB119,0)</f>
        <v>-6.1633173405266979E-2</v>
      </c>
      <c r="BI119" s="134">
        <f>_xll.xSPRDOPT($BW119,$BV119,$CG119,2*LN(1+CA119/2),$BY119,$BX119,$BZ119,$AJ119,1,9)</f>
        <v>5.62578073785519E-5</v>
      </c>
      <c r="BJ119" s="134">
        <f>_xll.xSPRDOPT($BW119,$BV119,$CG119,0,$BY119,$BX119,$BZ119,$AJ119,1,6)*$CB119</f>
        <v>7.4475400212961063</v>
      </c>
      <c r="BK119" s="134">
        <f>_xll.xSPRDOPT($BW119,$BV119,$CG119,0,$BY119,$BX119,$BZ119,$AJ119,1,5)*$CB119</f>
        <v>-11.311581526478387</v>
      </c>
      <c r="BL119" s="134">
        <f>_xll.xSPRDOPT(BW119,BV119,CG119,0,BY119,BX119,BZ119,AJ119,1,2)*CB119</f>
        <v>-0.22902040862302986</v>
      </c>
      <c r="BM119" s="134">
        <f>_xll.xSPRDOPT(BW119,BV119,CG119,0,BY119,BX119,BZ119,AJ119,1,1)*CB119</f>
        <v>0.40219191537090299</v>
      </c>
      <c r="BN119" s="134">
        <f>IF(AH119&lt;&gt;0,_xll.xSPRDOPT($BW119,$BV119,$CG119,2*LN(1+CA119/2),$BY119,$BX119,$BZ119,$AJ119,1,8)+(AJ119/365.25)*CH119/AH119,0)</f>
        <v>0</v>
      </c>
      <c r="BO119" s="134">
        <f>_xll.xSPRDOPT($BW119,$BV119,$CG119,0,$BY119,$BX119,$BZ119,$AJ119,1,0)</f>
        <v>0.85484078033660615</v>
      </c>
      <c r="BP119" s="134"/>
      <c r="BQ119" s="134"/>
      <c r="BR119" s="134"/>
      <c r="BS119" s="135">
        <f t="shared" si="58"/>
        <v>0</v>
      </c>
      <c r="BV119" s="221">
        <v>4.4021403580983733</v>
      </c>
      <c r="BW119" s="133">
        <v>4.4154999999999998</v>
      </c>
      <c r="BX119" s="134">
        <v>0.6282510792705821</v>
      </c>
      <c r="BY119" s="134">
        <v>0.62194509217005534</v>
      </c>
      <c r="BZ119" s="134">
        <v>0.99287864325661945</v>
      </c>
      <c r="CA119" s="134">
        <v>6.8263969545907008E-2</v>
      </c>
      <c r="CB119" s="134">
        <v>0.9872179502955063</v>
      </c>
      <c r="CC119" s="218">
        <v>-0.03</v>
      </c>
      <c r="CD119" s="218">
        <v>0.06</v>
      </c>
      <c r="CE119" s="218">
        <v>0.17499999999999999</v>
      </c>
      <c r="CF119" s="218">
        <v>-7.4999999999999997E-3</v>
      </c>
      <c r="CG119" s="218">
        <v>1.9200000000000002E-2</v>
      </c>
      <c r="CH119" s="218">
        <v>3.0653117356675472</v>
      </c>
      <c r="CI119" s="29">
        <v>4.2480000000000002</v>
      </c>
    </row>
    <row r="120" spans="4:87" x14ac:dyDescent="0.2">
      <c r="D120" s="31">
        <f t="shared" si="59"/>
        <v>38671</v>
      </c>
      <c r="F120" s="28">
        <f t="shared" si="60"/>
        <v>20000</v>
      </c>
      <c r="G120" s="28">
        <f t="shared" si="11"/>
        <v>0</v>
      </c>
      <c r="H120" s="52">
        <f t="shared" si="61"/>
        <v>3.3475000000000001</v>
      </c>
      <c r="I120" s="52">
        <f t="shared" si="62"/>
        <v>3.3675000000000002</v>
      </c>
      <c r="K120" s="52">
        <f t="shared" si="56"/>
        <v>0</v>
      </c>
      <c r="L120" s="132">
        <f t="shared" si="63"/>
        <v>0</v>
      </c>
      <c r="M120" s="30"/>
      <c r="N120" s="128">
        <f t="shared" si="29"/>
        <v>0.24347728460538551</v>
      </c>
      <c r="O120" s="128">
        <f t="shared" si="30"/>
        <v>0.24347728460538551</v>
      </c>
      <c r="P120" s="55">
        <f t="shared" si="64"/>
        <v>0.99999999999999989</v>
      </c>
      <c r="Q120" s="132">
        <f>_xll.xSPRDOPT(I120,H120,AQ120,0,O120,N120,P120,D120-$G$5,1,0)*AH120*AU120</f>
        <v>0</v>
      </c>
      <c r="R120" s="330"/>
      <c r="S120" s="177">
        <f>_xll.xSPRDOPT(I120,H120,AQ120,AT120,O120,N120,P120,D120-$G$5,1,2)*AF120*F120*AH120</f>
        <v>0</v>
      </c>
      <c r="T120" s="177">
        <f>_xll.xSPRDOPT(I120,H120,AQ120,AT120,O120,N120,P120,D120-$G$5,1,1)*AF120*F120*AH120</f>
        <v>0</v>
      </c>
      <c r="U120" s="132"/>
      <c r="V120" s="142">
        <f t="shared" si="65"/>
        <v>0</v>
      </c>
      <c r="W120" s="142"/>
      <c r="X120" s="300">
        <f t="shared" si="66"/>
        <v>0</v>
      </c>
      <c r="Y120" s="300">
        <f t="shared" si="12"/>
        <v>0</v>
      </c>
      <c r="Z120" s="300">
        <f t="shared" si="13"/>
        <v>0</v>
      </c>
      <c r="AA120" s="300">
        <f t="shared" si="14"/>
        <v>0</v>
      </c>
      <c r="AB120" s="300">
        <f t="shared" si="67"/>
        <v>0</v>
      </c>
      <c r="AC120" s="300">
        <f t="shared" si="68"/>
        <v>0</v>
      </c>
      <c r="AE120" s="135">
        <v>15</v>
      </c>
      <c r="AF120" s="135">
        <f t="shared" si="69"/>
        <v>0</v>
      </c>
      <c r="AG120" s="135">
        <f t="shared" si="70"/>
        <v>11</v>
      </c>
      <c r="AH120" s="135">
        <f t="shared" si="53"/>
        <v>0</v>
      </c>
      <c r="AI120" s="135">
        <f t="shared" si="71"/>
        <v>1904</v>
      </c>
      <c r="AJ120" s="135">
        <f t="shared" si="72"/>
        <v>38671</v>
      </c>
      <c r="AK120" s="332">
        <f t="shared" si="73"/>
        <v>0.10353092783505158</v>
      </c>
      <c r="AL120" s="133">
        <f t="shared" si="16"/>
        <v>3.06</v>
      </c>
      <c r="AM120" s="218">
        <f t="shared" si="17"/>
        <v>0.27</v>
      </c>
      <c r="AN120" s="218">
        <f t="shared" si="18"/>
        <v>1.7500000000000002E-2</v>
      </c>
      <c r="AO120" s="334">
        <f t="shared" si="57"/>
        <v>0.28749999999999998</v>
      </c>
      <c r="AP120" s="218">
        <f t="shared" si="19"/>
        <v>0.02</v>
      </c>
      <c r="AQ120" s="133">
        <f t="shared" si="74"/>
        <v>0</v>
      </c>
      <c r="AR120" s="134">
        <f t="shared" si="20"/>
        <v>0</v>
      </c>
      <c r="AS120" s="133">
        <f t="shared" si="54"/>
        <v>0</v>
      </c>
      <c r="AT120" s="134">
        <f t="shared" si="75"/>
        <v>7.0190264703434008E-2</v>
      </c>
      <c r="AU120" s="134">
        <f t="shared" si="22"/>
        <v>0</v>
      </c>
      <c r="AV120" s="34">
        <f t="shared" si="55"/>
        <v>0</v>
      </c>
      <c r="AW120" s="134">
        <f t="shared" si="24"/>
        <v>0.23250000000000001</v>
      </c>
      <c r="AX120" s="134">
        <f t="shared" si="25"/>
        <v>0.85</v>
      </c>
      <c r="AY120" s="134">
        <f t="shared" si="26"/>
        <v>0.85</v>
      </c>
      <c r="AZ120" s="134"/>
      <c r="BA120" s="223"/>
      <c r="BB120" s="218">
        <f t="shared" si="27"/>
        <v>-1.0546403580983732</v>
      </c>
      <c r="BC120" s="218">
        <f t="shared" si="76"/>
        <v>-1.0479999999999996</v>
      </c>
      <c r="BD120" s="134">
        <f t="shared" si="77"/>
        <v>-0.38477379466519657</v>
      </c>
      <c r="BE120" s="134">
        <f t="shared" si="78"/>
        <v>-0.3784678075646698</v>
      </c>
      <c r="BF120" s="134">
        <f>_xll.xSPRDOPT($BW120,$BV120,$CG120,0,$BY120,$BX120,$BZ120,$AJ120,1,4)*$CB120</f>
        <v>7.4978456377619185E-2</v>
      </c>
      <c r="BG120" s="134">
        <f>_xll.xSPRDOPT($BW120,$BV120,$CG120,0,$BY120,$BX120,$BZ120,$AJ120,1,3)*$CB120</f>
        <v>6.1452394907398289E-2</v>
      </c>
      <c r="BH120" s="134">
        <f>IF(OR(BF120&lt;&gt;0,BG120&lt;&gt;0),_xll.xSPRDOPT($BW120,$BV120,$CG120,0,$BY120,$BX120,$BZ120,$AJ120,1,12)*$CB120,0)</f>
        <v>-6.1633173405266979E-2</v>
      </c>
      <c r="BI120" s="134">
        <f>_xll.xSPRDOPT($BW120,$BV120,$CG120,2*LN(1+CA120/2),$BY120,$BX120,$BZ120,$AJ120,1,9)</f>
        <v>5.62578073785519E-5</v>
      </c>
      <c r="BJ120" s="134">
        <f>_xll.xSPRDOPT($BW120,$BV120,$CG120,0,$BY120,$BX120,$BZ120,$AJ120,1,6)*$CB120</f>
        <v>7.4475400212961063</v>
      </c>
      <c r="BK120" s="134">
        <f>_xll.xSPRDOPT($BW120,$BV120,$CG120,0,$BY120,$BX120,$BZ120,$AJ120,1,5)*$CB120</f>
        <v>-11.311581526478387</v>
      </c>
      <c r="BL120" s="134">
        <f>_xll.xSPRDOPT(BW120,BV120,CG120,0,BY120,BX120,BZ120,AJ120,1,2)*CB120</f>
        <v>-0.22902040862302986</v>
      </c>
      <c r="BM120" s="134">
        <f>_xll.xSPRDOPT(BW120,BV120,CG120,0,BY120,BX120,BZ120,AJ120,1,1)*CB120</f>
        <v>0.40219191537090299</v>
      </c>
      <c r="BN120" s="134">
        <f>IF(AH120&lt;&gt;0,_xll.xSPRDOPT($BW120,$BV120,$CG120,2*LN(1+CA120/2),$BY120,$BX120,$BZ120,$AJ120,1,8)+(AJ120/365.25)*CH120/AH120,0)</f>
        <v>0</v>
      </c>
      <c r="BO120" s="134">
        <f>_xll.xSPRDOPT($BW120,$BV120,$CG120,0,$BY120,$BX120,$BZ120,$AJ120,1,0)</f>
        <v>0.85484078033660615</v>
      </c>
      <c r="BP120" s="134"/>
      <c r="BQ120" s="134"/>
      <c r="BR120" s="134"/>
      <c r="BS120" s="135">
        <f t="shared" si="58"/>
        <v>0</v>
      </c>
      <c r="BV120" s="221">
        <v>4.4021403580983733</v>
      </c>
      <c r="BW120" s="133">
        <v>4.4154999999999998</v>
      </c>
      <c r="BX120" s="134">
        <v>0.6282510792705821</v>
      </c>
      <c r="BY120" s="134">
        <v>0.62194509217005534</v>
      </c>
      <c r="BZ120" s="134">
        <v>0.99287864325661945</v>
      </c>
      <c r="CA120" s="134">
        <v>6.8263969545907008E-2</v>
      </c>
      <c r="CB120" s="134">
        <v>0.9872179502955063</v>
      </c>
      <c r="CC120" s="218">
        <v>-0.03</v>
      </c>
      <c r="CD120" s="218">
        <v>0.06</v>
      </c>
      <c r="CE120" s="218">
        <v>0.17499999999999999</v>
      </c>
      <c r="CF120" s="218">
        <v>-7.4999999999999997E-3</v>
      </c>
      <c r="CG120" s="218">
        <v>1.9200000000000002E-2</v>
      </c>
      <c r="CH120" s="218">
        <v>3.0653117356675472</v>
      </c>
      <c r="CI120" s="29">
        <v>4.2480000000000002</v>
      </c>
    </row>
    <row r="121" spans="4:87" x14ac:dyDescent="0.2">
      <c r="D121" s="31">
        <f t="shared" si="59"/>
        <v>38671</v>
      </c>
      <c r="F121" s="28">
        <f t="shared" si="60"/>
        <v>20000</v>
      </c>
      <c r="G121" s="28">
        <f t="shared" si="11"/>
        <v>0</v>
      </c>
      <c r="H121" s="52">
        <f t="shared" si="61"/>
        <v>3.3475000000000001</v>
      </c>
      <c r="I121" s="52">
        <f t="shared" si="62"/>
        <v>3.3675000000000002</v>
      </c>
      <c r="K121" s="52">
        <f t="shared" si="56"/>
        <v>0</v>
      </c>
      <c r="L121" s="132">
        <f t="shared" si="63"/>
        <v>0</v>
      </c>
      <c r="M121" s="30"/>
      <c r="N121" s="128">
        <f t="shared" si="29"/>
        <v>0.24347728460538551</v>
      </c>
      <c r="O121" s="128">
        <f t="shared" si="30"/>
        <v>0.24347728460538551</v>
      </c>
      <c r="P121" s="55">
        <f t="shared" si="64"/>
        <v>0.99999999999999989</v>
      </c>
      <c r="Q121" s="132">
        <f>_xll.xSPRDOPT(I121,H121,AQ121,0,O121,N121,P121,D121-$G$5,1,0)*AH121*AU121</f>
        <v>0</v>
      </c>
      <c r="R121" s="330"/>
      <c r="S121" s="177">
        <f>_xll.xSPRDOPT(I121,H121,AQ121,AT121,O121,N121,P121,D121-$G$5,1,2)*AF121*F121*AH121</f>
        <v>0</v>
      </c>
      <c r="T121" s="177">
        <f>_xll.xSPRDOPT(I121,H121,AQ121,AT121,O121,N121,P121,D121-$G$5,1,1)*AF121*F121*AH121</f>
        <v>0</v>
      </c>
      <c r="U121" s="132"/>
      <c r="V121" s="142">
        <f t="shared" si="65"/>
        <v>0</v>
      </c>
      <c r="W121" s="142"/>
      <c r="X121" s="300">
        <f t="shared" si="66"/>
        <v>0</v>
      </c>
      <c r="Y121" s="300">
        <f t="shared" si="12"/>
        <v>0</v>
      </c>
      <c r="Z121" s="300">
        <f t="shared" si="13"/>
        <v>0</v>
      </c>
      <c r="AA121" s="300">
        <f t="shared" si="14"/>
        <v>0</v>
      </c>
      <c r="AB121" s="300">
        <f t="shared" si="67"/>
        <v>0</v>
      </c>
      <c r="AC121" s="300">
        <f t="shared" si="68"/>
        <v>0</v>
      </c>
      <c r="AE121" s="135">
        <v>15</v>
      </c>
      <c r="AF121" s="135">
        <f t="shared" si="69"/>
        <v>0</v>
      </c>
      <c r="AG121" s="135">
        <f t="shared" si="70"/>
        <v>11</v>
      </c>
      <c r="AH121" s="135">
        <f t="shared" si="53"/>
        <v>0</v>
      </c>
      <c r="AI121" s="135">
        <f t="shared" si="71"/>
        <v>1904</v>
      </c>
      <c r="AJ121" s="135">
        <f t="shared" si="72"/>
        <v>38671</v>
      </c>
      <c r="AK121" s="332">
        <f t="shared" si="73"/>
        <v>0.10353092783505158</v>
      </c>
      <c r="AL121" s="133">
        <f t="shared" si="16"/>
        <v>3.06</v>
      </c>
      <c r="AM121" s="218">
        <f t="shared" si="17"/>
        <v>0.27</v>
      </c>
      <c r="AN121" s="218">
        <f t="shared" si="18"/>
        <v>1.7500000000000002E-2</v>
      </c>
      <c r="AO121" s="334">
        <f t="shared" si="57"/>
        <v>0.28749999999999998</v>
      </c>
      <c r="AP121" s="218">
        <f t="shared" si="19"/>
        <v>0.02</v>
      </c>
      <c r="AQ121" s="133">
        <f t="shared" si="74"/>
        <v>0</v>
      </c>
      <c r="AR121" s="134">
        <f t="shared" si="20"/>
        <v>0</v>
      </c>
      <c r="AS121" s="133">
        <f t="shared" si="54"/>
        <v>0</v>
      </c>
      <c r="AT121" s="134">
        <f t="shared" si="75"/>
        <v>7.0190264703434008E-2</v>
      </c>
      <c r="AU121" s="134">
        <f t="shared" si="22"/>
        <v>0</v>
      </c>
      <c r="AV121" s="34">
        <f t="shared" si="55"/>
        <v>0</v>
      </c>
      <c r="AW121" s="134">
        <f t="shared" si="24"/>
        <v>0.23250000000000001</v>
      </c>
      <c r="AX121" s="134">
        <f t="shared" si="25"/>
        <v>0.85</v>
      </c>
      <c r="AY121" s="134">
        <f t="shared" si="26"/>
        <v>0.85</v>
      </c>
      <c r="AZ121" s="134"/>
      <c r="BA121" s="223"/>
      <c r="BB121" s="218">
        <f t="shared" si="27"/>
        <v>-1.0546403580983732</v>
      </c>
      <c r="BC121" s="218">
        <f t="shared" si="76"/>
        <v>-1.0479999999999996</v>
      </c>
      <c r="BD121" s="134">
        <f t="shared" si="77"/>
        <v>-0.38477379466519657</v>
      </c>
      <c r="BE121" s="134">
        <f t="shared" si="78"/>
        <v>-0.3784678075646698</v>
      </c>
      <c r="BF121" s="134">
        <f>_xll.xSPRDOPT($BW121,$BV121,$CG121,0,$BY121,$BX121,$BZ121,$AJ121,1,4)*$CB121</f>
        <v>7.4978456377619185E-2</v>
      </c>
      <c r="BG121" s="134">
        <f>_xll.xSPRDOPT($BW121,$BV121,$CG121,0,$BY121,$BX121,$BZ121,$AJ121,1,3)*$CB121</f>
        <v>6.1452394907398289E-2</v>
      </c>
      <c r="BH121" s="134">
        <f>IF(OR(BF121&lt;&gt;0,BG121&lt;&gt;0),_xll.xSPRDOPT($BW121,$BV121,$CG121,0,$BY121,$BX121,$BZ121,$AJ121,1,12)*$CB121,0)</f>
        <v>-6.1633173405266979E-2</v>
      </c>
      <c r="BI121" s="134">
        <f>_xll.xSPRDOPT($BW121,$BV121,$CG121,2*LN(1+CA121/2),$BY121,$BX121,$BZ121,$AJ121,1,9)</f>
        <v>5.62578073785519E-5</v>
      </c>
      <c r="BJ121" s="134">
        <f>_xll.xSPRDOPT($BW121,$BV121,$CG121,0,$BY121,$BX121,$BZ121,$AJ121,1,6)*$CB121</f>
        <v>7.4475400212961063</v>
      </c>
      <c r="BK121" s="134">
        <f>_xll.xSPRDOPT($BW121,$BV121,$CG121,0,$BY121,$BX121,$BZ121,$AJ121,1,5)*$CB121</f>
        <v>-11.311581526478387</v>
      </c>
      <c r="BL121" s="134">
        <f>_xll.xSPRDOPT(BW121,BV121,CG121,0,BY121,BX121,BZ121,AJ121,1,2)*CB121</f>
        <v>-0.22902040862302986</v>
      </c>
      <c r="BM121" s="134">
        <f>_xll.xSPRDOPT(BW121,BV121,CG121,0,BY121,BX121,BZ121,AJ121,1,1)*CB121</f>
        <v>0.40219191537090299</v>
      </c>
      <c r="BN121" s="134">
        <f>IF(AH121&lt;&gt;0,_xll.xSPRDOPT($BW121,$BV121,$CG121,2*LN(1+CA121/2),$BY121,$BX121,$BZ121,$AJ121,1,8)+(AJ121/365.25)*CH121/AH121,0)</f>
        <v>0</v>
      </c>
      <c r="BO121" s="134">
        <f>_xll.xSPRDOPT($BW121,$BV121,$CG121,0,$BY121,$BX121,$BZ121,$AJ121,1,0)</f>
        <v>0.85484078033660615</v>
      </c>
      <c r="BP121" s="134"/>
      <c r="BQ121" s="134"/>
      <c r="BR121" s="134"/>
      <c r="BS121" s="135">
        <f t="shared" si="58"/>
        <v>0</v>
      </c>
      <c r="BV121" s="221">
        <v>4.4021403580983733</v>
      </c>
      <c r="BW121" s="133">
        <v>4.4154999999999998</v>
      </c>
      <c r="BX121" s="134">
        <v>0.6282510792705821</v>
      </c>
      <c r="BY121" s="134">
        <v>0.62194509217005534</v>
      </c>
      <c r="BZ121" s="134">
        <v>0.99287864325661945</v>
      </c>
      <c r="CA121" s="134">
        <v>6.8263969545907008E-2</v>
      </c>
      <c r="CB121" s="134">
        <v>0.9872179502955063</v>
      </c>
      <c r="CC121" s="218">
        <v>-0.03</v>
      </c>
      <c r="CD121" s="218">
        <v>0.06</v>
      </c>
      <c r="CE121" s="218">
        <v>0.17499999999999999</v>
      </c>
      <c r="CF121" s="218">
        <v>-7.4999999999999997E-3</v>
      </c>
      <c r="CG121" s="218">
        <v>1.9200000000000002E-2</v>
      </c>
      <c r="CH121" s="218">
        <v>3.0653117356675472</v>
      </c>
      <c r="CI121" s="29">
        <v>4.2480000000000002</v>
      </c>
    </row>
    <row r="122" spans="4:87" x14ac:dyDescent="0.2">
      <c r="D122" s="31">
        <f t="shared" si="59"/>
        <v>38671</v>
      </c>
      <c r="F122" s="28">
        <f t="shared" si="60"/>
        <v>20000</v>
      </c>
      <c r="G122" s="28">
        <f t="shared" si="11"/>
        <v>0</v>
      </c>
      <c r="H122" s="52">
        <f t="shared" si="61"/>
        <v>3.3475000000000001</v>
      </c>
      <c r="I122" s="52">
        <f t="shared" si="62"/>
        <v>3.3675000000000002</v>
      </c>
      <c r="K122" s="52">
        <f t="shared" si="56"/>
        <v>0</v>
      </c>
      <c r="L122" s="132">
        <f t="shared" si="63"/>
        <v>0</v>
      </c>
      <c r="M122" s="30"/>
      <c r="N122" s="128">
        <f t="shared" si="29"/>
        <v>0.24347728460538551</v>
      </c>
      <c r="O122" s="128">
        <f t="shared" si="30"/>
        <v>0.24347728460538551</v>
      </c>
      <c r="P122" s="55">
        <f t="shared" si="64"/>
        <v>0.99999999999999989</v>
      </c>
      <c r="Q122" s="132">
        <f>_xll.xSPRDOPT(I122,H122,AQ122,0,O122,N122,P122,D122-$G$5,1,0)*AH122*AU122</f>
        <v>0</v>
      </c>
      <c r="R122" s="330"/>
      <c r="S122" s="177">
        <f>_xll.xSPRDOPT(I122,H122,AQ122,AT122,O122,N122,P122,D122-$G$5,1,2)*AF122*F122*AH122</f>
        <v>0</v>
      </c>
      <c r="T122" s="177">
        <f>_xll.xSPRDOPT(I122,H122,AQ122,AT122,O122,N122,P122,D122-$G$5,1,1)*AF122*F122*AH122</f>
        <v>0</v>
      </c>
      <c r="U122" s="132"/>
      <c r="V122" s="142">
        <f t="shared" si="65"/>
        <v>0</v>
      </c>
      <c r="W122" s="142"/>
      <c r="X122" s="300">
        <f t="shared" si="66"/>
        <v>0</v>
      </c>
      <c r="Y122" s="300">
        <f t="shared" si="12"/>
        <v>0</v>
      </c>
      <c r="Z122" s="300">
        <f t="shared" si="13"/>
        <v>0</v>
      </c>
      <c r="AA122" s="300">
        <f t="shared" si="14"/>
        <v>0</v>
      </c>
      <c r="AB122" s="300">
        <f t="shared" si="67"/>
        <v>0</v>
      </c>
      <c r="AC122" s="300">
        <f t="shared" si="68"/>
        <v>0</v>
      </c>
      <c r="AE122" s="135">
        <v>15</v>
      </c>
      <c r="AF122" s="135">
        <f t="shared" si="69"/>
        <v>0</v>
      </c>
      <c r="AG122" s="135">
        <f t="shared" si="70"/>
        <v>11</v>
      </c>
      <c r="AH122" s="135">
        <f t="shared" si="53"/>
        <v>0</v>
      </c>
      <c r="AI122" s="135">
        <f t="shared" si="71"/>
        <v>1904</v>
      </c>
      <c r="AJ122" s="135">
        <f t="shared" si="72"/>
        <v>38671</v>
      </c>
      <c r="AK122" s="332">
        <f t="shared" si="73"/>
        <v>0.10353092783505158</v>
      </c>
      <c r="AL122" s="133">
        <f t="shared" si="16"/>
        <v>3.06</v>
      </c>
      <c r="AM122" s="218">
        <f t="shared" si="17"/>
        <v>0.27</v>
      </c>
      <c r="AN122" s="218">
        <f t="shared" si="18"/>
        <v>1.7500000000000002E-2</v>
      </c>
      <c r="AO122" s="334">
        <f t="shared" si="57"/>
        <v>0.28749999999999998</v>
      </c>
      <c r="AP122" s="218">
        <f t="shared" si="19"/>
        <v>0.02</v>
      </c>
      <c r="AQ122" s="133">
        <f t="shared" si="74"/>
        <v>0</v>
      </c>
      <c r="AR122" s="134">
        <f t="shared" si="20"/>
        <v>0</v>
      </c>
      <c r="AS122" s="133">
        <f t="shared" si="54"/>
        <v>0</v>
      </c>
      <c r="AT122" s="134">
        <f t="shared" si="75"/>
        <v>7.0190264703434008E-2</v>
      </c>
      <c r="AU122" s="134">
        <f t="shared" si="22"/>
        <v>0</v>
      </c>
      <c r="AV122" s="34">
        <f t="shared" si="55"/>
        <v>0</v>
      </c>
      <c r="AW122" s="134">
        <f t="shared" si="24"/>
        <v>0.23250000000000001</v>
      </c>
      <c r="AX122" s="134">
        <f t="shared" si="25"/>
        <v>0.85</v>
      </c>
      <c r="AY122" s="134">
        <f t="shared" si="26"/>
        <v>0.85</v>
      </c>
      <c r="AZ122" s="134"/>
      <c r="BA122" s="223"/>
      <c r="BB122" s="218">
        <f t="shared" si="27"/>
        <v>-1.0546403580983732</v>
      </c>
      <c r="BC122" s="218">
        <f t="shared" si="76"/>
        <v>-1.0479999999999996</v>
      </c>
      <c r="BD122" s="134">
        <f t="shared" si="77"/>
        <v>-0.38477379466519657</v>
      </c>
      <c r="BE122" s="134">
        <f t="shared" si="78"/>
        <v>-0.3784678075646698</v>
      </c>
      <c r="BF122" s="134">
        <f>_xll.xSPRDOPT($BW122,$BV122,$CG122,0,$BY122,$BX122,$BZ122,$AJ122,1,4)*$CB122</f>
        <v>7.4978456377619185E-2</v>
      </c>
      <c r="BG122" s="134">
        <f>_xll.xSPRDOPT($BW122,$BV122,$CG122,0,$BY122,$BX122,$BZ122,$AJ122,1,3)*$CB122</f>
        <v>6.1452394907398289E-2</v>
      </c>
      <c r="BH122" s="134">
        <f>IF(OR(BF122&lt;&gt;0,BG122&lt;&gt;0),_xll.xSPRDOPT($BW122,$BV122,$CG122,0,$BY122,$BX122,$BZ122,$AJ122,1,12)*$CB122,0)</f>
        <v>-6.1633173405266979E-2</v>
      </c>
      <c r="BI122" s="134">
        <f>_xll.xSPRDOPT($BW122,$BV122,$CG122,2*LN(1+CA122/2),$BY122,$BX122,$BZ122,$AJ122,1,9)</f>
        <v>5.62578073785519E-5</v>
      </c>
      <c r="BJ122" s="134">
        <f>_xll.xSPRDOPT($BW122,$BV122,$CG122,0,$BY122,$BX122,$BZ122,$AJ122,1,6)*$CB122</f>
        <v>7.4475400212961063</v>
      </c>
      <c r="BK122" s="134">
        <f>_xll.xSPRDOPT($BW122,$BV122,$CG122,0,$BY122,$BX122,$BZ122,$AJ122,1,5)*$CB122</f>
        <v>-11.311581526478387</v>
      </c>
      <c r="BL122" s="134">
        <f>_xll.xSPRDOPT(BW122,BV122,CG122,0,BY122,BX122,BZ122,AJ122,1,2)*CB122</f>
        <v>-0.22902040862302986</v>
      </c>
      <c r="BM122" s="134">
        <f>_xll.xSPRDOPT(BW122,BV122,CG122,0,BY122,BX122,BZ122,AJ122,1,1)*CB122</f>
        <v>0.40219191537090299</v>
      </c>
      <c r="BN122" s="134">
        <f>IF(AH122&lt;&gt;0,_xll.xSPRDOPT($BW122,$BV122,$CG122,2*LN(1+CA122/2),$BY122,$BX122,$BZ122,$AJ122,1,8)+(AJ122/365.25)*CH122/AH122,0)</f>
        <v>0</v>
      </c>
      <c r="BO122" s="134">
        <f>_xll.xSPRDOPT($BW122,$BV122,$CG122,0,$BY122,$BX122,$BZ122,$AJ122,1,0)</f>
        <v>0.85484078033660615</v>
      </c>
      <c r="BP122" s="134"/>
      <c r="BQ122" s="134"/>
      <c r="BR122" s="134"/>
      <c r="BS122" s="135">
        <f t="shared" si="58"/>
        <v>0</v>
      </c>
      <c r="BV122" s="221">
        <v>4.4021403580983733</v>
      </c>
      <c r="BW122" s="133">
        <v>4.4154999999999998</v>
      </c>
      <c r="BX122" s="134">
        <v>0.6282510792705821</v>
      </c>
      <c r="BY122" s="134">
        <v>0.62194509217005534</v>
      </c>
      <c r="BZ122" s="134">
        <v>0.99287864325661945</v>
      </c>
      <c r="CA122" s="134">
        <v>6.8263969545907008E-2</v>
      </c>
      <c r="CB122" s="134">
        <v>0.9872179502955063</v>
      </c>
      <c r="CC122" s="218">
        <v>-0.03</v>
      </c>
      <c r="CD122" s="218">
        <v>0.06</v>
      </c>
      <c r="CE122" s="218">
        <v>0.17499999999999999</v>
      </c>
      <c r="CF122" s="218">
        <v>-7.4999999999999997E-3</v>
      </c>
      <c r="CG122" s="218">
        <v>1.9200000000000002E-2</v>
      </c>
      <c r="CH122" s="218">
        <v>3.0653117356675472</v>
      </c>
      <c r="CI122" s="29">
        <v>4.2480000000000002</v>
      </c>
    </row>
    <row r="123" spans="4:87" x14ac:dyDescent="0.2">
      <c r="D123" s="31">
        <f t="shared" si="59"/>
        <v>38671</v>
      </c>
      <c r="F123" s="28">
        <f t="shared" si="60"/>
        <v>20000</v>
      </c>
      <c r="G123" s="28">
        <f t="shared" si="11"/>
        <v>0</v>
      </c>
      <c r="H123" s="52">
        <f t="shared" si="61"/>
        <v>3.3475000000000001</v>
      </c>
      <c r="I123" s="52">
        <f t="shared" si="62"/>
        <v>3.3675000000000002</v>
      </c>
      <c r="K123" s="52">
        <f t="shared" si="56"/>
        <v>0</v>
      </c>
      <c r="L123" s="132">
        <f t="shared" si="63"/>
        <v>0</v>
      </c>
      <c r="M123" s="30"/>
      <c r="N123" s="128">
        <f t="shared" si="29"/>
        <v>0.24347728460538551</v>
      </c>
      <c r="O123" s="128">
        <f t="shared" si="30"/>
        <v>0.24347728460538551</v>
      </c>
      <c r="P123" s="55">
        <f t="shared" si="64"/>
        <v>0.99999999999999989</v>
      </c>
      <c r="Q123" s="132">
        <f>_xll.xSPRDOPT(I123,H123,AQ123,0,O123,N123,P123,D123-$G$5,1,0)*AH123*AU123</f>
        <v>0</v>
      </c>
      <c r="R123" s="330"/>
      <c r="S123" s="177">
        <f>_xll.xSPRDOPT(I123,H123,AQ123,AT123,O123,N123,P123,D123-$G$5,1,2)*AF123*F123*AH123</f>
        <v>0</v>
      </c>
      <c r="T123" s="177">
        <f>_xll.xSPRDOPT(I123,H123,AQ123,AT123,O123,N123,P123,D123-$G$5,1,1)*AF123*F123*AH123</f>
        <v>0</v>
      </c>
      <c r="U123" s="132"/>
      <c r="V123" s="142">
        <f t="shared" si="65"/>
        <v>0</v>
      </c>
      <c r="W123" s="142"/>
      <c r="X123" s="300">
        <f t="shared" si="66"/>
        <v>0</v>
      </c>
      <c r="Y123" s="300">
        <f t="shared" si="12"/>
        <v>0</v>
      </c>
      <c r="Z123" s="300">
        <f t="shared" si="13"/>
        <v>0</v>
      </c>
      <c r="AA123" s="300">
        <f t="shared" si="14"/>
        <v>0</v>
      </c>
      <c r="AB123" s="300">
        <f t="shared" si="67"/>
        <v>0</v>
      </c>
      <c r="AC123" s="300">
        <f t="shared" si="68"/>
        <v>0</v>
      </c>
      <c r="AE123" s="135">
        <v>15</v>
      </c>
      <c r="AF123" s="135">
        <f t="shared" si="69"/>
        <v>0</v>
      </c>
      <c r="AG123" s="135">
        <f t="shared" si="70"/>
        <v>11</v>
      </c>
      <c r="AH123" s="135">
        <f t="shared" si="53"/>
        <v>0</v>
      </c>
      <c r="AI123" s="135">
        <f t="shared" si="71"/>
        <v>1904</v>
      </c>
      <c r="AJ123" s="135">
        <f t="shared" si="72"/>
        <v>38671</v>
      </c>
      <c r="AK123" s="332">
        <f t="shared" si="73"/>
        <v>0.10353092783505158</v>
      </c>
      <c r="AL123" s="133">
        <f t="shared" si="16"/>
        <v>3.06</v>
      </c>
      <c r="AM123" s="218">
        <f t="shared" si="17"/>
        <v>0.27</v>
      </c>
      <c r="AN123" s="218">
        <f t="shared" si="18"/>
        <v>1.7500000000000002E-2</v>
      </c>
      <c r="AO123" s="334">
        <f t="shared" si="57"/>
        <v>0.28749999999999998</v>
      </c>
      <c r="AP123" s="218">
        <f t="shared" si="19"/>
        <v>0.02</v>
      </c>
      <c r="AQ123" s="133">
        <f t="shared" si="74"/>
        <v>0</v>
      </c>
      <c r="AR123" s="134">
        <f t="shared" si="20"/>
        <v>0</v>
      </c>
      <c r="AS123" s="133">
        <f t="shared" si="54"/>
        <v>0</v>
      </c>
      <c r="AT123" s="134">
        <f t="shared" si="75"/>
        <v>7.0190264703434008E-2</v>
      </c>
      <c r="AU123" s="134">
        <f t="shared" si="22"/>
        <v>0</v>
      </c>
      <c r="AV123" s="34">
        <f t="shared" si="55"/>
        <v>0</v>
      </c>
      <c r="AW123" s="134">
        <f t="shared" si="24"/>
        <v>0.23250000000000001</v>
      </c>
      <c r="AX123" s="134">
        <f t="shared" si="25"/>
        <v>0.85</v>
      </c>
      <c r="AY123" s="134">
        <f t="shared" si="26"/>
        <v>0.85</v>
      </c>
      <c r="AZ123" s="134"/>
      <c r="BA123" s="223"/>
      <c r="BB123" s="218">
        <f t="shared" si="27"/>
        <v>-1.0546403580983732</v>
      </c>
      <c r="BC123" s="218">
        <f t="shared" si="76"/>
        <v>-1.0479999999999996</v>
      </c>
      <c r="BD123" s="134">
        <f t="shared" si="77"/>
        <v>-0.38477379466519657</v>
      </c>
      <c r="BE123" s="134">
        <f t="shared" si="78"/>
        <v>-0.3784678075646698</v>
      </c>
      <c r="BF123" s="134">
        <f>_xll.xSPRDOPT($BW123,$BV123,$CG123,0,$BY123,$BX123,$BZ123,$AJ123,1,4)*$CB123</f>
        <v>7.4978456377619185E-2</v>
      </c>
      <c r="BG123" s="134">
        <f>_xll.xSPRDOPT($BW123,$BV123,$CG123,0,$BY123,$BX123,$BZ123,$AJ123,1,3)*$CB123</f>
        <v>6.1452394907398289E-2</v>
      </c>
      <c r="BH123" s="134">
        <f>IF(OR(BF123&lt;&gt;0,BG123&lt;&gt;0),_xll.xSPRDOPT($BW123,$BV123,$CG123,0,$BY123,$BX123,$BZ123,$AJ123,1,12)*$CB123,0)</f>
        <v>-6.1633173405266979E-2</v>
      </c>
      <c r="BI123" s="134">
        <f>_xll.xSPRDOPT($BW123,$BV123,$CG123,2*LN(1+CA123/2),$BY123,$BX123,$BZ123,$AJ123,1,9)</f>
        <v>5.62578073785519E-5</v>
      </c>
      <c r="BJ123" s="134">
        <f>_xll.xSPRDOPT($BW123,$BV123,$CG123,0,$BY123,$BX123,$BZ123,$AJ123,1,6)*$CB123</f>
        <v>7.4475400212961063</v>
      </c>
      <c r="BK123" s="134">
        <f>_xll.xSPRDOPT($BW123,$BV123,$CG123,0,$BY123,$BX123,$BZ123,$AJ123,1,5)*$CB123</f>
        <v>-11.311581526478387</v>
      </c>
      <c r="BL123" s="134">
        <f>_xll.xSPRDOPT(BW123,BV123,CG123,0,BY123,BX123,BZ123,AJ123,1,2)*CB123</f>
        <v>-0.22902040862302986</v>
      </c>
      <c r="BM123" s="134">
        <f>_xll.xSPRDOPT(BW123,BV123,CG123,0,BY123,BX123,BZ123,AJ123,1,1)*CB123</f>
        <v>0.40219191537090299</v>
      </c>
      <c r="BN123" s="134">
        <f>IF(AH123&lt;&gt;0,_xll.xSPRDOPT($BW123,$BV123,$CG123,2*LN(1+CA123/2),$BY123,$BX123,$BZ123,$AJ123,1,8)+(AJ123/365.25)*CH123/AH123,0)</f>
        <v>0</v>
      </c>
      <c r="BO123" s="134">
        <f>_xll.xSPRDOPT($BW123,$BV123,$CG123,0,$BY123,$BX123,$BZ123,$AJ123,1,0)</f>
        <v>0.85484078033660615</v>
      </c>
      <c r="BP123" s="134"/>
      <c r="BQ123" s="134"/>
      <c r="BR123" s="134"/>
      <c r="BS123" s="135">
        <f t="shared" si="58"/>
        <v>0</v>
      </c>
      <c r="BV123" s="221">
        <v>4.4021403580983733</v>
      </c>
      <c r="BW123" s="133">
        <v>4.4154999999999998</v>
      </c>
      <c r="BX123" s="134">
        <v>0.6282510792705821</v>
      </c>
      <c r="BY123" s="134">
        <v>0.62194509217005534</v>
      </c>
      <c r="BZ123" s="134">
        <v>0.99287864325661945</v>
      </c>
      <c r="CA123" s="134">
        <v>6.8263969545907008E-2</v>
      </c>
      <c r="CB123" s="134">
        <v>0.9872179502955063</v>
      </c>
      <c r="CC123" s="218">
        <v>-0.03</v>
      </c>
      <c r="CD123" s="218">
        <v>0.06</v>
      </c>
      <c r="CE123" s="218">
        <v>0.17499999999999999</v>
      </c>
      <c r="CF123" s="218">
        <v>-7.4999999999999997E-3</v>
      </c>
      <c r="CG123" s="218">
        <v>1.9200000000000002E-2</v>
      </c>
      <c r="CH123" s="218">
        <v>3.0653117356675472</v>
      </c>
      <c r="CI123" s="29">
        <v>4.2480000000000002</v>
      </c>
    </row>
    <row r="124" spans="4:87" x14ac:dyDescent="0.2">
      <c r="D124" s="31">
        <f t="shared" si="59"/>
        <v>38671</v>
      </c>
      <c r="F124" s="28">
        <f t="shared" si="60"/>
        <v>20000</v>
      </c>
      <c r="G124" s="28">
        <f t="shared" si="11"/>
        <v>0</v>
      </c>
      <c r="H124" s="52">
        <f t="shared" si="61"/>
        <v>3.3475000000000001</v>
      </c>
      <c r="I124" s="52">
        <f t="shared" si="62"/>
        <v>3.3675000000000002</v>
      </c>
      <c r="K124" s="52">
        <f t="shared" si="56"/>
        <v>0</v>
      </c>
      <c r="L124" s="132">
        <f t="shared" si="63"/>
        <v>0</v>
      </c>
      <c r="M124" s="30"/>
      <c r="N124" s="128">
        <f t="shared" si="29"/>
        <v>0.24347728460538551</v>
      </c>
      <c r="O124" s="128">
        <f t="shared" si="30"/>
        <v>0.24347728460538551</v>
      </c>
      <c r="P124" s="55">
        <f t="shared" si="64"/>
        <v>0.99999999999999989</v>
      </c>
      <c r="Q124" s="132">
        <f>_xll.xSPRDOPT(I124,H124,AQ124,0,O124,N124,P124,D124-$G$5,1,0)*AH124*AU124</f>
        <v>0</v>
      </c>
      <c r="R124" s="330"/>
      <c r="S124" s="177">
        <f>_xll.xSPRDOPT(I124,H124,AQ124,AT124,O124,N124,P124,D124-$G$5,1,2)*AF124*F124*AH124</f>
        <v>0</v>
      </c>
      <c r="T124" s="177">
        <f>_xll.xSPRDOPT(I124,H124,AQ124,AT124,O124,N124,P124,D124-$G$5,1,1)*AF124*F124*AH124</f>
        <v>0</v>
      </c>
      <c r="U124" s="132"/>
      <c r="V124" s="142">
        <f t="shared" si="65"/>
        <v>0</v>
      </c>
      <c r="W124" s="142"/>
      <c r="X124" s="300">
        <f t="shared" si="66"/>
        <v>0</v>
      </c>
      <c r="Y124" s="300">
        <f t="shared" si="12"/>
        <v>0</v>
      </c>
      <c r="Z124" s="300">
        <f t="shared" si="13"/>
        <v>0</v>
      </c>
      <c r="AA124" s="300">
        <f t="shared" si="14"/>
        <v>0</v>
      </c>
      <c r="AB124" s="300">
        <f t="shared" si="67"/>
        <v>0</v>
      </c>
      <c r="AC124" s="300">
        <f t="shared" si="68"/>
        <v>0</v>
      </c>
      <c r="AE124" s="135">
        <v>15</v>
      </c>
      <c r="AF124" s="135">
        <f t="shared" si="69"/>
        <v>0</v>
      </c>
      <c r="AG124" s="135">
        <f t="shared" si="70"/>
        <v>11</v>
      </c>
      <c r="AH124" s="135">
        <f t="shared" si="53"/>
        <v>0</v>
      </c>
      <c r="AI124" s="135">
        <f t="shared" si="71"/>
        <v>1904</v>
      </c>
      <c r="AJ124" s="135">
        <f t="shared" si="72"/>
        <v>38671</v>
      </c>
      <c r="AK124" s="332">
        <f t="shared" si="73"/>
        <v>0.10353092783505158</v>
      </c>
      <c r="AL124" s="133">
        <f t="shared" si="16"/>
        <v>3.06</v>
      </c>
      <c r="AM124" s="218">
        <f t="shared" si="17"/>
        <v>0.27</v>
      </c>
      <c r="AN124" s="218">
        <f t="shared" si="18"/>
        <v>1.7500000000000002E-2</v>
      </c>
      <c r="AO124" s="334">
        <f t="shared" si="57"/>
        <v>0.28749999999999998</v>
      </c>
      <c r="AP124" s="218">
        <f t="shared" si="19"/>
        <v>0.02</v>
      </c>
      <c r="AQ124" s="133">
        <f t="shared" si="74"/>
        <v>0</v>
      </c>
      <c r="AR124" s="134">
        <f t="shared" si="20"/>
        <v>0</v>
      </c>
      <c r="AS124" s="133">
        <f t="shared" si="54"/>
        <v>0</v>
      </c>
      <c r="AT124" s="134">
        <f t="shared" si="75"/>
        <v>7.0190264703434008E-2</v>
      </c>
      <c r="AU124" s="134">
        <f t="shared" si="22"/>
        <v>0</v>
      </c>
      <c r="AV124" s="34">
        <f t="shared" si="55"/>
        <v>0</v>
      </c>
      <c r="AW124" s="134">
        <f t="shared" si="24"/>
        <v>0.23250000000000001</v>
      </c>
      <c r="AX124" s="134">
        <f t="shared" si="25"/>
        <v>0.85</v>
      </c>
      <c r="AY124" s="134">
        <f t="shared" si="26"/>
        <v>0.85</v>
      </c>
      <c r="AZ124" s="134"/>
      <c r="BA124" s="223"/>
      <c r="BB124" s="218">
        <f t="shared" si="27"/>
        <v>-1.0546403580983732</v>
      </c>
      <c r="BC124" s="218">
        <f t="shared" si="76"/>
        <v>-1.0479999999999996</v>
      </c>
      <c r="BD124" s="134">
        <f t="shared" si="77"/>
        <v>-0.38477379466519657</v>
      </c>
      <c r="BE124" s="134">
        <f t="shared" si="78"/>
        <v>-0.3784678075646698</v>
      </c>
      <c r="BF124" s="134">
        <f>_xll.xSPRDOPT($BW124,$BV124,$CG124,0,$BY124,$BX124,$BZ124,$AJ124,1,4)*$CB124</f>
        <v>7.4978456377619185E-2</v>
      </c>
      <c r="BG124" s="134">
        <f>_xll.xSPRDOPT($BW124,$BV124,$CG124,0,$BY124,$BX124,$BZ124,$AJ124,1,3)*$CB124</f>
        <v>6.1452394907398289E-2</v>
      </c>
      <c r="BH124" s="134">
        <f>IF(OR(BF124&lt;&gt;0,BG124&lt;&gt;0),_xll.xSPRDOPT($BW124,$BV124,$CG124,0,$BY124,$BX124,$BZ124,$AJ124,1,12)*$CB124,0)</f>
        <v>-6.1633173405266979E-2</v>
      </c>
      <c r="BI124" s="134">
        <f>_xll.xSPRDOPT($BW124,$BV124,$CG124,2*LN(1+CA124/2),$BY124,$BX124,$BZ124,$AJ124,1,9)</f>
        <v>5.62578073785519E-5</v>
      </c>
      <c r="BJ124" s="134">
        <f>_xll.xSPRDOPT($BW124,$BV124,$CG124,0,$BY124,$BX124,$BZ124,$AJ124,1,6)*$CB124</f>
        <v>7.4475400212961063</v>
      </c>
      <c r="BK124" s="134">
        <f>_xll.xSPRDOPT($BW124,$BV124,$CG124,0,$BY124,$BX124,$BZ124,$AJ124,1,5)*$CB124</f>
        <v>-11.311581526478387</v>
      </c>
      <c r="BL124" s="134">
        <f>_xll.xSPRDOPT(BW124,BV124,CG124,0,BY124,BX124,BZ124,AJ124,1,2)*CB124</f>
        <v>-0.22902040862302986</v>
      </c>
      <c r="BM124" s="134">
        <f>_xll.xSPRDOPT(BW124,BV124,CG124,0,BY124,BX124,BZ124,AJ124,1,1)*CB124</f>
        <v>0.40219191537090299</v>
      </c>
      <c r="BN124" s="134">
        <f>IF(AH124&lt;&gt;0,_xll.xSPRDOPT($BW124,$BV124,$CG124,2*LN(1+CA124/2),$BY124,$BX124,$BZ124,$AJ124,1,8)+(AJ124/365.25)*CH124/AH124,0)</f>
        <v>0</v>
      </c>
      <c r="BO124" s="134">
        <f>_xll.xSPRDOPT($BW124,$BV124,$CG124,0,$BY124,$BX124,$BZ124,$AJ124,1,0)</f>
        <v>0.85484078033660615</v>
      </c>
      <c r="BP124" s="134"/>
      <c r="BQ124" s="134"/>
      <c r="BR124" s="134"/>
      <c r="BS124" s="135">
        <f t="shared" si="58"/>
        <v>0</v>
      </c>
      <c r="BV124" s="221">
        <v>4.4021403580983733</v>
      </c>
      <c r="BW124" s="133">
        <v>4.4154999999999998</v>
      </c>
      <c r="BX124" s="134">
        <v>0.6282510792705821</v>
      </c>
      <c r="BY124" s="134">
        <v>0.62194509217005534</v>
      </c>
      <c r="BZ124" s="134">
        <v>0.99287864325661945</v>
      </c>
      <c r="CA124" s="134">
        <v>6.8263969545907008E-2</v>
      </c>
      <c r="CB124" s="134">
        <v>0.9872179502955063</v>
      </c>
      <c r="CC124" s="218">
        <v>-0.03</v>
      </c>
      <c r="CD124" s="218">
        <v>0.06</v>
      </c>
      <c r="CE124" s="218">
        <v>0.17499999999999999</v>
      </c>
      <c r="CF124" s="218">
        <v>-7.4999999999999997E-3</v>
      </c>
      <c r="CG124" s="218">
        <v>1.9200000000000002E-2</v>
      </c>
      <c r="CH124" s="218">
        <v>3.0653117356675472</v>
      </c>
      <c r="CI124" s="29">
        <v>4.2480000000000002</v>
      </c>
    </row>
    <row r="125" spans="4:87" x14ac:dyDescent="0.2">
      <c r="D125" s="31">
        <f t="shared" si="59"/>
        <v>38671</v>
      </c>
      <c r="F125" s="28">
        <f t="shared" si="60"/>
        <v>20000</v>
      </c>
      <c r="G125" s="28">
        <f t="shared" si="11"/>
        <v>0</v>
      </c>
      <c r="H125" s="52">
        <f t="shared" si="61"/>
        <v>3.3475000000000001</v>
      </c>
      <c r="I125" s="52">
        <f t="shared" si="62"/>
        <v>3.3675000000000002</v>
      </c>
      <c r="K125" s="52">
        <f t="shared" si="56"/>
        <v>0</v>
      </c>
      <c r="L125" s="132">
        <f t="shared" si="63"/>
        <v>0</v>
      </c>
      <c r="M125" s="30"/>
      <c r="N125" s="128">
        <f t="shared" si="29"/>
        <v>0.24347728460538551</v>
      </c>
      <c r="O125" s="128">
        <f t="shared" si="30"/>
        <v>0.24347728460538551</v>
      </c>
      <c r="P125" s="55">
        <f t="shared" si="64"/>
        <v>0.99999999999999989</v>
      </c>
      <c r="Q125" s="132">
        <f>_xll.xSPRDOPT(I125,H125,AQ125,0,O125,N125,P125,D125-$G$5,1,0)*AH125*AU125</f>
        <v>0</v>
      </c>
      <c r="R125" s="330"/>
      <c r="S125" s="177">
        <f>_xll.xSPRDOPT(I125,H125,AQ125,AT125,O125,N125,P125,D125-$G$5,1,2)*AF125*F125*AH125</f>
        <v>0</v>
      </c>
      <c r="T125" s="177">
        <f>_xll.xSPRDOPT(I125,H125,AQ125,AT125,O125,N125,P125,D125-$G$5,1,1)*AF125*F125*AH125</f>
        <v>0</v>
      </c>
      <c r="U125" s="132"/>
      <c r="V125" s="142">
        <f t="shared" si="65"/>
        <v>0</v>
      </c>
      <c r="W125" s="142"/>
      <c r="X125" s="300">
        <f t="shared" si="66"/>
        <v>0</v>
      </c>
      <c r="Y125" s="300">
        <f t="shared" si="12"/>
        <v>0</v>
      </c>
      <c r="Z125" s="300">
        <f t="shared" si="13"/>
        <v>0</v>
      </c>
      <c r="AA125" s="300">
        <f t="shared" si="14"/>
        <v>0</v>
      </c>
      <c r="AB125" s="300">
        <f t="shared" si="67"/>
        <v>0</v>
      </c>
      <c r="AC125" s="300">
        <f t="shared" si="68"/>
        <v>0</v>
      </c>
      <c r="AE125" s="135">
        <v>15</v>
      </c>
      <c r="AF125" s="135">
        <f t="shared" si="69"/>
        <v>0</v>
      </c>
      <c r="AG125" s="135">
        <f t="shared" si="70"/>
        <v>11</v>
      </c>
      <c r="AH125" s="135">
        <f t="shared" si="53"/>
        <v>0</v>
      </c>
      <c r="AI125" s="135">
        <f t="shared" si="71"/>
        <v>1904</v>
      </c>
      <c r="AJ125" s="135">
        <f t="shared" si="72"/>
        <v>38671</v>
      </c>
      <c r="AK125" s="332">
        <f t="shared" si="73"/>
        <v>0.10353092783505158</v>
      </c>
      <c r="AL125" s="133">
        <f t="shared" si="16"/>
        <v>3.06</v>
      </c>
      <c r="AM125" s="218">
        <f t="shared" si="17"/>
        <v>0.27</v>
      </c>
      <c r="AN125" s="218">
        <f t="shared" si="18"/>
        <v>1.7500000000000002E-2</v>
      </c>
      <c r="AO125" s="334">
        <f t="shared" si="57"/>
        <v>0.28749999999999998</v>
      </c>
      <c r="AP125" s="218">
        <f t="shared" si="19"/>
        <v>0.02</v>
      </c>
      <c r="AQ125" s="133">
        <f t="shared" si="74"/>
        <v>0</v>
      </c>
      <c r="AR125" s="134">
        <f t="shared" si="20"/>
        <v>0</v>
      </c>
      <c r="AS125" s="133">
        <f t="shared" si="54"/>
        <v>0</v>
      </c>
      <c r="AT125" s="134">
        <f t="shared" si="75"/>
        <v>7.0190264703434008E-2</v>
      </c>
      <c r="AU125" s="134">
        <f t="shared" si="22"/>
        <v>0</v>
      </c>
      <c r="AV125" s="34">
        <f t="shared" si="55"/>
        <v>0</v>
      </c>
      <c r="AW125" s="134">
        <f t="shared" si="24"/>
        <v>0.23250000000000001</v>
      </c>
      <c r="AX125" s="134">
        <f t="shared" si="25"/>
        <v>0.85</v>
      </c>
      <c r="AY125" s="134">
        <f t="shared" si="26"/>
        <v>0.85</v>
      </c>
      <c r="AZ125" s="134"/>
      <c r="BA125" s="223"/>
      <c r="BB125" s="218">
        <f t="shared" si="27"/>
        <v>-1.0546403580983732</v>
      </c>
      <c r="BC125" s="218">
        <f t="shared" si="76"/>
        <v>-1.0479999999999996</v>
      </c>
      <c r="BD125" s="134">
        <f t="shared" si="77"/>
        <v>-0.38477379466519657</v>
      </c>
      <c r="BE125" s="134">
        <f t="shared" si="78"/>
        <v>-0.3784678075646698</v>
      </c>
      <c r="BF125" s="134">
        <f>_xll.xSPRDOPT($BW125,$BV125,$CG125,0,$BY125,$BX125,$BZ125,$AJ125,1,4)*$CB125</f>
        <v>7.4978456377619185E-2</v>
      </c>
      <c r="BG125" s="134">
        <f>_xll.xSPRDOPT($BW125,$BV125,$CG125,0,$BY125,$BX125,$BZ125,$AJ125,1,3)*$CB125</f>
        <v>6.1452394907398289E-2</v>
      </c>
      <c r="BH125" s="134">
        <f>IF(OR(BF125&lt;&gt;0,BG125&lt;&gt;0),_xll.xSPRDOPT($BW125,$BV125,$CG125,0,$BY125,$BX125,$BZ125,$AJ125,1,12)*$CB125,0)</f>
        <v>-6.1633173405266979E-2</v>
      </c>
      <c r="BI125" s="134">
        <f>_xll.xSPRDOPT($BW125,$BV125,$CG125,2*LN(1+CA125/2),$BY125,$BX125,$BZ125,$AJ125,1,9)</f>
        <v>5.62578073785519E-5</v>
      </c>
      <c r="BJ125" s="134">
        <f>_xll.xSPRDOPT($BW125,$BV125,$CG125,0,$BY125,$BX125,$BZ125,$AJ125,1,6)*$CB125</f>
        <v>7.4475400212961063</v>
      </c>
      <c r="BK125" s="134">
        <f>_xll.xSPRDOPT($BW125,$BV125,$CG125,0,$BY125,$BX125,$BZ125,$AJ125,1,5)*$CB125</f>
        <v>-11.311581526478387</v>
      </c>
      <c r="BL125" s="134">
        <f>_xll.xSPRDOPT(BW125,BV125,CG125,0,BY125,BX125,BZ125,AJ125,1,2)*CB125</f>
        <v>-0.22902040862302986</v>
      </c>
      <c r="BM125" s="134">
        <f>_xll.xSPRDOPT(BW125,BV125,CG125,0,BY125,BX125,BZ125,AJ125,1,1)*CB125</f>
        <v>0.40219191537090299</v>
      </c>
      <c r="BN125" s="134">
        <f>IF(AH125&lt;&gt;0,_xll.xSPRDOPT($BW125,$BV125,$CG125,2*LN(1+CA125/2),$BY125,$BX125,$BZ125,$AJ125,1,8)+(AJ125/365.25)*CH125/AH125,0)</f>
        <v>0</v>
      </c>
      <c r="BO125" s="134">
        <f>_xll.xSPRDOPT($BW125,$BV125,$CG125,0,$BY125,$BX125,$BZ125,$AJ125,1,0)</f>
        <v>0.85484078033660615</v>
      </c>
      <c r="BP125" s="134"/>
      <c r="BQ125" s="134"/>
      <c r="BR125" s="134"/>
      <c r="BS125" s="135">
        <f t="shared" si="58"/>
        <v>0</v>
      </c>
      <c r="BV125" s="221">
        <v>4.4021403580983733</v>
      </c>
      <c r="BW125" s="133">
        <v>4.4154999999999998</v>
      </c>
      <c r="BX125" s="134">
        <v>0.6282510792705821</v>
      </c>
      <c r="BY125" s="134">
        <v>0.62194509217005534</v>
      </c>
      <c r="BZ125" s="134">
        <v>0.99287864325661945</v>
      </c>
      <c r="CA125" s="134">
        <v>6.8263969545907008E-2</v>
      </c>
      <c r="CB125" s="134">
        <v>0.9872179502955063</v>
      </c>
      <c r="CC125" s="218">
        <v>-0.03</v>
      </c>
      <c r="CD125" s="218">
        <v>0.06</v>
      </c>
      <c r="CE125" s="218">
        <v>0.17499999999999999</v>
      </c>
      <c r="CF125" s="218">
        <v>-7.4999999999999997E-3</v>
      </c>
      <c r="CG125" s="218">
        <v>1.9200000000000002E-2</v>
      </c>
      <c r="CH125" s="218">
        <v>3.0653117356675472</v>
      </c>
      <c r="CI125" s="29">
        <v>4.2480000000000002</v>
      </c>
    </row>
    <row r="126" spans="4:87" x14ac:dyDescent="0.2">
      <c r="D126" s="31">
        <f t="shared" si="59"/>
        <v>38671</v>
      </c>
      <c r="F126" s="28">
        <f t="shared" si="60"/>
        <v>20000</v>
      </c>
      <c r="G126" s="28">
        <f t="shared" si="11"/>
        <v>0</v>
      </c>
      <c r="H126" s="52">
        <f t="shared" si="61"/>
        <v>3.3475000000000001</v>
      </c>
      <c r="I126" s="52">
        <f t="shared" si="62"/>
        <v>3.3675000000000002</v>
      </c>
      <c r="K126" s="52">
        <f t="shared" si="56"/>
        <v>0</v>
      </c>
      <c r="L126" s="132">
        <f t="shared" si="63"/>
        <v>0</v>
      </c>
      <c r="M126" s="30"/>
      <c r="N126" s="128">
        <f t="shared" si="29"/>
        <v>0.24347728460538551</v>
      </c>
      <c r="O126" s="128">
        <f t="shared" si="30"/>
        <v>0.24347728460538551</v>
      </c>
      <c r="P126" s="55">
        <f t="shared" si="64"/>
        <v>0.99999999999999989</v>
      </c>
      <c r="Q126" s="132">
        <f>_xll.xSPRDOPT(I126,H126,AQ126,0,O126,N126,P126,D126-$G$5,1,0)*AH126*AU126</f>
        <v>0</v>
      </c>
      <c r="R126" s="330"/>
      <c r="S126" s="177">
        <f>_xll.xSPRDOPT(I126,H126,AQ126,AT126,O126,N126,P126,D126-$G$5,1,2)*AF126*F126*AH126</f>
        <v>0</v>
      </c>
      <c r="T126" s="177">
        <f>_xll.xSPRDOPT(I126,H126,AQ126,AT126,O126,N126,P126,D126-$G$5,1,1)*AF126*F126*AH126</f>
        <v>0</v>
      </c>
      <c r="U126" s="132"/>
      <c r="V126" s="142">
        <f t="shared" si="65"/>
        <v>0</v>
      </c>
      <c r="W126" s="142"/>
      <c r="X126" s="300">
        <f t="shared" si="66"/>
        <v>0</v>
      </c>
      <c r="Y126" s="300">
        <f t="shared" si="12"/>
        <v>0</v>
      </c>
      <c r="Z126" s="300">
        <f t="shared" si="13"/>
        <v>0</v>
      </c>
      <c r="AA126" s="300">
        <f t="shared" si="14"/>
        <v>0</v>
      </c>
      <c r="AB126" s="300">
        <f t="shared" si="67"/>
        <v>0</v>
      </c>
      <c r="AC126" s="300">
        <f t="shared" si="68"/>
        <v>0</v>
      </c>
      <c r="AE126" s="135">
        <v>15</v>
      </c>
      <c r="AF126" s="135">
        <f t="shared" si="69"/>
        <v>0</v>
      </c>
      <c r="AG126" s="135">
        <f t="shared" si="70"/>
        <v>11</v>
      </c>
      <c r="AH126" s="135">
        <f t="shared" si="53"/>
        <v>0</v>
      </c>
      <c r="AI126" s="135">
        <f t="shared" si="71"/>
        <v>1904</v>
      </c>
      <c r="AJ126" s="135">
        <f t="shared" si="72"/>
        <v>38671</v>
      </c>
      <c r="AK126" s="332">
        <f t="shared" si="73"/>
        <v>0.10353092783505158</v>
      </c>
      <c r="AL126" s="133">
        <f t="shared" si="16"/>
        <v>3.06</v>
      </c>
      <c r="AM126" s="218">
        <f t="shared" si="17"/>
        <v>0.27</v>
      </c>
      <c r="AN126" s="218">
        <f t="shared" si="18"/>
        <v>1.7500000000000002E-2</v>
      </c>
      <c r="AO126" s="334">
        <f t="shared" si="57"/>
        <v>0.28749999999999998</v>
      </c>
      <c r="AP126" s="218">
        <f t="shared" si="19"/>
        <v>0.02</v>
      </c>
      <c r="AQ126" s="133">
        <f t="shared" si="74"/>
        <v>0</v>
      </c>
      <c r="AR126" s="134">
        <f t="shared" si="20"/>
        <v>0</v>
      </c>
      <c r="AS126" s="133">
        <f t="shared" si="54"/>
        <v>0</v>
      </c>
      <c r="AT126" s="134">
        <f t="shared" si="75"/>
        <v>7.0190264703434008E-2</v>
      </c>
      <c r="AU126" s="134">
        <f t="shared" si="22"/>
        <v>0</v>
      </c>
      <c r="AV126" s="34">
        <f t="shared" si="55"/>
        <v>0</v>
      </c>
      <c r="AW126" s="134">
        <f t="shared" si="24"/>
        <v>0.23250000000000001</v>
      </c>
      <c r="AX126" s="134">
        <f t="shared" si="25"/>
        <v>0.85</v>
      </c>
      <c r="AY126" s="134">
        <f t="shared" si="26"/>
        <v>0.85</v>
      </c>
      <c r="AZ126" s="134"/>
      <c r="BA126" s="223"/>
      <c r="BB126" s="218">
        <f t="shared" si="27"/>
        <v>-1.0546403580983732</v>
      </c>
      <c r="BC126" s="218">
        <f t="shared" si="76"/>
        <v>-1.0479999999999996</v>
      </c>
      <c r="BD126" s="134">
        <f t="shared" si="77"/>
        <v>-0.38477379466519657</v>
      </c>
      <c r="BE126" s="134">
        <f t="shared" si="78"/>
        <v>-0.3784678075646698</v>
      </c>
      <c r="BF126" s="134">
        <f>_xll.xSPRDOPT($BW126,$BV126,$CG126,0,$BY126,$BX126,$BZ126,$AJ126,1,4)*$CB126</f>
        <v>7.4978456377619185E-2</v>
      </c>
      <c r="BG126" s="134">
        <f>_xll.xSPRDOPT($BW126,$BV126,$CG126,0,$BY126,$BX126,$BZ126,$AJ126,1,3)*$CB126</f>
        <v>6.1452394907398289E-2</v>
      </c>
      <c r="BH126" s="134">
        <f>IF(OR(BF126&lt;&gt;0,BG126&lt;&gt;0),_xll.xSPRDOPT($BW126,$BV126,$CG126,0,$BY126,$BX126,$BZ126,$AJ126,1,12)*$CB126,0)</f>
        <v>-6.1633173405266979E-2</v>
      </c>
      <c r="BI126" s="134">
        <f>_xll.xSPRDOPT($BW126,$BV126,$CG126,2*LN(1+CA126/2),$BY126,$BX126,$BZ126,$AJ126,1,9)</f>
        <v>5.62578073785519E-5</v>
      </c>
      <c r="BJ126" s="134">
        <f>_xll.xSPRDOPT($BW126,$BV126,$CG126,0,$BY126,$BX126,$BZ126,$AJ126,1,6)*$CB126</f>
        <v>7.4475400212961063</v>
      </c>
      <c r="BK126" s="134">
        <f>_xll.xSPRDOPT($BW126,$BV126,$CG126,0,$BY126,$BX126,$BZ126,$AJ126,1,5)*$CB126</f>
        <v>-11.311581526478387</v>
      </c>
      <c r="BL126" s="134">
        <f>_xll.xSPRDOPT(BW126,BV126,CG126,0,BY126,BX126,BZ126,AJ126,1,2)*CB126</f>
        <v>-0.22902040862302986</v>
      </c>
      <c r="BM126" s="134">
        <f>_xll.xSPRDOPT(BW126,BV126,CG126,0,BY126,BX126,BZ126,AJ126,1,1)*CB126</f>
        <v>0.40219191537090299</v>
      </c>
      <c r="BN126" s="134">
        <f>IF(AH126&lt;&gt;0,_xll.xSPRDOPT($BW126,$BV126,$CG126,2*LN(1+CA126/2),$BY126,$BX126,$BZ126,$AJ126,1,8)+(AJ126/365.25)*CH126/AH126,0)</f>
        <v>0</v>
      </c>
      <c r="BO126" s="134">
        <f>_xll.xSPRDOPT($BW126,$BV126,$CG126,0,$BY126,$BX126,$BZ126,$AJ126,1,0)</f>
        <v>0.85484078033660615</v>
      </c>
      <c r="BP126" s="134"/>
      <c r="BQ126" s="134"/>
      <c r="BR126" s="134"/>
      <c r="BS126" s="135">
        <f t="shared" si="58"/>
        <v>0</v>
      </c>
      <c r="BV126" s="221">
        <v>4.4021403580983733</v>
      </c>
      <c r="BW126" s="133">
        <v>4.4154999999999998</v>
      </c>
      <c r="BX126" s="134">
        <v>0.6282510792705821</v>
      </c>
      <c r="BY126" s="134">
        <v>0.62194509217005534</v>
      </c>
      <c r="BZ126" s="134">
        <v>0.99287864325661945</v>
      </c>
      <c r="CA126" s="134">
        <v>6.8263969545907008E-2</v>
      </c>
      <c r="CB126" s="134">
        <v>0.9872179502955063</v>
      </c>
      <c r="CC126" s="218">
        <v>-0.03</v>
      </c>
      <c r="CD126" s="218">
        <v>0.06</v>
      </c>
      <c r="CE126" s="218">
        <v>0.17499999999999999</v>
      </c>
      <c r="CF126" s="218">
        <v>-7.4999999999999997E-3</v>
      </c>
      <c r="CG126" s="218">
        <v>1.9200000000000002E-2</v>
      </c>
      <c r="CH126" s="218">
        <v>3.0653117356675472</v>
      </c>
      <c r="CI126" s="29">
        <v>4.2480000000000002</v>
      </c>
    </row>
    <row r="127" spans="4:87" x14ac:dyDescent="0.2">
      <c r="D127" s="31">
        <f t="shared" si="59"/>
        <v>38671</v>
      </c>
      <c r="F127" s="28">
        <f t="shared" si="60"/>
        <v>20000</v>
      </c>
      <c r="G127" s="28">
        <f t="shared" si="11"/>
        <v>0</v>
      </c>
      <c r="H127" s="52">
        <f t="shared" si="61"/>
        <v>3.3475000000000001</v>
      </c>
      <c r="I127" s="52">
        <f t="shared" si="62"/>
        <v>3.3675000000000002</v>
      </c>
      <c r="K127" s="52">
        <f t="shared" si="56"/>
        <v>0</v>
      </c>
      <c r="L127" s="132">
        <f t="shared" si="63"/>
        <v>0</v>
      </c>
      <c r="M127" s="30"/>
      <c r="N127" s="128">
        <f t="shared" si="29"/>
        <v>0.24347728460538551</v>
      </c>
      <c r="O127" s="128">
        <f t="shared" si="30"/>
        <v>0.24347728460538551</v>
      </c>
      <c r="P127" s="55">
        <f t="shared" si="64"/>
        <v>0.99999999999999989</v>
      </c>
      <c r="Q127" s="132">
        <f>_xll.xSPRDOPT(I127,H127,AQ127,0,O127,N127,P127,D127-$G$5,1,0)*AH127*AU127</f>
        <v>0</v>
      </c>
      <c r="R127" s="330"/>
      <c r="S127" s="177">
        <f>_xll.xSPRDOPT(I127,H127,AQ127,AT127,O127,N127,P127,D127-$G$5,1,2)*AF127*F127*AH127</f>
        <v>0</v>
      </c>
      <c r="T127" s="177">
        <f>_xll.xSPRDOPT(I127,H127,AQ127,AT127,O127,N127,P127,D127-$G$5,1,1)*AF127*F127*AH127</f>
        <v>0</v>
      </c>
      <c r="U127" s="132"/>
      <c r="V127" s="142">
        <f t="shared" si="65"/>
        <v>0</v>
      </c>
      <c r="W127" s="142"/>
      <c r="X127" s="300">
        <f t="shared" si="66"/>
        <v>0</v>
      </c>
      <c r="Y127" s="300">
        <f t="shared" si="12"/>
        <v>0</v>
      </c>
      <c r="Z127" s="300">
        <f t="shared" si="13"/>
        <v>0</v>
      </c>
      <c r="AA127" s="300">
        <f t="shared" si="14"/>
        <v>0</v>
      </c>
      <c r="AB127" s="300">
        <f t="shared" si="67"/>
        <v>0</v>
      </c>
      <c r="AC127" s="300">
        <f t="shared" si="68"/>
        <v>0</v>
      </c>
      <c r="AE127" s="135">
        <v>15</v>
      </c>
      <c r="AF127" s="135">
        <f t="shared" si="69"/>
        <v>0</v>
      </c>
      <c r="AG127" s="135">
        <f t="shared" si="70"/>
        <v>11</v>
      </c>
      <c r="AH127" s="135">
        <f t="shared" si="53"/>
        <v>0</v>
      </c>
      <c r="AI127" s="135">
        <f t="shared" si="71"/>
        <v>1904</v>
      </c>
      <c r="AJ127" s="135">
        <f t="shared" si="72"/>
        <v>38671</v>
      </c>
      <c r="AK127" s="332">
        <f t="shared" si="73"/>
        <v>0.10353092783505158</v>
      </c>
      <c r="AL127" s="133">
        <f t="shared" si="16"/>
        <v>3.06</v>
      </c>
      <c r="AM127" s="218">
        <f t="shared" si="17"/>
        <v>0.27</v>
      </c>
      <c r="AN127" s="218">
        <f t="shared" si="18"/>
        <v>1.7500000000000002E-2</v>
      </c>
      <c r="AO127" s="334">
        <f t="shared" si="57"/>
        <v>0.28749999999999998</v>
      </c>
      <c r="AP127" s="218">
        <f t="shared" si="19"/>
        <v>0.02</v>
      </c>
      <c r="AQ127" s="133">
        <f t="shared" si="74"/>
        <v>0</v>
      </c>
      <c r="AR127" s="134">
        <f t="shared" si="20"/>
        <v>0</v>
      </c>
      <c r="AS127" s="133">
        <f t="shared" si="54"/>
        <v>0</v>
      </c>
      <c r="AT127" s="134">
        <f t="shared" si="75"/>
        <v>7.0190264703434008E-2</v>
      </c>
      <c r="AU127" s="134">
        <f t="shared" si="22"/>
        <v>0</v>
      </c>
      <c r="AV127" s="34">
        <f t="shared" si="55"/>
        <v>0</v>
      </c>
      <c r="AW127" s="134">
        <f t="shared" si="24"/>
        <v>0.23250000000000001</v>
      </c>
      <c r="AX127" s="134">
        <f t="shared" si="25"/>
        <v>0.85</v>
      </c>
      <c r="AY127" s="134">
        <f t="shared" si="26"/>
        <v>0.85</v>
      </c>
      <c r="AZ127" s="134"/>
      <c r="BA127" s="223"/>
      <c r="BB127" s="218">
        <f t="shared" si="27"/>
        <v>-1.0546403580983732</v>
      </c>
      <c r="BC127" s="218">
        <f t="shared" si="76"/>
        <v>-1.0479999999999996</v>
      </c>
      <c r="BD127" s="134">
        <f t="shared" si="77"/>
        <v>-0.38477379466519657</v>
      </c>
      <c r="BE127" s="134">
        <f t="shared" si="78"/>
        <v>-0.3784678075646698</v>
      </c>
      <c r="BF127" s="134">
        <f>_xll.xSPRDOPT($BW127,$BV127,$CG127,0,$BY127,$BX127,$BZ127,$AJ127,1,4)*$CB127</f>
        <v>7.4978456377619185E-2</v>
      </c>
      <c r="BG127" s="134">
        <f>_xll.xSPRDOPT($BW127,$BV127,$CG127,0,$BY127,$BX127,$BZ127,$AJ127,1,3)*$CB127</f>
        <v>6.1452394907398289E-2</v>
      </c>
      <c r="BH127" s="134">
        <f>IF(OR(BF127&lt;&gt;0,BG127&lt;&gt;0),_xll.xSPRDOPT($BW127,$BV127,$CG127,0,$BY127,$BX127,$BZ127,$AJ127,1,12)*$CB127,0)</f>
        <v>-6.1633173405266979E-2</v>
      </c>
      <c r="BI127" s="134">
        <f>_xll.xSPRDOPT($BW127,$BV127,$CG127,2*LN(1+CA127/2),$BY127,$BX127,$BZ127,$AJ127,1,9)</f>
        <v>5.62578073785519E-5</v>
      </c>
      <c r="BJ127" s="134">
        <f>_xll.xSPRDOPT($BW127,$BV127,$CG127,0,$BY127,$BX127,$BZ127,$AJ127,1,6)*$CB127</f>
        <v>7.4475400212961063</v>
      </c>
      <c r="BK127" s="134">
        <f>_xll.xSPRDOPT($BW127,$BV127,$CG127,0,$BY127,$BX127,$BZ127,$AJ127,1,5)*$CB127</f>
        <v>-11.311581526478387</v>
      </c>
      <c r="BL127" s="134">
        <f>_xll.xSPRDOPT(BW127,BV127,CG127,0,BY127,BX127,BZ127,AJ127,1,2)*CB127</f>
        <v>-0.22902040862302986</v>
      </c>
      <c r="BM127" s="134">
        <f>_xll.xSPRDOPT(BW127,BV127,CG127,0,BY127,BX127,BZ127,AJ127,1,1)*CB127</f>
        <v>0.40219191537090299</v>
      </c>
      <c r="BN127" s="134">
        <f>IF(AH127&lt;&gt;0,_xll.xSPRDOPT($BW127,$BV127,$CG127,2*LN(1+CA127/2),$BY127,$BX127,$BZ127,$AJ127,1,8)+(AJ127/365.25)*CH127/AH127,0)</f>
        <v>0</v>
      </c>
      <c r="BO127" s="134">
        <f>_xll.xSPRDOPT($BW127,$BV127,$CG127,0,$BY127,$BX127,$BZ127,$AJ127,1,0)</f>
        <v>0.85484078033660615</v>
      </c>
      <c r="BP127" s="134"/>
      <c r="BQ127" s="134"/>
      <c r="BR127" s="134"/>
      <c r="BS127" s="135">
        <f t="shared" si="58"/>
        <v>0</v>
      </c>
      <c r="BV127" s="221">
        <v>4.4021403580983733</v>
      </c>
      <c r="BW127" s="133">
        <v>4.4154999999999998</v>
      </c>
      <c r="BX127" s="134">
        <v>0.6282510792705821</v>
      </c>
      <c r="BY127" s="134">
        <v>0.62194509217005534</v>
      </c>
      <c r="BZ127" s="134">
        <v>0.99287864325661945</v>
      </c>
      <c r="CA127" s="134">
        <v>6.8263969545907008E-2</v>
      </c>
      <c r="CB127" s="134">
        <v>0.9872179502955063</v>
      </c>
      <c r="CC127" s="218">
        <v>-0.03</v>
      </c>
      <c r="CD127" s="218">
        <v>0.06</v>
      </c>
      <c r="CE127" s="218">
        <v>0.17499999999999999</v>
      </c>
      <c r="CF127" s="218">
        <v>-7.4999999999999997E-3</v>
      </c>
      <c r="CG127" s="218">
        <v>1.9200000000000002E-2</v>
      </c>
      <c r="CH127" s="218">
        <v>3.0653117356675472</v>
      </c>
      <c r="CI127" s="29">
        <v>4.2480000000000002</v>
      </c>
    </row>
    <row r="128" spans="4:87" x14ac:dyDescent="0.2">
      <c r="D128" s="31">
        <f t="shared" si="59"/>
        <v>38671</v>
      </c>
      <c r="F128" s="28">
        <f t="shared" si="60"/>
        <v>20000</v>
      </c>
      <c r="G128" s="28">
        <f t="shared" si="11"/>
        <v>0</v>
      </c>
      <c r="H128" s="52">
        <f t="shared" si="61"/>
        <v>3.3475000000000001</v>
      </c>
      <c r="I128" s="52">
        <f t="shared" si="62"/>
        <v>3.3675000000000002</v>
      </c>
      <c r="K128" s="52">
        <f t="shared" si="56"/>
        <v>0</v>
      </c>
      <c r="L128" s="132">
        <f t="shared" si="63"/>
        <v>0</v>
      </c>
      <c r="M128" s="30"/>
      <c r="N128" s="128">
        <f t="shared" si="29"/>
        <v>0.24347728460538551</v>
      </c>
      <c r="O128" s="128">
        <f t="shared" si="30"/>
        <v>0.24347728460538551</v>
      </c>
      <c r="P128" s="55">
        <f t="shared" si="64"/>
        <v>0.99999999999999989</v>
      </c>
      <c r="Q128" s="132">
        <f>_xll.xSPRDOPT(I128,H128,AQ128,0,O128,N128,P128,D128-$G$5,1,0)*AH128*AU128</f>
        <v>0</v>
      </c>
      <c r="R128" s="330"/>
      <c r="S128" s="177">
        <f>_xll.xSPRDOPT(I128,H128,AQ128,AT128,O128,N128,P128,D128-$G$5,1,2)*AF128*F128*AH128</f>
        <v>0</v>
      </c>
      <c r="T128" s="177">
        <f>_xll.xSPRDOPT(I128,H128,AQ128,AT128,O128,N128,P128,D128-$G$5,1,1)*AF128*F128*AH128</f>
        <v>0</v>
      </c>
      <c r="U128" s="132"/>
      <c r="V128" s="142">
        <f t="shared" si="65"/>
        <v>0</v>
      </c>
      <c r="W128" s="142"/>
      <c r="X128" s="300">
        <f t="shared" si="66"/>
        <v>0</v>
      </c>
      <c r="Y128" s="300">
        <f t="shared" si="12"/>
        <v>0</v>
      </c>
      <c r="Z128" s="300">
        <f t="shared" si="13"/>
        <v>0</v>
      </c>
      <c r="AA128" s="300">
        <f t="shared" si="14"/>
        <v>0</v>
      </c>
      <c r="AB128" s="300">
        <f t="shared" si="67"/>
        <v>0</v>
      </c>
      <c r="AC128" s="300">
        <f t="shared" si="68"/>
        <v>0</v>
      </c>
      <c r="AE128" s="135">
        <v>15</v>
      </c>
      <c r="AF128" s="135">
        <f t="shared" si="69"/>
        <v>0</v>
      </c>
      <c r="AG128" s="135">
        <f t="shared" si="70"/>
        <v>11</v>
      </c>
      <c r="AH128" s="135">
        <f t="shared" si="53"/>
        <v>0</v>
      </c>
      <c r="AI128" s="135">
        <f t="shared" si="71"/>
        <v>1904</v>
      </c>
      <c r="AJ128" s="135">
        <f t="shared" si="72"/>
        <v>38671</v>
      </c>
      <c r="AK128" s="332">
        <f t="shared" si="73"/>
        <v>0.10353092783505158</v>
      </c>
      <c r="AL128" s="133">
        <f t="shared" si="16"/>
        <v>3.06</v>
      </c>
      <c r="AM128" s="218">
        <f t="shared" si="17"/>
        <v>0.27</v>
      </c>
      <c r="AN128" s="218">
        <f t="shared" si="18"/>
        <v>1.7500000000000002E-2</v>
      </c>
      <c r="AO128" s="334">
        <f t="shared" si="57"/>
        <v>0.28749999999999998</v>
      </c>
      <c r="AP128" s="218">
        <f t="shared" si="19"/>
        <v>0.02</v>
      </c>
      <c r="AQ128" s="133">
        <f t="shared" si="74"/>
        <v>0</v>
      </c>
      <c r="AR128" s="134">
        <f t="shared" si="20"/>
        <v>0</v>
      </c>
      <c r="AS128" s="133">
        <f t="shared" si="54"/>
        <v>0</v>
      </c>
      <c r="AT128" s="134">
        <f t="shared" si="75"/>
        <v>7.0190264703434008E-2</v>
      </c>
      <c r="AU128" s="134">
        <f t="shared" si="22"/>
        <v>0</v>
      </c>
      <c r="AV128" s="34">
        <f t="shared" si="55"/>
        <v>0</v>
      </c>
      <c r="AW128" s="134">
        <f t="shared" si="24"/>
        <v>0.23250000000000001</v>
      </c>
      <c r="AX128" s="134">
        <f t="shared" si="25"/>
        <v>0.85</v>
      </c>
      <c r="AY128" s="134">
        <f t="shared" si="26"/>
        <v>0.85</v>
      </c>
      <c r="AZ128" s="134"/>
      <c r="BA128" s="223"/>
      <c r="BB128" s="218">
        <f t="shared" si="27"/>
        <v>-1.0546403580983732</v>
      </c>
      <c r="BC128" s="218">
        <f t="shared" si="76"/>
        <v>-1.0479999999999996</v>
      </c>
      <c r="BD128" s="134">
        <f t="shared" si="77"/>
        <v>-0.38477379466519657</v>
      </c>
      <c r="BE128" s="134">
        <f t="shared" si="78"/>
        <v>-0.3784678075646698</v>
      </c>
      <c r="BF128" s="134">
        <f>_xll.xSPRDOPT($BW128,$BV128,$CG128,0,$BY128,$BX128,$BZ128,$AJ128,1,4)*$CB128</f>
        <v>7.4978456377619185E-2</v>
      </c>
      <c r="BG128" s="134">
        <f>_xll.xSPRDOPT($BW128,$BV128,$CG128,0,$BY128,$BX128,$BZ128,$AJ128,1,3)*$CB128</f>
        <v>6.1452394907398289E-2</v>
      </c>
      <c r="BH128" s="134">
        <f>IF(OR(BF128&lt;&gt;0,BG128&lt;&gt;0),_xll.xSPRDOPT($BW128,$BV128,$CG128,0,$BY128,$BX128,$BZ128,$AJ128,1,12)*$CB128,0)</f>
        <v>-6.1633173405266979E-2</v>
      </c>
      <c r="BI128" s="134">
        <f>_xll.xSPRDOPT($BW128,$BV128,$CG128,2*LN(1+CA128/2),$BY128,$BX128,$BZ128,$AJ128,1,9)</f>
        <v>5.62578073785519E-5</v>
      </c>
      <c r="BJ128" s="134">
        <f>_xll.xSPRDOPT($BW128,$BV128,$CG128,0,$BY128,$BX128,$BZ128,$AJ128,1,6)*$CB128</f>
        <v>7.4475400212961063</v>
      </c>
      <c r="BK128" s="134">
        <f>_xll.xSPRDOPT($BW128,$BV128,$CG128,0,$BY128,$BX128,$BZ128,$AJ128,1,5)*$CB128</f>
        <v>-11.311581526478387</v>
      </c>
      <c r="BL128" s="134">
        <f>_xll.xSPRDOPT(BW128,BV128,CG128,0,BY128,BX128,BZ128,AJ128,1,2)*CB128</f>
        <v>-0.22902040862302986</v>
      </c>
      <c r="BM128" s="134">
        <f>_xll.xSPRDOPT(BW128,BV128,CG128,0,BY128,BX128,BZ128,AJ128,1,1)*CB128</f>
        <v>0.40219191537090299</v>
      </c>
      <c r="BN128" s="134">
        <f>IF(AH128&lt;&gt;0,_xll.xSPRDOPT($BW128,$BV128,$CG128,2*LN(1+CA128/2),$BY128,$BX128,$BZ128,$AJ128,1,8)+(AJ128/365.25)*CH128/AH128,0)</f>
        <v>0</v>
      </c>
      <c r="BO128" s="134">
        <f>_xll.xSPRDOPT($BW128,$BV128,$CG128,0,$BY128,$BX128,$BZ128,$AJ128,1,0)</f>
        <v>0.85484078033660615</v>
      </c>
      <c r="BP128" s="134"/>
      <c r="BQ128" s="134"/>
      <c r="BR128" s="134"/>
      <c r="BS128" s="135">
        <f t="shared" si="58"/>
        <v>0</v>
      </c>
      <c r="BV128" s="221">
        <v>4.4021403580983733</v>
      </c>
      <c r="BW128" s="133">
        <v>4.4154999999999998</v>
      </c>
      <c r="BX128" s="134">
        <v>0.6282510792705821</v>
      </c>
      <c r="BY128" s="134">
        <v>0.62194509217005534</v>
      </c>
      <c r="BZ128" s="134">
        <v>0.99287864325661945</v>
      </c>
      <c r="CA128" s="134">
        <v>6.8263969545907008E-2</v>
      </c>
      <c r="CB128" s="134">
        <v>0.9872179502955063</v>
      </c>
      <c r="CC128" s="218">
        <v>-0.03</v>
      </c>
      <c r="CD128" s="218">
        <v>0.06</v>
      </c>
      <c r="CE128" s="218">
        <v>0.17499999999999999</v>
      </c>
      <c r="CF128" s="218">
        <v>-7.4999999999999997E-3</v>
      </c>
      <c r="CG128" s="218">
        <v>1.9200000000000002E-2</v>
      </c>
      <c r="CH128" s="218">
        <v>3.0653117356675472</v>
      </c>
      <c r="CI128" s="29">
        <v>4.2480000000000002</v>
      </c>
    </row>
    <row r="129" spans="4:87" x14ac:dyDescent="0.2">
      <c r="D129" s="31">
        <f t="shared" si="59"/>
        <v>38671</v>
      </c>
      <c r="F129" s="28">
        <f t="shared" si="60"/>
        <v>20000</v>
      </c>
      <c r="G129" s="28">
        <f t="shared" si="11"/>
        <v>0</v>
      </c>
      <c r="H129" s="52">
        <f t="shared" si="61"/>
        <v>3.3475000000000001</v>
      </c>
      <c r="I129" s="52">
        <f t="shared" si="62"/>
        <v>3.3675000000000002</v>
      </c>
      <c r="K129" s="52">
        <f t="shared" si="56"/>
        <v>0</v>
      </c>
      <c r="L129" s="132">
        <f t="shared" si="63"/>
        <v>0</v>
      </c>
      <c r="M129" s="30"/>
      <c r="N129" s="128">
        <f t="shared" si="29"/>
        <v>0.24347728460538551</v>
      </c>
      <c r="O129" s="128">
        <f t="shared" si="30"/>
        <v>0.24347728460538551</v>
      </c>
      <c r="P129" s="55">
        <f t="shared" si="64"/>
        <v>0.99999999999999989</v>
      </c>
      <c r="Q129" s="132">
        <f>_xll.xSPRDOPT(I129,H129,AQ129,0,O129,N129,P129,D129-$G$5,1,0)*AH129*AU129</f>
        <v>0</v>
      </c>
      <c r="R129" s="330"/>
      <c r="S129" s="177">
        <f>_xll.xSPRDOPT(I129,H129,AQ129,AT129,O129,N129,P129,D129-$G$5,1,2)*AF129*F129*AH129</f>
        <v>0</v>
      </c>
      <c r="T129" s="177">
        <f>_xll.xSPRDOPT(I129,H129,AQ129,AT129,O129,N129,P129,D129-$G$5,1,1)*AF129*F129*AH129</f>
        <v>0</v>
      </c>
      <c r="U129" s="132"/>
      <c r="V129" s="142">
        <f t="shared" si="65"/>
        <v>0</v>
      </c>
      <c r="W129" s="142"/>
      <c r="X129" s="300">
        <f t="shared" si="66"/>
        <v>0</v>
      </c>
      <c r="Y129" s="300">
        <f t="shared" si="12"/>
        <v>0</v>
      </c>
      <c r="Z129" s="300">
        <f t="shared" si="13"/>
        <v>0</v>
      </c>
      <c r="AA129" s="300">
        <f t="shared" si="14"/>
        <v>0</v>
      </c>
      <c r="AB129" s="300">
        <f t="shared" si="67"/>
        <v>0</v>
      </c>
      <c r="AC129" s="300">
        <f t="shared" si="68"/>
        <v>0</v>
      </c>
      <c r="AE129" s="135">
        <v>15</v>
      </c>
      <c r="AF129" s="135">
        <f t="shared" si="69"/>
        <v>0</v>
      </c>
      <c r="AG129" s="135">
        <f t="shared" si="70"/>
        <v>11</v>
      </c>
      <c r="AH129" s="135">
        <f t="shared" si="53"/>
        <v>0</v>
      </c>
      <c r="AI129" s="135">
        <f t="shared" si="71"/>
        <v>1904</v>
      </c>
      <c r="AJ129" s="135">
        <f t="shared" si="72"/>
        <v>38671</v>
      </c>
      <c r="AK129" s="332">
        <f t="shared" si="73"/>
        <v>0.10353092783505158</v>
      </c>
      <c r="AL129" s="133">
        <f t="shared" si="16"/>
        <v>3.06</v>
      </c>
      <c r="AM129" s="218">
        <f t="shared" si="17"/>
        <v>0.27</v>
      </c>
      <c r="AN129" s="218">
        <f t="shared" si="18"/>
        <v>1.7500000000000002E-2</v>
      </c>
      <c r="AO129" s="334">
        <f t="shared" si="57"/>
        <v>0.28749999999999998</v>
      </c>
      <c r="AP129" s="218">
        <f t="shared" si="19"/>
        <v>0.02</v>
      </c>
      <c r="AQ129" s="133">
        <f t="shared" si="74"/>
        <v>0</v>
      </c>
      <c r="AR129" s="134">
        <f t="shared" si="20"/>
        <v>0</v>
      </c>
      <c r="AS129" s="133">
        <f t="shared" si="54"/>
        <v>0</v>
      </c>
      <c r="AT129" s="134">
        <f t="shared" si="75"/>
        <v>7.0190264703434008E-2</v>
      </c>
      <c r="AU129" s="134">
        <f t="shared" si="22"/>
        <v>0</v>
      </c>
      <c r="AV129" s="34">
        <f t="shared" si="55"/>
        <v>0</v>
      </c>
      <c r="AW129" s="134">
        <f t="shared" si="24"/>
        <v>0.23250000000000001</v>
      </c>
      <c r="AX129" s="134">
        <f t="shared" si="25"/>
        <v>0.85</v>
      </c>
      <c r="AY129" s="134">
        <f t="shared" si="26"/>
        <v>0.85</v>
      </c>
      <c r="AZ129" s="134"/>
      <c r="BA129" s="223"/>
      <c r="BB129" s="218">
        <f t="shared" si="27"/>
        <v>-1.0546403580983732</v>
      </c>
      <c r="BC129" s="218">
        <f t="shared" si="76"/>
        <v>-1.0479999999999996</v>
      </c>
      <c r="BD129" s="134">
        <f t="shared" si="77"/>
        <v>-0.38477379466519657</v>
      </c>
      <c r="BE129" s="134">
        <f t="shared" si="78"/>
        <v>-0.3784678075646698</v>
      </c>
      <c r="BF129" s="134">
        <f>_xll.xSPRDOPT($BW129,$BV129,$CG129,0,$BY129,$BX129,$BZ129,$AJ129,1,4)*$CB129</f>
        <v>7.4978456377619185E-2</v>
      </c>
      <c r="BG129" s="134">
        <f>_xll.xSPRDOPT($BW129,$BV129,$CG129,0,$BY129,$BX129,$BZ129,$AJ129,1,3)*$CB129</f>
        <v>6.1452394907398289E-2</v>
      </c>
      <c r="BH129" s="134">
        <f>IF(OR(BF129&lt;&gt;0,BG129&lt;&gt;0),_xll.xSPRDOPT($BW129,$BV129,$CG129,0,$BY129,$BX129,$BZ129,$AJ129,1,12)*$CB129,0)</f>
        <v>-6.1633173405266979E-2</v>
      </c>
      <c r="BI129" s="134">
        <f>_xll.xSPRDOPT($BW129,$BV129,$CG129,2*LN(1+CA129/2),$BY129,$BX129,$BZ129,$AJ129,1,9)</f>
        <v>5.62578073785519E-5</v>
      </c>
      <c r="BJ129" s="134">
        <f>_xll.xSPRDOPT($BW129,$BV129,$CG129,0,$BY129,$BX129,$BZ129,$AJ129,1,6)*$CB129</f>
        <v>7.4475400212961063</v>
      </c>
      <c r="BK129" s="134">
        <f>_xll.xSPRDOPT($BW129,$BV129,$CG129,0,$BY129,$BX129,$BZ129,$AJ129,1,5)*$CB129</f>
        <v>-11.311581526478387</v>
      </c>
      <c r="BL129" s="134">
        <f>_xll.xSPRDOPT(BW129,BV129,CG129,0,BY129,BX129,BZ129,AJ129,1,2)*CB129</f>
        <v>-0.22902040862302986</v>
      </c>
      <c r="BM129" s="134">
        <f>_xll.xSPRDOPT(BW129,BV129,CG129,0,BY129,BX129,BZ129,AJ129,1,1)*CB129</f>
        <v>0.40219191537090299</v>
      </c>
      <c r="BN129" s="134">
        <f>IF(AH129&lt;&gt;0,_xll.xSPRDOPT($BW129,$BV129,$CG129,2*LN(1+CA129/2),$BY129,$BX129,$BZ129,$AJ129,1,8)+(AJ129/365.25)*CH129/AH129,0)</f>
        <v>0</v>
      </c>
      <c r="BO129" s="134">
        <f>_xll.xSPRDOPT($BW129,$BV129,$CG129,0,$BY129,$BX129,$BZ129,$AJ129,1,0)</f>
        <v>0.85484078033660615</v>
      </c>
      <c r="BP129" s="134"/>
      <c r="BQ129" s="134"/>
      <c r="BR129" s="134"/>
      <c r="BS129" s="135">
        <f t="shared" si="58"/>
        <v>0</v>
      </c>
      <c r="BV129" s="221">
        <v>4.4021403580983733</v>
      </c>
      <c r="BW129" s="133">
        <v>4.4154999999999998</v>
      </c>
      <c r="BX129" s="134">
        <v>0.6282510792705821</v>
      </c>
      <c r="BY129" s="134">
        <v>0.62194509217005534</v>
      </c>
      <c r="BZ129" s="134">
        <v>0.99287864325661945</v>
      </c>
      <c r="CA129" s="134">
        <v>6.8263969545907008E-2</v>
      </c>
      <c r="CB129" s="134">
        <v>0.9872179502955063</v>
      </c>
      <c r="CC129" s="218">
        <v>-0.03</v>
      </c>
      <c r="CD129" s="218">
        <v>0.06</v>
      </c>
      <c r="CE129" s="218">
        <v>0.17499999999999999</v>
      </c>
      <c r="CF129" s="218">
        <v>-7.4999999999999997E-3</v>
      </c>
      <c r="CG129" s="218">
        <v>1.9200000000000002E-2</v>
      </c>
      <c r="CH129" s="218">
        <v>3.0653117356675472</v>
      </c>
      <c r="CI129" s="29">
        <v>4.2480000000000002</v>
      </c>
    </row>
    <row r="130" spans="4:87" x14ac:dyDescent="0.2">
      <c r="D130" s="31">
        <f t="shared" si="59"/>
        <v>38671</v>
      </c>
      <c r="F130" s="28">
        <f t="shared" si="60"/>
        <v>20000</v>
      </c>
      <c r="G130" s="28">
        <f t="shared" si="11"/>
        <v>0</v>
      </c>
      <c r="H130" s="52">
        <f t="shared" si="61"/>
        <v>3.3475000000000001</v>
      </c>
      <c r="I130" s="52">
        <f t="shared" si="62"/>
        <v>3.3675000000000002</v>
      </c>
      <c r="K130" s="52">
        <f t="shared" si="56"/>
        <v>0</v>
      </c>
      <c r="L130" s="132">
        <f t="shared" si="63"/>
        <v>0</v>
      </c>
      <c r="M130" s="30"/>
      <c r="N130" s="128">
        <f t="shared" si="29"/>
        <v>0.24347728460538551</v>
      </c>
      <c r="O130" s="128">
        <f t="shared" si="30"/>
        <v>0.24347728460538551</v>
      </c>
      <c r="P130" s="55">
        <f t="shared" si="64"/>
        <v>0.99999999999999989</v>
      </c>
      <c r="Q130" s="132">
        <f>_xll.xSPRDOPT(I130,H130,AQ130,0,O130,N130,P130,D130-$G$5,1,0)*AH130*AU130</f>
        <v>0</v>
      </c>
      <c r="R130" s="330"/>
      <c r="S130" s="177">
        <f>_xll.xSPRDOPT(I130,H130,AQ130,AT130,O130,N130,P130,D130-$G$5,1,2)*AF130*F130*AH130</f>
        <v>0</v>
      </c>
      <c r="T130" s="177">
        <f>_xll.xSPRDOPT(I130,H130,AQ130,AT130,O130,N130,P130,D130-$G$5,1,1)*AF130*F130*AH130</f>
        <v>0</v>
      </c>
      <c r="U130" s="132"/>
      <c r="V130" s="142">
        <f t="shared" si="65"/>
        <v>0</v>
      </c>
      <c r="W130" s="142"/>
      <c r="X130" s="300">
        <f t="shared" si="66"/>
        <v>0</v>
      </c>
      <c r="Y130" s="300">
        <f t="shared" si="12"/>
        <v>0</v>
      </c>
      <c r="Z130" s="300">
        <f t="shared" si="13"/>
        <v>0</v>
      </c>
      <c r="AA130" s="300">
        <f t="shared" si="14"/>
        <v>0</v>
      </c>
      <c r="AB130" s="300">
        <f t="shared" si="67"/>
        <v>0</v>
      </c>
      <c r="AC130" s="300">
        <f t="shared" si="68"/>
        <v>0</v>
      </c>
      <c r="AE130" s="135">
        <v>15</v>
      </c>
      <c r="AF130" s="135">
        <f t="shared" si="69"/>
        <v>0</v>
      </c>
      <c r="AG130" s="135">
        <f t="shared" si="70"/>
        <v>11</v>
      </c>
      <c r="AH130" s="135">
        <f t="shared" si="53"/>
        <v>0</v>
      </c>
      <c r="AI130" s="135">
        <f t="shared" si="71"/>
        <v>1904</v>
      </c>
      <c r="AJ130" s="135">
        <f t="shared" si="72"/>
        <v>38671</v>
      </c>
      <c r="AK130" s="332">
        <f t="shared" si="73"/>
        <v>0.10353092783505158</v>
      </c>
      <c r="AL130" s="133">
        <f t="shared" si="16"/>
        <v>3.06</v>
      </c>
      <c r="AM130" s="218">
        <f t="shared" si="17"/>
        <v>0.27</v>
      </c>
      <c r="AN130" s="218">
        <f t="shared" si="18"/>
        <v>1.7500000000000002E-2</v>
      </c>
      <c r="AO130" s="334">
        <f t="shared" si="57"/>
        <v>0.28749999999999998</v>
      </c>
      <c r="AP130" s="218">
        <f t="shared" si="19"/>
        <v>0.02</v>
      </c>
      <c r="AQ130" s="133">
        <f t="shared" si="74"/>
        <v>0</v>
      </c>
      <c r="AR130" s="134">
        <f t="shared" si="20"/>
        <v>0</v>
      </c>
      <c r="AS130" s="133">
        <f t="shared" si="54"/>
        <v>0</v>
      </c>
      <c r="AT130" s="134">
        <f t="shared" si="75"/>
        <v>7.0190264703434008E-2</v>
      </c>
      <c r="AU130" s="134">
        <f t="shared" si="22"/>
        <v>0</v>
      </c>
      <c r="AV130" s="34">
        <f t="shared" si="55"/>
        <v>0</v>
      </c>
      <c r="AW130" s="134">
        <f t="shared" si="24"/>
        <v>0.23250000000000001</v>
      </c>
      <c r="AX130" s="134">
        <f t="shared" si="25"/>
        <v>0.85</v>
      </c>
      <c r="AY130" s="134">
        <f t="shared" si="26"/>
        <v>0.85</v>
      </c>
      <c r="AZ130" s="134"/>
      <c r="BA130" s="223"/>
      <c r="BB130" s="218">
        <f t="shared" si="27"/>
        <v>-1.0546403580983732</v>
      </c>
      <c r="BC130" s="218">
        <f t="shared" si="76"/>
        <v>-1.0479999999999996</v>
      </c>
      <c r="BD130" s="134">
        <f t="shared" si="77"/>
        <v>-0.38477379466519657</v>
      </c>
      <c r="BE130" s="134">
        <f t="shared" si="78"/>
        <v>-0.3784678075646698</v>
      </c>
      <c r="BF130" s="134">
        <f>_xll.xSPRDOPT($BW130,$BV130,$CG130,0,$BY130,$BX130,$BZ130,$AJ130,1,4)*$CB130</f>
        <v>7.4978456377619185E-2</v>
      </c>
      <c r="BG130" s="134">
        <f>_xll.xSPRDOPT($BW130,$BV130,$CG130,0,$BY130,$BX130,$BZ130,$AJ130,1,3)*$CB130</f>
        <v>6.1452394907398289E-2</v>
      </c>
      <c r="BH130" s="134">
        <f>IF(OR(BF130&lt;&gt;0,BG130&lt;&gt;0),_xll.xSPRDOPT($BW130,$BV130,$CG130,0,$BY130,$BX130,$BZ130,$AJ130,1,12)*$CB130,0)</f>
        <v>-6.1633173405266979E-2</v>
      </c>
      <c r="BI130" s="134">
        <f>_xll.xSPRDOPT($BW130,$BV130,$CG130,2*LN(1+CA130/2),$BY130,$BX130,$BZ130,$AJ130,1,9)</f>
        <v>5.62578073785519E-5</v>
      </c>
      <c r="BJ130" s="134">
        <f>_xll.xSPRDOPT($BW130,$BV130,$CG130,0,$BY130,$BX130,$BZ130,$AJ130,1,6)*$CB130</f>
        <v>7.4475400212961063</v>
      </c>
      <c r="BK130" s="134">
        <f>_xll.xSPRDOPT($BW130,$BV130,$CG130,0,$BY130,$BX130,$BZ130,$AJ130,1,5)*$CB130</f>
        <v>-11.311581526478387</v>
      </c>
      <c r="BL130" s="134">
        <f>_xll.xSPRDOPT(BW130,BV130,CG130,0,BY130,BX130,BZ130,AJ130,1,2)*CB130</f>
        <v>-0.22902040862302986</v>
      </c>
      <c r="BM130" s="134">
        <f>_xll.xSPRDOPT(BW130,BV130,CG130,0,BY130,BX130,BZ130,AJ130,1,1)*CB130</f>
        <v>0.40219191537090299</v>
      </c>
      <c r="BN130" s="134">
        <f>IF(AH130&lt;&gt;0,_xll.xSPRDOPT($BW130,$BV130,$CG130,2*LN(1+CA130/2),$BY130,$BX130,$BZ130,$AJ130,1,8)+(AJ130/365.25)*CH130/AH130,0)</f>
        <v>0</v>
      </c>
      <c r="BO130" s="134">
        <f>_xll.xSPRDOPT($BW130,$BV130,$CG130,0,$BY130,$BX130,$BZ130,$AJ130,1,0)</f>
        <v>0.85484078033660615</v>
      </c>
      <c r="BP130" s="134"/>
      <c r="BQ130" s="134"/>
      <c r="BR130" s="134"/>
      <c r="BS130" s="135">
        <f t="shared" si="58"/>
        <v>0</v>
      </c>
      <c r="BV130" s="221">
        <v>4.4021403580983733</v>
      </c>
      <c r="BW130" s="133">
        <v>4.4154999999999998</v>
      </c>
      <c r="BX130" s="134">
        <v>0.6282510792705821</v>
      </c>
      <c r="BY130" s="134">
        <v>0.62194509217005534</v>
      </c>
      <c r="BZ130" s="134">
        <v>0.99287864325661945</v>
      </c>
      <c r="CA130" s="134">
        <v>6.8263969545907008E-2</v>
      </c>
      <c r="CB130" s="134">
        <v>0.9872179502955063</v>
      </c>
      <c r="CC130" s="218">
        <v>-0.03</v>
      </c>
      <c r="CD130" s="218">
        <v>0.06</v>
      </c>
      <c r="CE130" s="218">
        <v>0.17499999999999999</v>
      </c>
      <c r="CF130" s="218">
        <v>-7.4999999999999997E-3</v>
      </c>
      <c r="CG130" s="218">
        <v>1.9200000000000002E-2</v>
      </c>
      <c r="CH130" s="218">
        <v>3.0653117356675472</v>
      </c>
      <c r="CI130" s="29">
        <v>4.2480000000000002</v>
      </c>
    </row>
    <row r="131" spans="4:87" x14ac:dyDescent="0.2">
      <c r="D131" s="31">
        <f t="shared" si="59"/>
        <v>38671</v>
      </c>
      <c r="F131" s="28">
        <f t="shared" si="60"/>
        <v>20000</v>
      </c>
      <c r="G131" s="28">
        <f t="shared" si="11"/>
        <v>0</v>
      </c>
      <c r="H131" s="52">
        <f t="shared" si="61"/>
        <v>3.3475000000000001</v>
      </c>
      <c r="I131" s="52">
        <f t="shared" si="62"/>
        <v>3.3675000000000002</v>
      </c>
      <c r="K131" s="52">
        <f t="shared" si="56"/>
        <v>0</v>
      </c>
      <c r="L131" s="132">
        <f t="shared" si="63"/>
        <v>0</v>
      </c>
      <c r="M131" s="30"/>
      <c r="N131" s="128">
        <f t="shared" si="29"/>
        <v>0.24347728460538551</v>
      </c>
      <c r="O131" s="128">
        <f t="shared" si="30"/>
        <v>0.24347728460538551</v>
      </c>
      <c r="P131" s="55">
        <f t="shared" si="64"/>
        <v>0.99999999999999989</v>
      </c>
      <c r="Q131" s="132">
        <f>_xll.xSPRDOPT(I131,H131,AQ131,0,O131,N131,P131,D131-$G$5,1,0)*AH131*AU131</f>
        <v>0</v>
      </c>
      <c r="R131" s="330"/>
      <c r="S131" s="177">
        <f>_xll.xSPRDOPT(I131,H131,AQ131,AT131,O131,N131,P131,D131-$G$5,1,2)*AF131*F131*AH131</f>
        <v>0</v>
      </c>
      <c r="T131" s="177">
        <f>_xll.xSPRDOPT(I131,H131,AQ131,AT131,O131,N131,P131,D131-$G$5,1,1)*AF131*F131*AH131</f>
        <v>0</v>
      </c>
      <c r="U131" s="132"/>
      <c r="V131" s="142">
        <f t="shared" si="65"/>
        <v>0</v>
      </c>
      <c r="W131" s="142"/>
      <c r="X131" s="300">
        <f t="shared" si="66"/>
        <v>0</v>
      </c>
      <c r="Y131" s="300">
        <f t="shared" si="12"/>
        <v>0</v>
      </c>
      <c r="Z131" s="300">
        <f t="shared" si="13"/>
        <v>0</v>
      </c>
      <c r="AA131" s="300">
        <f t="shared" si="14"/>
        <v>0</v>
      </c>
      <c r="AB131" s="300">
        <f t="shared" si="67"/>
        <v>0</v>
      </c>
      <c r="AC131" s="300">
        <f t="shared" si="68"/>
        <v>0</v>
      </c>
      <c r="AE131" s="135">
        <v>15</v>
      </c>
      <c r="AF131" s="135">
        <f t="shared" si="69"/>
        <v>0</v>
      </c>
      <c r="AG131" s="135">
        <f t="shared" si="70"/>
        <v>11</v>
      </c>
      <c r="AH131" s="135">
        <f t="shared" si="53"/>
        <v>0</v>
      </c>
      <c r="AI131" s="135">
        <f t="shared" si="71"/>
        <v>1904</v>
      </c>
      <c r="AJ131" s="135">
        <f t="shared" si="72"/>
        <v>38671</v>
      </c>
      <c r="AK131" s="332">
        <f t="shared" si="73"/>
        <v>0.10353092783505158</v>
      </c>
      <c r="AL131" s="133">
        <f t="shared" si="16"/>
        <v>3.06</v>
      </c>
      <c r="AM131" s="218">
        <f t="shared" si="17"/>
        <v>0.27</v>
      </c>
      <c r="AN131" s="218">
        <f t="shared" si="18"/>
        <v>1.7500000000000002E-2</v>
      </c>
      <c r="AO131" s="334">
        <f t="shared" si="57"/>
        <v>0.28749999999999998</v>
      </c>
      <c r="AP131" s="218">
        <f t="shared" si="19"/>
        <v>0.02</v>
      </c>
      <c r="AQ131" s="133">
        <f t="shared" si="74"/>
        <v>0</v>
      </c>
      <c r="AR131" s="134">
        <f t="shared" si="20"/>
        <v>0</v>
      </c>
      <c r="AS131" s="133">
        <f t="shared" si="54"/>
        <v>0</v>
      </c>
      <c r="AT131" s="134">
        <f t="shared" si="75"/>
        <v>7.0190264703434008E-2</v>
      </c>
      <c r="AU131" s="134">
        <f t="shared" si="22"/>
        <v>0</v>
      </c>
      <c r="AV131" s="34">
        <f t="shared" si="55"/>
        <v>0</v>
      </c>
      <c r="AW131" s="134">
        <f t="shared" si="24"/>
        <v>0.23250000000000001</v>
      </c>
      <c r="AX131" s="134">
        <f t="shared" si="25"/>
        <v>0.85</v>
      </c>
      <c r="AY131" s="134">
        <f t="shared" si="26"/>
        <v>0.85</v>
      </c>
      <c r="AZ131" s="134"/>
      <c r="BA131" s="223"/>
      <c r="BB131" s="218">
        <f t="shared" si="27"/>
        <v>-1.0546403580983732</v>
      </c>
      <c r="BC131" s="218">
        <f t="shared" si="76"/>
        <v>-1.0479999999999996</v>
      </c>
      <c r="BD131" s="134">
        <f t="shared" si="77"/>
        <v>-0.38477379466519657</v>
      </c>
      <c r="BE131" s="134">
        <f t="shared" si="78"/>
        <v>-0.3784678075646698</v>
      </c>
      <c r="BF131" s="134">
        <f>_xll.xSPRDOPT($BW131,$BV131,$CG131,0,$BY131,$BX131,$BZ131,$AJ131,1,4)*$CB131</f>
        <v>7.4978456377619185E-2</v>
      </c>
      <c r="BG131" s="134">
        <f>_xll.xSPRDOPT($BW131,$BV131,$CG131,0,$BY131,$BX131,$BZ131,$AJ131,1,3)*$CB131</f>
        <v>6.1452394907398289E-2</v>
      </c>
      <c r="BH131" s="134">
        <f>IF(OR(BF131&lt;&gt;0,BG131&lt;&gt;0),_xll.xSPRDOPT($BW131,$BV131,$CG131,0,$BY131,$BX131,$BZ131,$AJ131,1,12)*$CB131,0)</f>
        <v>-6.1633173405266979E-2</v>
      </c>
      <c r="BI131" s="134">
        <f>_xll.xSPRDOPT($BW131,$BV131,$CG131,2*LN(1+CA131/2),$BY131,$BX131,$BZ131,$AJ131,1,9)</f>
        <v>5.62578073785519E-5</v>
      </c>
      <c r="BJ131" s="134">
        <f>_xll.xSPRDOPT($BW131,$BV131,$CG131,0,$BY131,$BX131,$BZ131,$AJ131,1,6)*$CB131</f>
        <v>7.4475400212961063</v>
      </c>
      <c r="BK131" s="134">
        <f>_xll.xSPRDOPT($BW131,$BV131,$CG131,0,$BY131,$BX131,$BZ131,$AJ131,1,5)*$CB131</f>
        <v>-11.311581526478387</v>
      </c>
      <c r="BL131" s="134">
        <f>_xll.xSPRDOPT(BW131,BV131,CG131,0,BY131,BX131,BZ131,AJ131,1,2)*CB131</f>
        <v>-0.22902040862302986</v>
      </c>
      <c r="BM131" s="134">
        <f>_xll.xSPRDOPT(BW131,BV131,CG131,0,BY131,BX131,BZ131,AJ131,1,1)*CB131</f>
        <v>0.40219191537090299</v>
      </c>
      <c r="BN131" s="134">
        <f>IF(AH131&lt;&gt;0,_xll.xSPRDOPT($BW131,$BV131,$CG131,2*LN(1+CA131/2),$BY131,$BX131,$BZ131,$AJ131,1,8)+(AJ131/365.25)*CH131/AH131,0)</f>
        <v>0</v>
      </c>
      <c r="BO131" s="134">
        <f>_xll.xSPRDOPT($BW131,$BV131,$CG131,0,$BY131,$BX131,$BZ131,$AJ131,1,0)</f>
        <v>0.85484078033660615</v>
      </c>
      <c r="BP131" s="134"/>
      <c r="BQ131" s="134"/>
      <c r="BR131" s="134"/>
      <c r="BS131" s="135">
        <f t="shared" si="58"/>
        <v>0</v>
      </c>
      <c r="BV131" s="221">
        <v>4.4021403580983733</v>
      </c>
      <c r="BW131" s="133">
        <v>4.4154999999999998</v>
      </c>
      <c r="BX131" s="134">
        <v>0.6282510792705821</v>
      </c>
      <c r="BY131" s="134">
        <v>0.62194509217005534</v>
      </c>
      <c r="BZ131" s="134">
        <v>0.99287864325661945</v>
      </c>
      <c r="CA131" s="134">
        <v>6.8263969545907008E-2</v>
      </c>
      <c r="CB131" s="134">
        <v>0.9872179502955063</v>
      </c>
      <c r="CC131" s="218">
        <v>-0.03</v>
      </c>
      <c r="CD131" s="218">
        <v>0.06</v>
      </c>
      <c r="CE131" s="218">
        <v>0.17499999999999999</v>
      </c>
      <c r="CF131" s="218">
        <v>-7.4999999999999997E-3</v>
      </c>
      <c r="CG131" s="218">
        <v>1.9200000000000002E-2</v>
      </c>
      <c r="CH131" s="218">
        <v>3.0653117356675472</v>
      </c>
      <c r="CI131" s="29">
        <v>4.2480000000000002</v>
      </c>
    </row>
    <row r="132" spans="4:87" x14ac:dyDescent="0.2">
      <c r="D132" s="31">
        <f t="shared" si="59"/>
        <v>38671</v>
      </c>
      <c r="F132" s="28">
        <f t="shared" si="60"/>
        <v>20000</v>
      </c>
      <c r="G132" s="28">
        <f t="shared" si="11"/>
        <v>0</v>
      </c>
      <c r="H132" s="52">
        <f t="shared" si="61"/>
        <v>3.3475000000000001</v>
      </c>
      <c r="I132" s="52">
        <f t="shared" si="62"/>
        <v>3.3675000000000002</v>
      </c>
      <c r="K132" s="52">
        <f t="shared" si="56"/>
        <v>0</v>
      </c>
      <c r="L132" s="132">
        <f t="shared" si="63"/>
        <v>0</v>
      </c>
      <c r="M132" s="30"/>
      <c r="N132" s="128">
        <f t="shared" si="29"/>
        <v>0.24347728460538551</v>
      </c>
      <c r="O132" s="128">
        <f t="shared" si="30"/>
        <v>0.24347728460538551</v>
      </c>
      <c r="P132" s="55">
        <f t="shared" si="64"/>
        <v>0.99999999999999989</v>
      </c>
      <c r="Q132" s="132">
        <f>_xll.xSPRDOPT(I132,H132,AQ132,0,O132,N132,P132,D132-$G$5,1,0)*AH132*AU132</f>
        <v>0</v>
      </c>
      <c r="R132" s="330"/>
      <c r="S132" s="177">
        <f>_xll.xSPRDOPT(I132,H132,AQ132,AT132,O132,N132,P132,D132-$G$5,1,2)*AF132*F132*AH132</f>
        <v>0</v>
      </c>
      <c r="T132" s="177">
        <f>_xll.xSPRDOPT(I132,H132,AQ132,AT132,O132,N132,P132,D132-$G$5,1,1)*AF132*F132*AH132</f>
        <v>0</v>
      </c>
      <c r="U132" s="132"/>
      <c r="V132" s="142">
        <f t="shared" si="65"/>
        <v>0</v>
      </c>
      <c r="W132" s="142"/>
      <c r="X132" s="300">
        <f t="shared" si="66"/>
        <v>0</v>
      </c>
      <c r="Y132" s="300">
        <f t="shared" si="12"/>
        <v>0</v>
      </c>
      <c r="Z132" s="300">
        <f t="shared" si="13"/>
        <v>0</v>
      </c>
      <c r="AA132" s="300">
        <f t="shared" si="14"/>
        <v>0</v>
      </c>
      <c r="AB132" s="300">
        <f t="shared" si="67"/>
        <v>0</v>
      </c>
      <c r="AC132" s="300">
        <f t="shared" si="68"/>
        <v>0</v>
      </c>
      <c r="AE132" s="135">
        <v>15</v>
      </c>
      <c r="AF132" s="135">
        <f t="shared" si="69"/>
        <v>0</v>
      </c>
      <c r="AG132" s="135">
        <f t="shared" si="70"/>
        <v>11</v>
      </c>
      <c r="AH132" s="135">
        <f t="shared" si="53"/>
        <v>0</v>
      </c>
      <c r="AI132" s="135">
        <f t="shared" si="71"/>
        <v>1904</v>
      </c>
      <c r="AJ132" s="135">
        <f t="shared" si="72"/>
        <v>38671</v>
      </c>
      <c r="AK132" s="332">
        <f t="shared" si="73"/>
        <v>0.10353092783505158</v>
      </c>
      <c r="AL132" s="133">
        <f t="shared" si="16"/>
        <v>3.06</v>
      </c>
      <c r="AM132" s="218">
        <f t="shared" si="17"/>
        <v>0.27</v>
      </c>
      <c r="AN132" s="218">
        <f t="shared" si="18"/>
        <v>1.7500000000000002E-2</v>
      </c>
      <c r="AO132" s="334">
        <f t="shared" si="57"/>
        <v>0.28749999999999998</v>
      </c>
      <c r="AP132" s="218">
        <f t="shared" si="19"/>
        <v>0.02</v>
      </c>
      <c r="AQ132" s="133">
        <f t="shared" si="74"/>
        <v>0</v>
      </c>
      <c r="AR132" s="134">
        <f t="shared" si="20"/>
        <v>0</v>
      </c>
      <c r="AS132" s="133">
        <f t="shared" si="54"/>
        <v>0</v>
      </c>
      <c r="AT132" s="134">
        <f t="shared" si="75"/>
        <v>7.0190264703434008E-2</v>
      </c>
      <c r="AU132" s="134">
        <f t="shared" si="22"/>
        <v>0</v>
      </c>
      <c r="AV132" s="34">
        <f t="shared" si="55"/>
        <v>0</v>
      </c>
      <c r="AW132" s="134">
        <f t="shared" si="24"/>
        <v>0.23250000000000001</v>
      </c>
      <c r="AX132" s="134">
        <f t="shared" si="25"/>
        <v>0.85</v>
      </c>
      <c r="AY132" s="134">
        <f t="shared" si="26"/>
        <v>0.85</v>
      </c>
      <c r="AZ132" s="134"/>
      <c r="BA132" s="223"/>
      <c r="BB132" s="218">
        <f t="shared" si="27"/>
        <v>-1.0546403580983732</v>
      </c>
      <c r="BC132" s="218">
        <f t="shared" si="76"/>
        <v>-1.0479999999999996</v>
      </c>
      <c r="BD132" s="134">
        <f t="shared" si="77"/>
        <v>-0.38477379466519657</v>
      </c>
      <c r="BE132" s="134">
        <f t="shared" si="78"/>
        <v>-0.3784678075646698</v>
      </c>
      <c r="BF132" s="134">
        <f>_xll.xSPRDOPT($BW132,$BV132,$CG132,0,$BY132,$BX132,$BZ132,$AJ132,1,4)*$CB132</f>
        <v>7.4978456377619185E-2</v>
      </c>
      <c r="BG132" s="134">
        <f>_xll.xSPRDOPT($BW132,$BV132,$CG132,0,$BY132,$BX132,$BZ132,$AJ132,1,3)*$CB132</f>
        <v>6.1452394907398289E-2</v>
      </c>
      <c r="BH132" s="134">
        <f>IF(OR(BF132&lt;&gt;0,BG132&lt;&gt;0),_xll.xSPRDOPT($BW132,$BV132,$CG132,0,$BY132,$BX132,$BZ132,$AJ132,1,12)*$CB132,0)</f>
        <v>-6.1633173405266979E-2</v>
      </c>
      <c r="BI132" s="134">
        <f>_xll.xSPRDOPT($BW132,$BV132,$CG132,2*LN(1+CA132/2),$BY132,$BX132,$BZ132,$AJ132,1,9)</f>
        <v>5.62578073785519E-5</v>
      </c>
      <c r="BJ132" s="134">
        <f>_xll.xSPRDOPT($BW132,$BV132,$CG132,0,$BY132,$BX132,$BZ132,$AJ132,1,6)*$CB132</f>
        <v>7.4475400212961063</v>
      </c>
      <c r="BK132" s="134">
        <f>_xll.xSPRDOPT($BW132,$BV132,$CG132,0,$BY132,$BX132,$BZ132,$AJ132,1,5)*$CB132</f>
        <v>-11.311581526478387</v>
      </c>
      <c r="BL132" s="134">
        <f>_xll.xSPRDOPT(BW132,BV132,CG132,0,BY132,BX132,BZ132,AJ132,1,2)*CB132</f>
        <v>-0.22902040862302986</v>
      </c>
      <c r="BM132" s="134">
        <f>_xll.xSPRDOPT(BW132,BV132,CG132,0,BY132,BX132,BZ132,AJ132,1,1)*CB132</f>
        <v>0.40219191537090299</v>
      </c>
      <c r="BN132" s="134">
        <f>IF(AH132&lt;&gt;0,_xll.xSPRDOPT($BW132,$BV132,$CG132,2*LN(1+CA132/2),$BY132,$BX132,$BZ132,$AJ132,1,8)+(AJ132/365.25)*CH132/AH132,0)</f>
        <v>0</v>
      </c>
      <c r="BO132" s="134">
        <f>_xll.xSPRDOPT($BW132,$BV132,$CG132,0,$BY132,$BX132,$BZ132,$AJ132,1,0)</f>
        <v>0.85484078033660615</v>
      </c>
      <c r="BP132" s="134"/>
      <c r="BQ132" s="134"/>
      <c r="BR132" s="134"/>
      <c r="BS132" s="135">
        <f t="shared" si="58"/>
        <v>0</v>
      </c>
      <c r="BV132" s="221">
        <v>4.4021403580983733</v>
      </c>
      <c r="BW132" s="133">
        <v>4.4154999999999998</v>
      </c>
      <c r="BX132" s="134">
        <v>0.6282510792705821</v>
      </c>
      <c r="BY132" s="134">
        <v>0.62194509217005534</v>
      </c>
      <c r="BZ132" s="134">
        <v>0.99287864325661945</v>
      </c>
      <c r="CA132" s="134">
        <v>6.8263969545907008E-2</v>
      </c>
      <c r="CB132" s="134">
        <v>0.9872179502955063</v>
      </c>
      <c r="CC132" s="218">
        <v>-0.03</v>
      </c>
      <c r="CD132" s="218">
        <v>0.06</v>
      </c>
      <c r="CE132" s="218">
        <v>0.17499999999999999</v>
      </c>
      <c r="CF132" s="218">
        <v>-7.4999999999999997E-3</v>
      </c>
      <c r="CG132" s="218">
        <v>1.9200000000000002E-2</v>
      </c>
      <c r="CH132" s="218">
        <v>3.0653117356675472</v>
      </c>
      <c r="CI132" s="29">
        <v>4.2480000000000002</v>
      </c>
    </row>
    <row r="133" spans="4:87" x14ac:dyDescent="0.2">
      <c r="D133" s="31">
        <f t="shared" si="59"/>
        <v>38671</v>
      </c>
      <c r="F133" s="28">
        <f t="shared" si="60"/>
        <v>20000</v>
      </c>
      <c r="G133" s="28">
        <f t="shared" si="11"/>
        <v>0</v>
      </c>
      <c r="H133" s="52">
        <f t="shared" si="61"/>
        <v>3.3475000000000001</v>
      </c>
      <c r="I133" s="52">
        <f t="shared" si="62"/>
        <v>3.3675000000000002</v>
      </c>
      <c r="K133" s="52">
        <f t="shared" si="56"/>
        <v>0</v>
      </c>
      <c r="L133" s="132">
        <f t="shared" si="63"/>
        <v>0</v>
      </c>
      <c r="M133" s="30"/>
      <c r="N133" s="128">
        <f t="shared" si="29"/>
        <v>0.24347728460538551</v>
      </c>
      <c r="O133" s="128">
        <f t="shared" si="30"/>
        <v>0.24347728460538551</v>
      </c>
      <c r="P133" s="55">
        <f t="shared" si="64"/>
        <v>0.99999999999999989</v>
      </c>
      <c r="Q133" s="132">
        <f>_xll.xSPRDOPT(I133,H133,AQ133,0,O133,N133,P133,D133-$G$5,1,0)*AH133*AU133</f>
        <v>0</v>
      </c>
      <c r="R133" s="330"/>
      <c r="S133" s="177">
        <f>_xll.xSPRDOPT(I133,H133,AQ133,AT133,O133,N133,P133,D133-$G$5,1,2)*AF133*F133*AH133</f>
        <v>0</v>
      </c>
      <c r="T133" s="177">
        <f>_xll.xSPRDOPT(I133,H133,AQ133,AT133,O133,N133,P133,D133-$G$5,1,1)*AF133*F133*AH133</f>
        <v>0</v>
      </c>
      <c r="U133" s="132"/>
      <c r="V133" s="142">
        <f t="shared" si="65"/>
        <v>0</v>
      </c>
      <c r="W133" s="142"/>
      <c r="X133" s="300">
        <f t="shared" si="66"/>
        <v>0</v>
      </c>
      <c r="Y133" s="300">
        <f t="shared" si="12"/>
        <v>0</v>
      </c>
      <c r="Z133" s="300">
        <f t="shared" si="13"/>
        <v>0</v>
      </c>
      <c r="AA133" s="300">
        <f t="shared" si="14"/>
        <v>0</v>
      </c>
      <c r="AB133" s="300">
        <f t="shared" si="67"/>
        <v>0</v>
      </c>
      <c r="AC133" s="300">
        <f t="shared" si="68"/>
        <v>0</v>
      </c>
      <c r="AE133" s="135">
        <v>15</v>
      </c>
      <c r="AF133" s="135">
        <f t="shared" si="69"/>
        <v>0</v>
      </c>
      <c r="AG133" s="135">
        <f t="shared" si="70"/>
        <v>11</v>
      </c>
      <c r="AH133" s="135">
        <f t="shared" si="53"/>
        <v>0</v>
      </c>
      <c r="AI133" s="135">
        <f t="shared" si="71"/>
        <v>1904</v>
      </c>
      <c r="AJ133" s="135">
        <f t="shared" si="72"/>
        <v>38671</v>
      </c>
      <c r="AK133" s="332">
        <f t="shared" si="73"/>
        <v>0.10353092783505158</v>
      </c>
      <c r="AL133" s="133">
        <f t="shared" si="16"/>
        <v>3.06</v>
      </c>
      <c r="AM133" s="218">
        <f t="shared" si="17"/>
        <v>0.27</v>
      </c>
      <c r="AN133" s="218">
        <f t="shared" si="18"/>
        <v>1.7500000000000002E-2</v>
      </c>
      <c r="AO133" s="334">
        <f t="shared" si="57"/>
        <v>0.28749999999999998</v>
      </c>
      <c r="AP133" s="218">
        <f t="shared" si="19"/>
        <v>0.02</v>
      </c>
      <c r="AQ133" s="133">
        <f t="shared" si="74"/>
        <v>0</v>
      </c>
      <c r="AR133" s="134">
        <f t="shared" si="20"/>
        <v>0</v>
      </c>
      <c r="AS133" s="133">
        <f t="shared" si="54"/>
        <v>0</v>
      </c>
      <c r="AT133" s="134">
        <f t="shared" si="75"/>
        <v>7.0190264703434008E-2</v>
      </c>
      <c r="AU133" s="134">
        <f t="shared" si="22"/>
        <v>0</v>
      </c>
      <c r="AV133" s="34">
        <f t="shared" si="55"/>
        <v>0</v>
      </c>
      <c r="AW133" s="134">
        <f t="shared" si="24"/>
        <v>0.23250000000000001</v>
      </c>
      <c r="AX133" s="134">
        <f t="shared" si="25"/>
        <v>0.85</v>
      </c>
      <c r="AY133" s="134">
        <f t="shared" si="26"/>
        <v>0.85</v>
      </c>
      <c r="AZ133" s="134"/>
      <c r="BA133" s="223"/>
      <c r="BB133" s="218">
        <f t="shared" si="27"/>
        <v>-1.0546403580983732</v>
      </c>
      <c r="BC133" s="218">
        <f t="shared" si="76"/>
        <v>-1.0479999999999996</v>
      </c>
      <c r="BD133" s="134">
        <f t="shared" si="77"/>
        <v>-0.38477379466519657</v>
      </c>
      <c r="BE133" s="134">
        <f t="shared" si="78"/>
        <v>-0.3784678075646698</v>
      </c>
      <c r="BF133" s="134">
        <f>_xll.xSPRDOPT($BW133,$BV133,$CG133,0,$BY133,$BX133,$BZ133,$AJ133,1,4)*$CB133</f>
        <v>7.4978456377619185E-2</v>
      </c>
      <c r="BG133" s="134">
        <f>_xll.xSPRDOPT($BW133,$BV133,$CG133,0,$BY133,$BX133,$BZ133,$AJ133,1,3)*$CB133</f>
        <v>6.1452394907398289E-2</v>
      </c>
      <c r="BH133" s="134">
        <f>IF(OR(BF133&lt;&gt;0,BG133&lt;&gt;0),_xll.xSPRDOPT($BW133,$BV133,$CG133,0,$BY133,$BX133,$BZ133,$AJ133,1,12)*$CB133,0)</f>
        <v>-6.1633173405266979E-2</v>
      </c>
      <c r="BI133" s="134">
        <f>_xll.xSPRDOPT($BW133,$BV133,$CG133,2*LN(1+CA133/2),$BY133,$BX133,$BZ133,$AJ133,1,9)</f>
        <v>5.62578073785519E-5</v>
      </c>
      <c r="BJ133" s="134">
        <f>_xll.xSPRDOPT($BW133,$BV133,$CG133,0,$BY133,$BX133,$BZ133,$AJ133,1,6)*$CB133</f>
        <v>7.4475400212961063</v>
      </c>
      <c r="BK133" s="134">
        <f>_xll.xSPRDOPT($BW133,$BV133,$CG133,0,$BY133,$BX133,$BZ133,$AJ133,1,5)*$CB133</f>
        <v>-11.311581526478387</v>
      </c>
      <c r="BL133" s="134">
        <f>_xll.xSPRDOPT(BW133,BV133,CG133,0,BY133,BX133,BZ133,AJ133,1,2)*CB133</f>
        <v>-0.22902040862302986</v>
      </c>
      <c r="BM133" s="134">
        <f>_xll.xSPRDOPT(BW133,BV133,CG133,0,BY133,BX133,BZ133,AJ133,1,1)*CB133</f>
        <v>0.40219191537090299</v>
      </c>
      <c r="BN133" s="134">
        <f>IF(AH133&lt;&gt;0,_xll.xSPRDOPT($BW133,$BV133,$CG133,2*LN(1+CA133/2),$BY133,$BX133,$BZ133,$AJ133,1,8)+(AJ133/365.25)*CH133/AH133,0)</f>
        <v>0</v>
      </c>
      <c r="BO133" s="134">
        <f>_xll.xSPRDOPT($BW133,$BV133,$CG133,0,$BY133,$BX133,$BZ133,$AJ133,1,0)</f>
        <v>0.85484078033660615</v>
      </c>
      <c r="BP133" s="134"/>
      <c r="BQ133" s="134"/>
      <c r="BR133" s="134"/>
      <c r="BS133" s="135">
        <f t="shared" si="58"/>
        <v>0</v>
      </c>
      <c r="BV133" s="221">
        <v>4.4021403580983733</v>
      </c>
      <c r="BW133" s="133">
        <v>4.4154999999999998</v>
      </c>
      <c r="BX133" s="134">
        <v>0.6282510792705821</v>
      </c>
      <c r="BY133" s="134">
        <v>0.62194509217005534</v>
      </c>
      <c r="BZ133" s="134">
        <v>0.99287864325661945</v>
      </c>
      <c r="CA133" s="134">
        <v>6.8263969545907008E-2</v>
      </c>
      <c r="CB133" s="134">
        <v>0.9872179502955063</v>
      </c>
      <c r="CC133" s="218">
        <v>-0.03</v>
      </c>
      <c r="CD133" s="218">
        <v>0.06</v>
      </c>
      <c r="CE133" s="218">
        <v>0.17499999999999999</v>
      </c>
      <c r="CF133" s="218">
        <v>-7.4999999999999997E-3</v>
      </c>
      <c r="CG133" s="218">
        <v>1.9200000000000002E-2</v>
      </c>
      <c r="CH133" s="218">
        <v>3.0653117356675472</v>
      </c>
      <c r="CI133" s="29">
        <v>4.2480000000000002</v>
      </c>
    </row>
    <row r="134" spans="4:87" x14ac:dyDescent="0.2">
      <c r="D134" s="31">
        <f t="shared" si="59"/>
        <v>38671</v>
      </c>
      <c r="F134" s="28">
        <f t="shared" si="60"/>
        <v>20000</v>
      </c>
      <c r="G134" s="28">
        <f t="shared" si="11"/>
        <v>0</v>
      </c>
      <c r="H134" s="52">
        <f t="shared" si="61"/>
        <v>3.3475000000000001</v>
      </c>
      <c r="I134" s="52">
        <f t="shared" si="62"/>
        <v>3.3675000000000002</v>
      </c>
      <c r="K134" s="52">
        <f t="shared" si="56"/>
        <v>0</v>
      </c>
      <c r="L134" s="132">
        <f t="shared" si="63"/>
        <v>0</v>
      </c>
      <c r="M134" s="30"/>
      <c r="N134" s="128">
        <f t="shared" si="29"/>
        <v>0.24347728460538551</v>
      </c>
      <c r="O134" s="128">
        <f t="shared" si="30"/>
        <v>0.24347728460538551</v>
      </c>
      <c r="P134" s="55">
        <f t="shared" si="64"/>
        <v>0.99999999999999989</v>
      </c>
      <c r="Q134" s="132">
        <f>_xll.xSPRDOPT(I134,H134,AQ134,0,O134,N134,P134,D134-$G$5,1,0)*AH134*AU134</f>
        <v>0</v>
      </c>
      <c r="R134" s="330"/>
      <c r="S134" s="177">
        <f>_xll.xSPRDOPT(I134,H134,AQ134,AT134,O134,N134,P134,D134-$G$5,1,2)*AF134*F134*AH134</f>
        <v>0</v>
      </c>
      <c r="T134" s="177">
        <f>_xll.xSPRDOPT(I134,H134,AQ134,AT134,O134,N134,P134,D134-$G$5,1,1)*AF134*F134*AH134</f>
        <v>0</v>
      </c>
      <c r="U134" s="132"/>
      <c r="V134" s="142">
        <f t="shared" si="65"/>
        <v>0</v>
      </c>
      <c r="W134" s="142"/>
      <c r="X134" s="300">
        <f t="shared" si="66"/>
        <v>0</v>
      </c>
      <c r="Y134" s="300">
        <f t="shared" si="12"/>
        <v>0</v>
      </c>
      <c r="Z134" s="300">
        <f t="shared" si="13"/>
        <v>0</v>
      </c>
      <c r="AA134" s="300">
        <f t="shared" si="14"/>
        <v>0</v>
      </c>
      <c r="AB134" s="300">
        <f t="shared" si="67"/>
        <v>0</v>
      </c>
      <c r="AC134" s="300">
        <f t="shared" si="68"/>
        <v>0</v>
      </c>
      <c r="AE134" s="135">
        <v>15</v>
      </c>
      <c r="AF134" s="135">
        <f t="shared" si="69"/>
        <v>0</v>
      </c>
      <c r="AG134" s="135">
        <f t="shared" si="70"/>
        <v>11</v>
      </c>
      <c r="AH134" s="135">
        <f t="shared" si="53"/>
        <v>0</v>
      </c>
      <c r="AI134" s="135">
        <f t="shared" si="71"/>
        <v>1904</v>
      </c>
      <c r="AJ134" s="135">
        <f t="shared" si="72"/>
        <v>38671</v>
      </c>
      <c r="AK134" s="332">
        <f t="shared" si="73"/>
        <v>0.10353092783505158</v>
      </c>
      <c r="AL134" s="133">
        <f t="shared" si="16"/>
        <v>3.06</v>
      </c>
      <c r="AM134" s="218">
        <f t="shared" si="17"/>
        <v>0.27</v>
      </c>
      <c r="AN134" s="218">
        <f t="shared" si="18"/>
        <v>1.7500000000000002E-2</v>
      </c>
      <c r="AO134" s="334">
        <f t="shared" si="57"/>
        <v>0.28749999999999998</v>
      </c>
      <c r="AP134" s="218">
        <f t="shared" si="19"/>
        <v>0.02</v>
      </c>
      <c r="AQ134" s="133">
        <f t="shared" si="74"/>
        <v>0</v>
      </c>
      <c r="AR134" s="134">
        <f t="shared" si="20"/>
        <v>0</v>
      </c>
      <c r="AS134" s="133">
        <f t="shared" si="54"/>
        <v>0</v>
      </c>
      <c r="AT134" s="134">
        <f t="shared" si="75"/>
        <v>7.0190264703434008E-2</v>
      </c>
      <c r="AU134" s="134">
        <f t="shared" si="22"/>
        <v>0</v>
      </c>
      <c r="AV134" s="34">
        <f t="shared" si="55"/>
        <v>0</v>
      </c>
      <c r="AW134" s="134">
        <f t="shared" si="24"/>
        <v>0.23250000000000001</v>
      </c>
      <c r="AX134" s="134">
        <f t="shared" si="25"/>
        <v>0.85</v>
      </c>
      <c r="AY134" s="134">
        <f t="shared" si="26"/>
        <v>0.85</v>
      </c>
      <c r="AZ134" s="134"/>
      <c r="BA134" s="223"/>
      <c r="BB134" s="218">
        <f t="shared" si="27"/>
        <v>-1.0546403580983732</v>
      </c>
      <c r="BC134" s="218">
        <f t="shared" si="76"/>
        <v>-1.0479999999999996</v>
      </c>
      <c r="BD134" s="134">
        <f t="shared" si="77"/>
        <v>-0.38477379466519657</v>
      </c>
      <c r="BE134" s="134">
        <f t="shared" si="78"/>
        <v>-0.3784678075646698</v>
      </c>
      <c r="BF134" s="134">
        <f>_xll.xSPRDOPT($BW134,$BV134,$CG134,0,$BY134,$BX134,$BZ134,$AJ134,1,4)*$CB134</f>
        <v>7.4978456377619185E-2</v>
      </c>
      <c r="BG134" s="134">
        <f>_xll.xSPRDOPT($BW134,$BV134,$CG134,0,$BY134,$BX134,$BZ134,$AJ134,1,3)*$CB134</f>
        <v>6.1452394907398289E-2</v>
      </c>
      <c r="BH134" s="134">
        <f>IF(OR(BF134&lt;&gt;0,BG134&lt;&gt;0),_xll.xSPRDOPT($BW134,$BV134,$CG134,0,$BY134,$BX134,$BZ134,$AJ134,1,12)*$CB134,0)</f>
        <v>-6.1633173405266979E-2</v>
      </c>
      <c r="BI134" s="134">
        <f>_xll.xSPRDOPT($BW134,$BV134,$CG134,2*LN(1+CA134/2),$BY134,$BX134,$BZ134,$AJ134,1,9)</f>
        <v>5.62578073785519E-5</v>
      </c>
      <c r="BJ134" s="134">
        <f>_xll.xSPRDOPT($BW134,$BV134,$CG134,0,$BY134,$BX134,$BZ134,$AJ134,1,6)*$CB134</f>
        <v>7.4475400212961063</v>
      </c>
      <c r="BK134" s="134">
        <f>_xll.xSPRDOPT($BW134,$BV134,$CG134,0,$BY134,$BX134,$BZ134,$AJ134,1,5)*$CB134</f>
        <v>-11.311581526478387</v>
      </c>
      <c r="BL134" s="134">
        <f>_xll.xSPRDOPT(BW134,BV134,CG134,0,BY134,BX134,BZ134,AJ134,1,2)*CB134</f>
        <v>-0.22902040862302986</v>
      </c>
      <c r="BM134" s="134">
        <f>_xll.xSPRDOPT(BW134,BV134,CG134,0,BY134,BX134,BZ134,AJ134,1,1)*CB134</f>
        <v>0.40219191537090299</v>
      </c>
      <c r="BN134" s="134">
        <f>IF(AH134&lt;&gt;0,_xll.xSPRDOPT($BW134,$BV134,$CG134,2*LN(1+CA134/2),$BY134,$BX134,$BZ134,$AJ134,1,8)+(AJ134/365.25)*CH134/AH134,0)</f>
        <v>0</v>
      </c>
      <c r="BO134" s="134">
        <f>_xll.xSPRDOPT($BW134,$BV134,$CG134,0,$BY134,$BX134,$BZ134,$AJ134,1,0)</f>
        <v>0.85484078033660615</v>
      </c>
      <c r="BP134" s="134"/>
      <c r="BQ134" s="134"/>
      <c r="BR134" s="134"/>
      <c r="BS134" s="135">
        <f t="shared" si="58"/>
        <v>0</v>
      </c>
      <c r="BV134" s="221">
        <v>4.4021403580983733</v>
      </c>
      <c r="BW134" s="133">
        <v>4.4154999999999998</v>
      </c>
      <c r="BX134" s="134">
        <v>0.6282510792705821</v>
      </c>
      <c r="BY134" s="134">
        <v>0.62194509217005534</v>
      </c>
      <c r="BZ134" s="134">
        <v>0.99287864325661945</v>
      </c>
      <c r="CA134" s="134">
        <v>6.8263969545907008E-2</v>
      </c>
      <c r="CB134" s="134">
        <v>0.9872179502955063</v>
      </c>
      <c r="CC134" s="218">
        <v>-0.03</v>
      </c>
      <c r="CD134" s="218">
        <v>0.06</v>
      </c>
      <c r="CE134" s="218">
        <v>0.17499999999999999</v>
      </c>
      <c r="CF134" s="218">
        <v>-7.4999999999999997E-3</v>
      </c>
      <c r="CG134" s="218">
        <v>1.9200000000000002E-2</v>
      </c>
      <c r="CH134" s="218">
        <v>3.0653117356675472</v>
      </c>
      <c r="CI134" s="29">
        <v>4.2480000000000002</v>
      </c>
    </row>
    <row r="135" spans="4:87" x14ac:dyDescent="0.2">
      <c r="D135" s="31">
        <f t="shared" si="59"/>
        <v>38671</v>
      </c>
      <c r="F135" s="28">
        <f t="shared" si="60"/>
        <v>20000</v>
      </c>
      <c r="G135" s="28">
        <f t="shared" si="11"/>
        <v>0</v>
      </c>
      <c r="H135" s="52">
        <f t="shared" si="61"/>
        <v>3.3475000000000001</v>
      </c>
      <c r="I135" s="52">
        <f t="shared" si="62"/>
        <v>3.3675000000000002</v>
      </c>
      <c r="K135" s="52">
        <f t="shared" si="56"/>
        <v>0</v>
      </c>
      <c r="L135" s="132">
        <f t="shared" si="63"/>
        <v>0</v>
      </c>
      <c r="M135" s="30"/>
      <c r="N135" s="128">
        <f t="shared" si="29"/>
        <v>0.24347728460538551</v>
      </c>
      <c r="O135" s="128">
        <f t="shared" si="30"/>
        <v>0.24347728460538551</v>
      </c>
      <c r="P135" s="55">
        <f t="shared" si="64"/>
        <v>0.99999999999999989</v>
      </c>
      <c r="Q135" s="132">
        <f>_xll.xSPRDOPT(I135,H135,AQ135,0,O135,N135,P135,D135-$G$5,1,0)*AH135*AU135</f>
        <v>0</v>
      </c>
      <c r="R135" s="330"/>
      <c r="S135" s="177">
        <f>_xll.xSPRDOPT(I135,H135,AQ135,AT135,O135,N135,P135,D135-$G$5,1,2)*AF135*F135*AH135</f>
        <v>0</v>
      </c>
      <c r="T135" s="177">
        <f>_xll.xSPRDOPT(I135,H135,AQ135,AT135,O135,N135,P135,D135-$G$5,1,1)*AF135*F135*AH135</f>
        <v>0</v>
      </c>
      <c r="U135" s="132"/>
      <c r="V135" s="142">
        <f t="shared" si="65"/>
        <v>0</v>
      </c>
      <c r="W135" s="142"/>
      <c r="X135" s="300">
        <f t="shared" si="66"/>
        <v>0</v>
      </c>
      <c r="Y135" s="300">
        <f t="shared" si="12"/>
        <v>0</v>
      </c>
      <c r="Z135" s="300">
        <f t="shared" si="13"/>
        <v>0</v>
      </c>
      <c r="AA135" s="300">
        <f t="shared" si="14"/>
        <v>0</v>
      </c>
      <c r="AB135" s="300">
        <f t="shared" si="67"/>
        <v>0</v>
      </c>
      <c r="AC135" s="300">
        <f t="shared" si="68"/>
        <v>0</v>
      </c>
      <c r="AE135" s="135">
        <v>15</v>
      </c>
      <c r="AF135" s="135">
        <f t="shared" si="69"/>
        <v>0</v>
      </c>
      <c r="AG135" s="135">
        <f t="shared" si="70"/>
        <v>11</v>
      </c>
      <c r="AH135" s="135">
        <f t="shared" si="53"/>
        <v>0</v>
      </c>
      <c r="AI135" s="135">
        <f t="shared" si="71"/>
        <v>1904</v>
      </c>
      <c r="AJ135" s="135">
        <f t="shared" si="72"/>
        <v>38671</v>
      </c>
      <c r="AK135" s="332">
        <f t="shared" si="73"/>
        <v>0.10353092783505158</v>
      </c>
      <c r="AL135" s="133">
        <f t="shared" si="16"/>
        <v>3.06</v>
      </c>
      <c r="AM135" s="218">
        <f t="shared" si="17"/>
        <v>0.27</v>
      </c>
      <c r="AN135" s="218">
        <f t="shared" si="18"/>
        <v>1.7500000000000002E-2</v>
      </c>
      <c r="AO135" s="334">
        <f t="shared" si="57"/>
        <v>0.28749999999999998</v>
      </c>
      <c r="AP135" s="218">
        <f t="shared" si="19"/>
        <v>0.02</v>
      </c>
      <c r="AQ135" s="133">
        <f t="shared" si="74"/>
        <v>0</v>
      </c>
      <c r="AR135" s="134">
        <f t="shared" si="20"/>
        <v>0</v>
      </c>
      <c r="AS135" s="133">
        <f t="shared" si="54"/>
        <v>0</v>
      </c>
      <c r="AT135" s="134">
        <f t="shared" si="75"/>
        <v>7.0190264703434008E-2</v>
      </c>
      <c r="AU135" s="134">
        <f t="shared" si="22"/>
        <v>0</v>
      </c>
      <c r="AV135" s="34">
        <f t="shared" si="55"/>
        <v>0</v>
      </c>
      <c r="AW135" s="134">
        <f t="shared" si="24"/>
        <v>0.23250000000000001</v>
      </c>
      <c r="AX135" s="134">
        <f t="shared" si="25"/>
        <v>0.85</v>
      </c>
      <c r="AY135" s="134">
        <f t="shared" si="26"/>
        <v>0.85</v>
      </c>
      <c r="AZ135" s="134"/>
      <c r="BA135" s="223"/>
      <c r="BB135" s="218">
        <f t="shared" si="27"/>
        <v>-1.0546403580983732</v>
      </c>
      <c r="BC135" s="218">
        <f t="shared" si="76"/>
        <v>-1.0479999999999996</v>
      </c>
      <c r="BD135" s="134">
        <f t="shared" si="77"/>
        <v>-0.38477379466519657</v>
      </c>
      <c r="BE135" s="134">
        <f t="shared" si="78"/>
        <v>-0.3784678075646698</v>
      </c>
      <c r="BF135" s="134">
        <f>_xll.xSPRDOPT($BW135,$BV135,$CG135,0,$BY135,$BX135,$BZ135,$AJ135,1,4)*$CB135</f>
        <v>7.4978456377619185E-2</v>
      </c>
      <c r="BG135" s="134">
        <f>_xll.xSPRDOPT($BW135,$BV135,$CG135,0,$BY135,$BX135,$BZ135,$AJ135,1,3)*$CB135</f>
        <v>6.1452394907398289E-2</v>
      </c>
      <c r="BH135" s="134">
        <f>IF(OR(BF135&lt;&gt;0,BG135&lt;&gt;0),_xll.xSPRDOPT($BW135,$BV135,$CG135,0,$BY135,$BX135,$BZ135,$AJ135,1,12)*$CB135,0)</f>
        <v>-6.1633173405266979E-2</v>
      </c>
      <c r="BI135" s="134">
        <f>_xll.xSPRDOPT($BW135,$BV135,$CG135,2*LN(1+CA135/2),$BY135,$BX135,$BZ135,$AJ135,1,9)</f>
        <v>5.62578073785519E-5</v>
      </c>
      <c r="BJ135" s="134">
        <f>_xll.xSPRDOPT($BW135,$BV135,$CG135,0,$BY135,$BX135,$BZ135,$AJ135,1,6)*$CB135</f>
        <v>7.4475400212961063</v>
      </c>
      <c r="BK135" s="134">
        <f>_xll.xSPRDOPT($BW135,$BV135,$CG135,0,$BY135,$BX135,$BZ135,$AJ135,1,5)*$CB135</f>
        <v>-11.311581526478387</v>
      </c>
      <c r="BL135" s="134">
        <f>_xll.xSPRDOPT(BW135,BV135,CG135,0,BY135,BX135,BZ135,AJ135,1,2)*CB135</f>
        <v>-0.22902040862302986</v>
      </c>
      <c r="BM135" s="134">
        <f>_xll.xSPRDOPT(BW135,BV135,CG135,0,BY135,BX135,BZ135,AJ135,1,1)*CB135</f>
        <v>0.40219191537090299</v>
      </c>
      <c r="BN135" s="134">
        <f>IF(AH135&lt;&gt;0,_xll.xSPRDOPT($BW135,$BV135,$CG135,2*LN(1+CA135/2),$BY135,$BX135,$BZ135,$AJ135,1,8)+(AJ135/365.25)*CH135/AH135,0)</f>
        <v>0</v>
      </c>
      <c r="BO135" s="134">
        <f>_xll.xSPRDOPT($BW135,$BV135,$CG135,0,$BY135,$BX135,$BZ135,$AJ135,1,0)</f>
        <v>0.85484078033660615</v>
      </c>
      <c r="BP135" s="134"/>
      <c r="BQ135" s="134"/>
      <c r="BR135" s="134"/>
      <c r="BS135" s="135">
        <f t="shared" si="58"/>
        <v>0</v>
      </c>
      <c r="BV135" s="221">
        <v>4.4021403580983733</v>
      </c>
      <c r="BW135" s="133">
        <v>4.4154999999999998</v>
      </c>
      <c r="BX135" s="134">
        <v>0.6282510792705821</v>
      </c>
      <c r="BY135" s="134">
        <v>0.62194509217005534</v>
      </c>
      <c r="BZ135" s="134">
        <v>0.99287864325661945</v>
      </c>
      <c r="CA135" s="134">
        <v>6.8263969545907008E-2</v>
      </c>
      <c r="CB135" s="134">
        <v>0.9872179502955063</v>
      </c>
      <c r="CC135" s="218">
        <v>-0.03</v>
      </c>
      <c r="CD135" s="218">
        <v>0.06</v>
      </c>
      <c r="CE135" s="218">
        <v>0.17499999999999999</v>
      </c>
      <c r="CF135" s="218">
        <v>-7.4999999999999997E-3</v>
      </c>
      <c r="CG135" s="218">
        <v>1.9200000000000002E-2</v>
      </c>
      <c r="CH135" s="218">
        <v>3.0653117356675472</v>
      </c>
      <c r="CI135" s="29">
        <v>4.2480000000000002</v>
      </c>
    </row>
    <row r="136" spans="4:87" x14ac:dyDescent="0.2">
      <c r="D136" s="31">
        <f t="shared" si="59"/>
        <v>38671</v>
      </c>
      <c r="F136" s="28">
        <f t="shared" si="60"/>
        <v>20000</v>
      </c>
      <c r="G136" s="28">
        <f t="shared" si="11"/>
        <v>0</v>
      </c>
      <c r="H136" s="52">
        <f t="shared" si="61"/>
        <v>3.3475000000000001</v>
      </c>
      <c r="I136" s="52">
        <f t="shared" si="62"/>
        <v>3.3675000000000002</v>
      </c>
      <c r="K136" s="52">
        <f t="shared" si="56"/>
        <v>0</v>
      </c>
      <c r="L136" s="132">
        <f t="shared" si="63"/>
        <v>0</v>
      </c>
      <c r="M136" s="30"/>
      <c r="N136" s="128">
        <f t="shared" si="29"/>
        <v>0.24347728460538551</v>
      </c>
      <c r="O136" s="128">
        <f t="shared" si="30"/>
        <v>0.24347728460538551</v>
      </c>
      <c r="P136" s="55">
        <f t="shared" si="64"/>
        <v>0.99999999999999989</v>
      </c>
      <c r="Q136" s="132">
        <f>_xll.xSPRDOPT(I136,H136,AQ136,0,O136,N136,P136,D136-$G$5,1,0)*AH136*AU136</f>
        <v>0</v>
      </c>
      <c r="R136" s="330"/>
      <c r="S136" s="177">
        <f>_xll.xSPRDOPT(I136,H136,AQ136,AT136,O136,N136,P136,D136-$G$5,1,2)*AF136*F136*AH136</f>
        <v>0</v>
      </c>
      <c r="T136" s="177">
        <f>_xll.xSPRDOPT(I136,H136,AQ136,AT136,O136,N136,P136,D136-$G$5,1,1)*AF136*F136*AH136</f>
        <v>0</v>
      </c>
      <c r="U136" s="132"/>
      <c r="V136" s="142">
        <f t="shared" si="65"/>
        <v>0</v>
      </c>
      <c r="W136" s="142"/>
      <c r="X136" s="300">
        <f t="shared" si="66"/>
        <v>0</v>
      </c>
      <c r="Y136" s="300">
        <f t="shared" si="12"/>
        <v>0</v>
      </c>
      <c r="Z136" s="300">
        <f t="shared" si="13"/>
        <v>0</v>
      </c>
      <c r="AA136" s="300">
        <f t="shared" si="14"/>
        <v>0</v>
      </c>
      <c r="AB136" s="300">
        <f t="shared" si="67"/>
        <v>0</v>
      </c>
      <c r="AC136" s="300">
        <f t="shared" si="68"/>
        <v>0</v>
      </c>
      <c r="AE136" s="135">
        <v>15</v>
      </c>
      <c r="AF136" s="135">
        <f t="shared" si="69"/>
        <v>0</v>
      </c>
      <c r="AG136" s="135">
        <f t="shared" si="70"/>
        <v>11</v>
      </c>
      <c r="AH136" s="135">
        <f t="shared" si="53"/>
        <v>0</v>
      </c>
      <c r="AI136" s="135">
        <f t="shared" si="71"/>
        <v>1904</v>
      </c>
      <c r="AJ136" s="135">
        <f t="shared" si="72"/>
        <v>38671</v>
      </c>
      <c r="AK136" s="332">
        <f t="shared" si="73"/>
        <v>0.10353092783505158</v>
      </c>
      <c r="AL136" s="133">
        <f t="shared" si="16"/>
        <v>3.06</v>
      </c>
      <c r="AM136" s="218">
        <f t="shared" si="17"/>
        <v>0.27</v>
      </c>
      <c r="AN136" s="218">
        <f t="shared" si="18"/>
        <v>1.7500000000000002E-2</v>
      </c>
      <c r="AO136" s="334">
        <f t="shared" si="57"/>
        <v>0.28749999999999998</v>
      </c>
      <c r="AP136" s="218">
        <f t="shared" si="19"/>
        <v>0.02</v>
      </c>
      <c r="AQ136" s="133">
        <f t="shared" si="74"/>
        <v>0</v>
      </c>
      <c r="AR136" s="134">
        <f t="shared" si="20"/>
        <v>0</v>
      </c>
      <c r="AS136" s="133">
        <f t="shared" si="54"/>
        <v>0</v>
      </c>
      <c r="AT136" s="134">
        <f t="shared" si="75"/>
        <v>7.0190264703434008E-2</v>
      </c>
      <c r="AU136" s="134">
        <f t="shared" si="22"/>
        <v>0</v>
      </c>
      <c r="AV136" s="34">
        <f t="shared" si="55"/>
        <v>0</v>
      </c>
      <c r="AW136" s="134">
        <f t="shared" si="24"/>
        <v>0.23250000000000001</v>
      </c>
      <c r="AX136" s="134">
        <f t="shared" si="25"/>
        <v>0.85</v>
      </c>
      <c r="AY136" s="134">
        <f t="shared" si="26"/>
        <v>0.85</v>
      </c>
      <c r="AZ136" s="134"/>
      <c r="BA136" s="223"/>
      <c r="BB136" s="218">
        <f t="shared" si="27"/>
        <v>-1.0546403580983732</v>
      </c>
      <c r="BC136" s="218">
        <f t="shared" si="76"/>
        <v>-1.0479999999999996</v>
      </c>
      <c r="BD136" s="134">
        <f t="shared" si="77"/>
        <v>-0.38477379466519657</v>
      </c>
      <c r="BE136" s="134">
        <f t="shared" si="78"/>
        <v>-0.3784678075646698</v>
      </c>
      <c r="BF136" s="134">
        <f>_xll.xSPRDOPT($BW136,$BV136,$CG136,0,$BY136,$BX136,$BZ136,$AJ136,1,4)*$CB136</f>
        <v>7.4978456377619185E-2</v>
      </c>
      <c r="BG136" s="134">
        <f>_xll.xSPRDOPT($BW136,$BV136,$CG136,0,$BY136,$BX136,$BZ136,$AJ136,1,3)*$CB136</f>
        <v>6.1452394907398289E-2</v>
      </c>
      <c r="BH136" s="134">
        <f>IF(OR(BF136&lt;&gt;0,BG136&lt;&gt;0),_xll.xSPRDOPT($BW136,$BV136,$CG136,0,$BY136,$BX136,$BZ136,$AJ136,1,12)*$CB136,0)</f>
        <v>-6.1633173405266979E-2</v>
      </c>
      <c r="BI136" s="134">
        <f>_xll.xSPRDOPT($BW136,$BV136,$CG136,2*LN(1+CA136/2),$BY136,$BX136,$BZ136,$AJ136,1,9)</f>
        <v>5.62578073785519E-5</v>
      </c>
      <c r="BJ136" s="134">
        <f>_xll.xSPRDOPT($BW136,$BV136,$CG136,0,$BY136,$BX136,$BZ136,$AJ136,1,6)*$CB136</f>
        <v>7.4475400212961063</v>
      </c>
      <c r="BK136" s="134">
        <f>_xll.xSPRDOPT($BW136,$BV136,$CG136,0,$BY136,$BX136,$BZ136,$AJ136,1,5)*$CB136</f>
        <v>-11.311581526478387</v>
      </c>
      <c r="BL136" s="134">
        <f>_xll.xSPRDOPT(BW136,BV136,CG136,0,BY136,BX136,BZ136,AJ136,1,2)*CB136</f>
        <v>-0.22902040862302986</v>
      </c>
      <c r="BM136" s="134">
        <f>_xll.xSPRDOPT(BW136,BV136,CG136,0,BY136,BX136,BZ136,AJ136,1,1)*CB136</f>
        <v>0.40219191537090299</v>
      </c>
      <c r="BN136" s="134">
        <f>IF(AH136&lt;&gt;0,_xll.xSPRDOPT($BW136,$BV136,$CG136,2*LN(1+CA136/2),$BY136,$BX136,$BZ136,$AJ136,1,8)+(AJ136/365.25)*CH136/AH136,0)</f>
        <v>0</v>
      </c>
      <c r="BO136" s="134">
        <f>_xll.xSPRDOPT($BW136,$BV136,$CG136,0,$BY136,$BX136,$BZ136,$AJ136,1,0)</f>
        <v>0.85484078033660615</v>
      </c>
      <c r="BP136" s="134"/>
      <c r="BQ136" s="134"/>
      <c r="BR136" s="134"/>
      <c r="BS136" s="135">
        <f t="shared" si="58"/>
        <v>0</v>
      </c>
      <c r="BV136" s="221">
        <v>4.4021403580983733</v>
      </c>
      <c r="BW136" s="133">
        <v>4.4154999999999998</v>
      </c>
      <c r="BX136" s="134">
        <v>0.6282510792705821</v>
      </c>
      <c r="BY136" s="134">
        <v>0.62194509217005534</v>
      </c>
      <c r="BZ136" s="134">
        <v>0.99287864325661945</v>
      </c>
      <c r="CA136" s="134">
        <v>6.8263969545907008E-2</v>
      </c>
      <c r="CB136" s="134">
        <v>0.9872179502955063</v>
      </c>
      <c r="CC136" s="218">
        <v>-0.03</v>
      </c>
      <c r="CD136" s="218">
        <v>0.06</v>
      </c>
      <c r="CE136" s="218">
        <v>0.17499999999999999</v>
      </c>
      <c r="CF136" s="218">
        <v>-7.4999999999999997E-3</v>
      </c>
      <c r="CG136" s="218">
        <v>1.9200000000000002E-2</v>
      </c>
      <c r="CH136" s="218">
        <v>3.0653117356675472</v>
      </c>
      <c r="CI136" s="29">
        <v>4.2480000000000002</v>
      </c>
    </row>
    <row r="137" spans="4:87" x14ac:dyDescent="0.2">
      <c r="D137" s="31">
        <f t="shared" si="59"/>
        <v>38671</v>
      </c>
      <c r="F137" s="28">
        <f t="shared" si="60"/>
        <v>20000</v>
      </c>
      <c r="G137" s="28">
        <f t="shared" si="11"/>
        <v>0</v>
      </c>
      <c r="H137" s="52">
        <f t="shared" si="61"/>
        <v>3.3475000000000001</v>
      </c>
      <c r="I137" s="52">
        <f t="shared" si="62"/>
        <v>3.3675000000000002</v>
      </c>
      <c r="K137" s="52">
        <f t="shared" si="56"/>
        <v>0</v>
      </c>
      <c r="L137" s="132">
        <f t="shared" si="63"/>
        <v>0</v>
      </c>
      <c r="M137" s="30"/>
      <c r="N137" s="128">
        <f t="shared" si="29"/>
        <v>0.24347728460538551</v>
      </c>
      <c r="O137" s="128">
        <f t="shared" si="30"/>
        <v>0.24347728460538551</v>
      </c>
      <c r="P137" s="55">
        <f t="shared" si="64"/>
        <v>0.99999999999999989</v>
      </c>
      <c r="Q137" s="132">
        <f>_xll.xSPRDOPT(I137,H137,AQ137,0,O137,N137,P137,D137-$G$5,1,0)*AH137*AU137</f>
        <v>0</v>
      </c>
      <c r="R137" s="330"/>
      <c r="S137" s="177">
        <f>_xll.xSPRDOPT(I137,H137,AQ137,AT137,O137,N137,P137,D137-$G$5,1,2)*AF137*F137*AH137</f>
        <v>0</v>
      </c>
      <c r="T137" s="177">
        <f>_xll.xSPRDOPT(I137,H137,AQ137,AT137,O137,N137,P137,D137-$G$5,1,1)*AF137*F137*AH137</f>
        <v>0</v>
      </c>
      <c r="U137" s="132"/>
      <c r="V137" s="142">
        <f t="shared" si="65"/>
        <v>0</v>
      </c>
      <c r="W137" s="142"/>
      <c r="X137" s="300">
        <f t="shared" si="66"/>
        <v>0</v>
      </c>
      <c r="Y137" s="300">
        <f t="shared" si="12"/>
        <v>0</v>
      </c>
      <c r="Z137" s="300">
        <f t="shared" si="13"/>
        <v>0</v>
      </c>
      <c r="AA137" s="300">
        <f t="shared" si="14"/>
        <v>0</v>
      </c>
      <c r="AB137" s="300">
        <f t="shared" si="67"/>
        <v>0</v>
      </c>
      <c r="AC137" s="300">
        <f t="shared" si="68"/>
        <v>0</v>
      </c>
      <c r="AE137" s="135">
        <v>15</v>
      </c>
      <c r="AF137" s="135">
        <f t="shared" si="69"/>
        <v>0</v>
      </c>
      <c r="AG137" s="135">
        <f t="shared" si="70"/>
        <v>11</v>
      </c>
      <c r="AH137" s="135">
        <f t="shared" si="53"/>
        <v>0</v>
      </c>
      <c r="AI137" s="135">
        <f t="shared" si="71"/>
        <v>1904</v>
      </c>
      <c r="AJ137" s="135">
        <f t="shared" si="72"/>
        <v>38671</v>
      </c>
      <c r="AK137" s="332">
        <f t="shared" si="73"/>
        <v>0.10353092783505158</v>
      </c>
      <c r="AL137" s="133">
        <f t="shared" si="16"/>
        <v>3.06</v>
      </c>
      <c r="AM137" s="218">
        <f t="shared" si="17"/>
        <v>0.27</v>
      </c>
      <c r="AN137" s="218">
        <f t="shared" si="18"/>
        <v>1.7500000000000002E-2</v>
      </c>
      <c r="AO137" s="334">
        <f t="shared" si="57"/>
        <v>0.28749999999999998</v>
      </c>
      <c r="AP137" s="218">
        <f t="shared" si="19"/>
        <v>0.02</v>
      </c>
      <c r="AQ137" s="133">
        <f t="shared" si="74"/>
        <v>0</v>
      </c>
      <c r="AR137" s="134">
        <f t="shared" si="20"/>
        <v>0</v>
      </c>
      <c r="AS137" s="133">
        <f t="shared" si="54"/>
        <v>0</v>
      </c>
      <c r="AT137" s="134">
        <f t="shared" si="75"/>
        <v>7.0190264703434008E-2</v>
      </c>
      <c r="AU137" s="134">
        <f t="shared" si="22"/>
        <v>0</v>
      </c>
      <c r="AV137" s="34">
        <f t="shared" si="55"/>
        <v>0</v>
      </c>
      <c r="AW137" s="134">
        <f t="shared" si="24"/>
        <v>0.23250000000000001</v>
      </c>
      <c r="AX137" s="134">
        <f t="shared" si="25"/>
        <v>0.85</v>
      </c>
      <c r="AY137" s="134">
        <f t="shared" si="26"/>
        <v>0.85</v>
      </c>
      <c r="AZ137" s="134"/>
      <c r="BA137" s="223"/>
      <c r="BB137" s="218">
        <f t="shared" si="27"/>
        <v>-1.0546403580983732</v>
      </c>
      <c r="BC137" s="218">
        <f t="shared" si="76"/>
        <v>-1.0479999999999996</v>
      </c>
      <c r="BD137" s="134">
        <f t="shared" si="77"/>
        <v>-0.38477379466519657</v>
      </c>
      <c r="BE137" s="134">
        <f t="shared" si="78"/>
        <v>-0.3784678075646698</v>
      </c>
      <c r="BF137" s="134">
        <f>_xll.xSPRDOPT($BW137,$BV137,$CG137,0,$BY137,$BX137,$BZ137,$AJ137,1,4)*$CB137</f>
        <v>7.4978456377619185E-2</v>
      </c>
      <c r="BG137" s="134">
        <f>_xll.xSPRDOPT($BW137,$BV137,$CG137,0,$BY137,$BX137,$BZ137,$AJ137,1,3)*$CB137</f>
        <v>6.1452394907398289E-2</v>
      </c>
      <c r="BH137" s="134">
        <f>IF(OR(BF137&lt;&gt;0,BG137&lt;&gt;0),_xll.xSPRDOPT($BW137,$BV137,$CG137,0,$BY137,$BX137,$BZ137,$AJ137,1,12)*$CB137,0)</f>
        <v>-6.1633173405266979E-2</v>
      </c>
      <c r="BI137" s="134">
        <f>_xll.xSPRDOPT($BW137,$BV137,$CG137,2*LN(1+CA137/2),$BY137,$BX137,$BZ137,$AJ137,1,9)</f>
        <v>5.62578073785519E-5</v>
      </c>
      <c r="BJ137" s="134">
        <f>_xll.xSPRDOPT($BW137,$BV137,$CG137,0,$BY137,$BX137,$BZ137,$AJ137,1,6)*$CB137</f>
        <v>7.4475400212961063</v>
      </c>
      <c r="BK137" s="134">
        <f>_xll.xSPRDOPT($BW137,$BV137,$CG137,0,$BY137,$BX137,$BZ137,$AJ137,1,5)*$CB137</f>
        <v>-11.311581526478387</v>
      </c>
      <c r="BL137" s="134">
        <f>_xll.xSPRDOPT(BW137,BV137,CG137,0,BY137,BX137,BZ137,AJ137,1,2)*CB137</f>
        <v>-0.22902040862302986</v>
      </c>
      <c r="BM137" s="134">
        <f>_xll.xSPRDOPT(BW137,BV137,CG137,0,BY137,BX137,BZ137,AJ137,1,1)*CB137</f>
        <v>0.40219191537090299</v>
      </c>
      <c r="BN137" s="134">
        <f>IF(AH137&lt;&gt;0,_xll.xSPRDOPT($BW137,$BV137,$CG137,2*LN(1+CA137/2),$BY137,$BX137,$BZ137,$AJ137,1,8)+(AJ137/365.25)*CH137/AH137,0)</f>
        <v>0</v>
      </c>
      <c r="BO137" s="134">
        <f>_xll.xSPRDOPT($BW137,$BV137,$CG137,0,$BY137,$BX137,$BZ137,$AJ137,1,0)</f>
        <v>0.85484078033660615</v>
      </c>
      <c r="BP137" s="134"/>
      <c r="BQ137" s="134"/>
      <c r="BR137" s="134"/>
      <c r="BS137" s="135">
        <f t="shared" si="58"/>
        <v>0</v>
      </c>
      <c r="BV137" s="221">
        <v>4.4021403580983733</v>
      </c>
      <c r="BW137" s="133">
        <v>4.4154999999999998</v>
      </c>
      <c r="BX137" s="134">
        <v>0.6282510792705821</v>
      </c>
      <c r="BY137" s="134">
        <v>0.62194509217005534</v>
      </c>
      <c r="BZ137" s="134">
        <v>0.99287864325661945</v>
      </c>
      <c r="CA137" s="134">
        <v>6.8263969545907008E-2</v>
      </c>
      <c r="CB137" s="134">
        <v>0.9872179502955063</v>
      </c>
      <c r="CC137" s="218">
        <v>-0.03</v>
      </c>
      <c r="CD137" s="218">
        <v>0.06</v>
      </c>
      <c r="CE137" s="218">
        <v>0.17499999999999999</v>
      </c>
      <c r="CF137" s="218">
        <v>-7.4999999999999997E-3</v>
      </c>
      <c r="CG137" s="218">
        <v>1.9200000000000002E-2</v>
      </c>
      <c r="CH137" s="218">
        <v>3.0653117356675472</v>
      </c>
      <c r="CI137" s="29">
        <v>4.2480000000000002</v>
      </c>
    </row>
    <row r="138" spans="4:87" x14ac:dyDescent="0.2">
      <c r="D138" s="31">
        <f t="shared" si="59"/>
        <v>38671</v>
      </c>
      <c r="F138" s="28">
        <f t="shared" si="60"/>
        <v>20000</v>
      </c>
      <c r="G138" s="28">
        <f t="shared" si="11"/>
        <v>0</v>
      </c>
      <c r="H138" s="52">
        <f t="shared" si="61"/>
        <v>3.3475000000000001</v>
      </c>
      <c r="I138" s="52">
        <f t="shared" si="62"/>
        <v>3.3675000000000002</v>
      </c>
      <c r="K138" s="52">
        <f t="shared" si="56"/>
        <v>0</v>
      </c>
      <c r="L138" s="132">
        <f t="shared" si="63"/>
        <v>0</v>
      </c>
      <c r="M138" s="30"/>
      <c r="N138" s="128">
        <f t="shared" si="29"/>
        <v>0.24347728460538551</v>
      </c>
      <c r="O138" s="128">
        <f t="shared" si="30"/>
        <v>0.24347728460538551</v>
      </c>
      <c r="P138" s="55">
        <f t="shared" si="64"/>
        <v>0.99999999999999989</v>
      </c>
      <c r="Q138" s="132">
        <f>_xll.xSPRDOPT(I138,H138,AQ138,0,O138,N138,P138,D138-$G$5,1,0)*AH138*AU138</f>
        <v>0</v>
      </c>
      <c r="R138" s="330"/>
      <c r="S138" s="177">
        <f>_xll.xSPRDOPT(I138,H138,AQ138,AT138,O138,N138,P138,D138-$G$5,1,2)*AF138*F138*AH138</f>
        <v>0</v>
      </c>
      <c r="T138" s="177">
        <f>_xll.xSPRDOPT(I138,H138,AQ138,AT138,O138,N138,P138,D138-$G$5,1,1)*AF138*F138*AH138</f>
        <v>0</v>
      </c>
      <c r="U138" s="132"/>
      <c r="V138" s="142">
        <f t="shared" si="65"/>
        <v>0</v>
      </c>
      <c r="W138" s="142"/>
      <c r="X138" s="300">
        <f t="shared" si="66"/>
        <v>0</v>
      </c>
      <c r="Y138" s="300">
        <f t="shared" si="12"/>
        <v>0</v>
      </c>
      <c r="Z138" s="300">
        <f t="shared" si="13"/>
        <v>0</v>
      </c>
      <c r="AA138" s="300">
        <f t="shared" si="14"/>
        <v>0</v>
      </c>
      <c r="AB138" s="300">
        <f t="shared" si="67"/>
        <v>0</v>
      </c>
      <c r="AC138" s="300">
        <f t="shared" si="68"/>
        <v>0</v>
      </c>
      <c r="AE138" s="135">
        <v>15</v>
      </c>
      <c r="AF138" s="135">
        <f t="shared" si="69"/>
        <v>0</v>
      </c>
      <c r="AG138" s="135">
        <f t="shared" si="70"/>
        <v>11</v>
      </c>
      <c r="AH138" s="135">
        <f t="shared" si="53"/>
        <v>0</v>
      </c>
      <c r="AI138" s="135">
        <f t="shared" si="71"/>
        <v>1904</v>
      </c>
      <c r="AJ138" s="135">
        <f t="shared" si="72"/>
        <v>38671</v>
      </c>
      <c r="AK138" s="332">
        <f t="shared" si="73"/>
        <v>0.10353092783505158</v>
      </c>
      <c r="AL138" s="133">
        <f t="shared" si="16"/>
        <v>3.06</v>
      </c>
      <c r="AM138" s="218">
        <f t="shared" si="17"/>
        <v>0.27</v>
      </c>
      <c r="AN138" s="218">
        <f t="shared" si="18"/>
        <v>1.7500000000000002E-2</v>
      </c>
      <c r="AO138" s="334">
        <f t="shared" si="57"/>
        <v>0.28749999999999998</v>
      </c>
      <c r="AP138" s="218">
        <f t="shared" si="19"/>
        <v>0.02</v>
      </c>
      <c r="AQ138" s="133">
        <f t="shared" si="74"/>
        <v>0</v>
      </c>
      <c r="AR138" s="134">
        <f t="shared" si="20"/>
        <v>0</v>
      </c>
      <c r="AS138" s="133">
        <f t="shared" si="54"/>
        <v>0</v>
      </c>
      <c r="AT138" s="134">
        <f t="shared" si="75"/>
        <v>7.0190264703434008E-2</v>
      </c>
      <c r="AU138" s="134">
        <f t="shared" si="22"/>
        <v>0</v>
      </c>
      <c r="AV138" s="34">
        <f t="shared" si="55"/>
        <v>0</v>
      </c>
      <c r="AW138" s="134">
        <f t="shared" si="24"/>
        <v>0.23250000000000001</v>
      </c>
      <c r="AX138" s="134">
        <f t="shared" si="25"/>
        <v>0.85</v>
      </c>
      <c r="AY138" s="134">
        <f t="shared" si="26"/>
        <v>0.85</v>
      </c>
      <c r="AZ138" s="134"/>
      <c r="BA138" s="223"/>
      <c r="BB138" s="218">
        <f t="shared" si="27"/>
        <v>-1.0546403580983732</v>
      </c>
      <c r="BC138" s="218">
        <f t="shared" si="76"/>
        <v>-1.0479999999999996</v>
      </c>
      <c r="BD138" s="134">
        <f t="shared" si="77"/>
        <v>-0.38477379466519657</v>
      </c>
      <c r="BE138" s="134">
        <f t="shared" si="78"/>
        <v>-0.3784678075646698</v>
      </c>
      <c r="BF138" s="134">
        <f>_xll.xSPRDOPT($BW138,$BV138,$CG138,0,$BY138,$BX138,$BZ138,$AJ138,1,4)*$CB138</f>
        <v>7.4978456377619185E-2</v>
      </c>
      <c r="BG138" s="134">
        <f>_xll.xSPRDOPT($BW138,$BV138,$CG138,0,$BY138,$BX138,$BZ138,$AJ138,1,3)*$CB138</f>
        <v>6.1452394907398289E-2</v>
      </c>
      <c r="BH138" s="134">
        <f>IF(OR(BF138&lt;&gt;0,BG138&lt;&gt;0),_xll.xSPRDOPT($BW138,$BV138,$CG138,0,$BY138,$BX138,$BZ138,$AJ138,1,12)*$CB138,0)</f>
        <v>-6.1633173405266979E-2</v>
      </c>
      <c r="BI138" s="134">
        <f>_xll.xSPRDOPT($BW138,$BV138,$CG138,2*LN(1+CA138/2),$BY138,$BX138,$BZ138,$AJ138,1,9)</f>
        <v>5.62578073785519E-5</v>
      </c>
      <c r="BJ138" s="134">
        <f>_xll.xSPRDOPT($BW138,$BV138,$CG138,0,$BY138,$BX138,$BZ138,$AJ138,1,6)*$CB138</f>
        <v>7.4475400212961063</v>
      </c>
      <c r="BK138" s="134">
        <f>_xll.xSPRDOPT($BW138,$BV138,$CG138,0,$BY138,$BX138,$BZ138,$AJ138,1,5)*$CB138</f>
        <v>-11.311581526478387</v>
      </c>
      <c r="BL138" s="134">
        <f>_xll.xSPRDOPT(BW138,BV138,CG138,0,BY138,BX138,BZ138,AJ138,1,2)*CB138</f>
        <v>-0.22902040862302986</v>
      </c>
      <c r="BM138" s="134">
        <f>_xll.xSPRDOPT(BW138,BV138,CG138,0,BY138,BX138,BZ138,AJ138,1,1)*CB138</f>
        <v>0.40219191537090299</v>
      </c>
      <c r="BN138" s="134">
        <f>IF(AH138&lt;&gt;0,_xll.xSPRDOPT($BW138,$BV138,$CG138,2*LN(1+CA138/2),$BY138,$BX138,$BZ138,$AJ138,1,8)+(AJ138/365.25)*CH138/AH138,0)</f>
        <v>0</v>
      </c>
      <c r="BO138" s="134">
        <f>_xll.xSPRDOPT($BW138,$BV138,$CG138,0,$BY138,$BX138,$BZ138,$AJ138,1,0)</f>
        <v>0.85484078033660615</v>
      </c>
      <c r="BP138" s="134"/>
      <c r="BQ138" s="134"/>
      <c r="BR138" s="134"/>
      <c r="BS138" s="135">
        <f t="shared" si="58"/>
        <v>0</v>
      </c>
      <c r="BV138" s="221">
        <v>4.4021403580983733</v>
      </c>
      <c r="BW138" s="133">
        <v>4.4154999999999998</v>
      </c>
      <c r="BX138" s="134">
        <v>0.6282510792705821</v>
      </c>
      <c r="BY138" s="134">
        <v>0.62194509217005534</v>
      </c>
      <c r="BZ138" s="134">
        <v>0.99287864325661945</v>
      </c>
      <c r="CA138" s="134">
        <v>6.8263969545907008E-2</v>
      </c>
      <c r="CB138" s="134">
        <v>0.9872179502955063</v>
      </c>
      <c r="CC138" s="218">
        <v>-0.03</v>
      </c>
      <c r="CD138" s="218">
        <v>0.06</v>
      </c>
      <c r="CE138" s="218">
        <v>0.17499999999999999</v>
      </c>
      <c r="CF138" s="218">
        <v>-7.4999999999999997E-3</v>
      </c>
      <c r="CG138" s="218">
        <v>1.9200000000000002E-2</v>
      </c>
      <c r="CH138" s="218">
        <v>3.0653117356675472</v>
      </c>
      <c r="CI138" s="29">
        <v>4.2480000000000002</v>
      </c>
    </row>
    <row r="139" spans="4:87" x14ac:dyDescent="0.2">
      <c r="D139" s="31">
        <f t="shared" si="59"/>
        <v>38671</v>
      </c>
      <c r="F139" s="28">
        <f t="shared" si="60"/>
        <v>20000</v>
      </c>
      <c r="G139" s="28">
        <f t="shared" si="11"/>
        <v>0</v>
      </c>
      <c r="H139" s="52">
        <f t="shared" si="61"/>
        <v>3.3475000000000001</v>
      </c>
      <c r="I139" s="52">
        <f t="shared" si="62"/>
        <v>3.3675000000000002</v>
      </c>
      <c r="K139" s="52">
        <f t="shared" si="56"/>
        <v>0</v>
      </c>
      <c r="L139" s="132">
        <f t="shared" si="63"/>
        <v>0</v>
      </c>
      <c r="M139" s="30"/>
      <c r="N139" s="128">
        <f t="shared" si="29"/>
        <v>0.24347728460538551</v>
      </c>
      <c r="O139" s="128">
        <f t="shared" si="30"/>
        <v>0.24347728460538551</v>
      </c>
      <c r="P139" s="55">
        <f t="shared" si="64"/>
        <v>0.99999999999999989</v>
      </c>
      <c r="Q139" s="132">
        <f>_xll.xSPRDOPT(I139,H139,AQ139,0,O139,N139,P139,D139-$G$5,1,0)*AH139*AU139</f>
        <v>0</v>
      </c>
      <c r="R139" s="330"/>
      <c r="S139" s="177">
        <f>_xll.xSPRDOPT(I139,H139,AQ139,AT139,O139,N139,P139,D139-$G$5,1,2)*AF139*F139*AH139</f>
        <v>0</v>
      </c>
      <c r="T139" s="177">
        <f>_xll.xSPRDOPT(I139,H139,AQ139,AT139,O139,N139,P139,D139-$G$5,1,1)*AF139*F139*AH139</f>
        <v>0</v>
      </c>
      <c r="U139" s="132"/>
      <c r="V139" s="142">
        <f t="shared" si="65"/>
        <v>0</v>
      </c>
      <c r="W139" s="142"/>
      <c r="X139" s="300">
        <f t="shared" si="66"/>
        <v>0</v>
      </c>
      <c r="Y139" s="300">
        <f t="shared" si="12"/>
        <v>0</v>
      </c>
      <c r="Z139" s="300">
        <f t="shared" si="13"/>
        <v>0</v>
      </c>
      <c r="AA139" s="300">
        <f t="shared" si="14"/>
        <v>0</v>
      </c>
      <c r="AB139" s="300">
        <f t="shared" si="67"/>
        <v>0</v>
      </c>
      <c r="AC139" s="300">
        <f t="shared" si="68"/>
        <v>0</v>
      </c>
      <c r="AE139" s="135">
        <v>15</v>
      </c>
      <c r="AF139" s="135">
        <f t="shared" si="69"/>
        <v>0</v>
      </c>
      <c r="AG139" s="135">
        <f t="shared" si="70"/>
        <v>11</v>
      </c>
      <c r="AH139" s="135">
        <f t="shared" si="53"/>
        <v>0</v>
      </c>
      <c r="AI139" s="135">
        <f t="shared" si="71"/>
        <v>1904</v>
      </c>
      <c r="AJ139" s="135">
        <f t="shared" si="72"/>
        <v>38671</v>
      </c>
      <c r="AK139" s="332">
        <f t="shared" si="73"/>
        <v>0.10353092783505158</v>
      </c>
      <c r="AL139" s="133">
        <f t="shared" si="16"/>
        <v>3.06</v>
      </c>
      <c r="AM139" s="218">
        <f t="shared" si="17"/>
        <v>0.27</v>
      </c>
      <c r="AN139" s="218">
        <f t="shared" si="18"/>
        <v>1.7500000000000002E-2</v>
      </c>
      <c r="AO139" s="334">
        <f t="shared" si="57"/>
        <v>0.28749999999999998</v>
      </c>
      <c r="AP139" s="218">
        <f t="shared" si="19"/>
        <v>0.02</v>
      </c>
      <c r="AQ139" s="133">
        <f t="shared" si="74"/>
        <v>0</v>
      </c>
      <c r="AR139" s="134">
        <f t="shared" si="20"/>
        <v>0</v>
      </c>
      <c r="AS139" s="133">
        <f t="shared" si="54"/>
        <v>0</v>
      </c>
      <c r="AT139" s="134">
        <f t="shared" si="75"/>
        <v>7.0190264703434008E-2</v>
      </c>
      <c r="AU139" s="134">
        <f t="shared" si="22"/>
        <v>0</v>
      </c>
      <c r="AV139" s="34">
        <f t="shared" si="55"/>
        <v>0</v>
      </c>
      <c r="AW139" s="134">
        <f t="shared" si="24"/>
        <v>0.23250000000000001</v>
      </c>
      <c r="AX139" s="134">
        <f t="shared" si="25"/>
        <v>0.85</v>
      </c>
      <c r="AY139" s="134">
        <f t="shared" si="26"/>
        <v>0.85</v>
      </c>
      <c r="AZ139" s="134"/>
      <c r="BA139" s="223"/>
      <c r="BB139" s="218">
        <f t="shared" si="27"/>
        <v>-1.0546403580983732</v>
      </c>
      <c r="BC139" s="218">
        <f t="shared" si="76"/>
        <v>-1.0479999999999996</v>
      </c>
      <c r="BD139" s="134">
        <f t="shared" si="77"/>
        <v>-0.38477379466519657</v>
      </c>
      <c r="BE139" s="134">
        <f t="shared" si="78"/>
        <v>-0.3784678075646698</v>
      </c>
      <c r="BF139" s="134">
        <f>_xll.xSPRDOPT($BW139,$BV139,$CG139,0,$BY139,$BX139,$BZ139,$AJ139,1,4)*$CB139</f>
        <v>7.4978456377619185E-2</v>
      </c>
      <c r="BG139" s="134">
        <f>_xll.xSPRDOPT($BW139,$BV139,$CG139,0,$BY139,$BX139,$BZ139,$AJ139,1,3)*$CB139</f>
        <v>6.1452394907398289E-2</v>
      </c>
      <c r="BH139" s="134">
        <f>IF(OR(BF139&lt;&gt;0,BG139&lt;&gt;0),_xll.xSPRDOPT($BW139,$BV139,$CG139,0,$BY139,$BX139,$BZ139,$AJ139,1,12)*$CB139,0)</f>
        <v>-6.1633173405266979E-2</v>
      </c>
      <c r="BI139" s="134">
        <f>_xll.xSPRDOPT($BW139,$BV139,$CG139,2*LN(1+CA139/2),$BY139,$BX139,$BZ139,$AJ139,1,9)</f>
        <v>5.62578073785519E-5</v>
      </c>
      <c r="BJ139" s="134">
        <f>_xll.xSPRDOPT($BW139,$BV139,$CG139,0,$BY139,$BX139,$BZ139,$AJ139,1,6)*$CB139</f>
        <v>7.4475400212961063</v>
      </c>
      <c r="BK139" s="134">
        <f>_xll.xSPRDOPT($BW139,$BV139,$CG139,0,$BY139,$BX139,$BZ139,$AJ139,1,5)*$CB139</f>
        <v>-11.311581526478387</v>
      </c>
      <c r="BL139" s="134">
        <f>_xll.xSPRDOPT(BW139,BV139,CG139,0,BY139,BX139,BZ139,AJ139,1,2)*CB139</f>
        <v>-0.22902040862302986</v>
      </c>
      <c r="BM139" s="134">
        <f>_xll.xSPRDOPT(BW139,BV139,CG139,0,BY139,BX139,BZ139,AJ139,1,1)*CB139</f>
        <v>0.40219191537090299</v>
      </c>
      <c r="BN139" s="134">
        <f>IF(AH139&lt;&gt;0,_xll.xSPRDOPT($BW139,$BV139,$CG139,2*LN(1+CA139/2),$BY139,$BX139,$BZ139,$AJ139,1,8)+(AJ139/365.25)*CH139/AH139,0)</f>
        <v>0</v>
      </c>
      <c r="BO139" s="134">
        <f>_xll.xSPRDOPT($BW139,$BV139,$CG139,0,$BY139,$BX139,$BZ139,$AJ139,1,0)</f>
        <v>0.85484078033660615</v>
      </c>
      <c r="BP139" s="134"/>
      <c r="BQ139" s="134"/>
      <c r="BR139" s="134"/>
      <c r="BS139" s="135">
        <f t="shared" si="58"/>
        <v>0</v>
      </c>
      <c r="BV139" s="221">
        <v>4.4021403580983733</v>
      </c>
      <c r="BW139" s="133">
        <v>4.4154999999999998</v>
      </c>
      <c r="BX139" s="134">
        <v>0.6282510792705821</v>
      </c>
      <c r="BY139" s="134">
        <v>0.62194509217005534</v>
      </c>
      <c r="BZ139" s="134">
        <v>0.99287864325661945</v>
      </c>
      <c r="CA139" s="134">
        <v>6.8263969545907008E-2</v>
      </c>
      <c r="CB139" s="134">
        <v>0.9872179502955063</v>
      </c>
      <c r="CC139" s="218">
        <v>-0.03</v>
      </c>
      <c r="CD139" s="218">
        <v>0.06</v>
      </c>
      <c r="CE139" s="218">
        <v>0.17499999999999999</v>
      </c>
      <c r="CF139" s="218">
        <v>-7.4999999999999997E-3</v>
      </c>
      <c r="CG139" s="218">
        <v>1.9200000000000002E-2</v>
      </c>
      <c r="CH139" s="218">
        <v>3.0653117356675472</v>
      </c>
      <c r="CI139" s="29">
        <v>4.2480000000000002</v>
      </c>
    </row>
    <row r="140" spans="4:87" x14ac:dyDescent="0.2">
      <c r="D140" s="31">
        <f t="shared" si="59"/>
        <v>38671</v>
      </c>
      <c r="F140" s="28">
        <f t="shared" si="60"/>
        <v>20000</v>
      </c>
      <c r="G140" s="28">
        <f t="shared" si="11"/>
        <v>0</v>
      </c>
      <c r="H140" s="52">
        <f t="shared" si="61"/>
        <v>3.3475000000000001</v>
      </c>
      <c r="I140" s="52">
        <f t="shared" si="62"/>
        <v>3.3675000000000002</v>
      </c>
      <c r="K140" s="52">
        <f t="shared" si="56"/>
        <v>0</v>
      </c>
      <c r="L140" s="132">
        <f t="shared" si="63"/>
        <v>0</v>
      </c>
      <c r="M140" s="30"/>
      <c r="N140" s="128">
        <f t="shared" si="29"/>
        <v>0.24347728460538551</v>
      </c>
      <c r="O140" s="128">
        <f t="shared" si="30"/>
        <v>0.24347728460538551</v>
      </c>
      <c r="P140" s="55">
        <f t="shared" si="64"/>
        <v>0.99999999999999989</v>
      </c>
      <c r="Q140" s="132">
        <f>_xll.xSPRDOPT(I140,H140,AQ140,0,O140,N140,P140,D140-$G$5,1,0)*AH140*AU140</f>
        <v>0</v>
      </c>
      <c r="R140" s="330"/>
      <c r="S140" s="177">
        <f>_xll.xSPRDOPT(I140,H140,AQ140,AT140,O140,N140,P140,D140-$G$5,1,2)*AF140*F140*AH140</f>
        <v>0</v>
      </c>
      <c r="T140" s="177">
        <f>_xll.xSPRDOPT(I140,H140,AQ140,AT140,O140,N140,P140,D140-$G$5,1,1)*AF140*F140*AH140</f>
        <v>0</v>
      </c>
      <c r="U140" s="132"/>
      <c r="V140" s="142">
        <f t="shared" si="65"/>
        <v>0</v>
      </c>
      <c r="W140" s="142"/>
      <c r="X140" s="300">
        <f t="shared" si="66"/>
        <v>0</v>
      </c>
      <c r="Y140" s="300">
        <f t="shared" si="12"/>
        <v>0</v>
      </c>
      <c r="Z140" s="300">
        <f t="shared" si="13"/>
        <v>0</v>
      </c>
      <c r="AA140" s="300">
        <f t="shared" si="14"/>
        <v>0</v>
      </c>
      <c r="AB140" s="300">
        <f t="shared" si="67"/>
        <v>0</v>
      </c>
      <c r="AC140" s="300">
        <f t="shared" si="68"/>
        <v>0</v>
      </c>
      <c r="AE140" s="135">
        <v>15</v>
      </c>
      <c r="AF140" s="135">
        <f t="shared" si="69"/>
        <v>0</v>
      </c>
      <c r="AG140" s="135">
        <f t="shared" si="70"/>
        <v>11</v>
      </c>
      <c r="AH140" s="135">
        <f t="shared" si="53"/>
        <v>0</v>
      </c>
      <c r="AI140" s="135">
        <f t="shared" si="71"/>
        <v>1904</v>
      </c>
      <c r="AJ140" s="135">
        <f t="shared" si="72"/>
        <v>38671</v>
      </c>
      <c r="AK140" s="332">
        <f t="shared" si="73"/>
        <v>0.10353092783505158</v>
      </c>
      <c r="AL140" s="133">
        <f t="shared" si="16"/>
        <v>3.06</v>
      </c>
      <c r="AM140" s="218">
        <f t="shared" si="17"/>
        <v>0.27</v>
      </c>
      <c r="AN140" s="218">
        <f t="shared" si="18"/>
        <v>1.7500000000000002E-2</v>
      </c>
      <c r="AO140" s="334">
        <f t="shared" si="57"/>
        <v>0.28749999999999998</v>
      </c>
      <c r="AP140" s="218">
        <f t="shared" si="19"/>
        <v>0.02</v>
      </c>
      <c r="AQ140" s="133">
        <f t="shared" si="74"/>
        <v>0</v>
      </c>
      <c r="AR140" s="134">
        <f t="shared" si="20"/>
        <v>0</v>
      </c>
      <c r="AS140" s="133">
        <f t="shared" si="54"/>
        <v>0</v>
      </c>
      <c r="AT140" s="134">
        <f t="shared" si="75"/>
        <v>7.0190264703434008E-2</v>
      </c>
      <c r="AU140" s="134">
        <f t="shared" si="22"/>
        <v>0</v>
      </c>
      <c r="AV140" s="34">
        <f t="shared" si="55"/>
        <v>0</v>
      </c>
      <c r="AW140" s="134">
        <f t="shared" si="24"/>
        <v>0.23250000000000001</v>
      </c>
      <c r="AX140" s="134">
        <f t="shared" si="25"/>
        <v>0.85</v>
      </c>
      <c r="AY140" s="134">
        <f t="shared" si="26"/>
        <v>0.85</v>
      </c>
      <c r="AZ140" s="134"/>
      <c r="BA140" s="223"/>
      <c r="BB140" s="218">
        <f t="shared" si="27"/>
        <v>-1.0546403580983732</v>
      </c>
      <c r="BC140" s="218">
        <f t="shared" si="76"/>
        <v>-1.0479999999999996</v>
      </c>
      <c r="BD140" s="134">
        <f t="shared" si="77"/>
        <v>-0.38477379466519657</v>
      </c>
      <c r="BE140" s="134">
        <f t="shared" si="78"/>
        <v>-0.3784678075646698</v>
      </c>
      <c r="BF140" s="134">
        <f>_xll.xSPRDOPT($BW140,$BV140,$CG140,0,$BY140,$BX140,$BZ140,$AJ140,1,4)*$CB140</f>
        <v>7.4978456377619185E-2</v>
      </c>
      <c r="BG140" s="134">
        <f>_xll.xSPRDOPT($BW140,$BV140,$CG140,0,$BY140,$BX140,$BZ140,$AJ140,1,3)*$CB140</f>
        <v>6.1452394907398289E-2</v>
      </c>
      <c r="BH140" s="134">
        <f>IF(OR(BF140&lt;&gt;0,BG140&lt;&gt;0),_xll.xSPRDOPT($BW140,$BV140,$CG140,0,$BY140,$BX140,$BZ140,$AJ140,1,12)*$CB140,0)</f>
        <v>-6.1633173405266979E-2</v>
      </c>
      <c r="BI140" s="134">
        <f>_xll.xSPRDOPT($BW140,$BV140,$CG140,2*LN(1+CA140/2),$BY140,$BX140,$BZ140,$AJ140,1,9)</f>
        <v>5.62578073785519E-5</v>
      </c>
      <c r="BJ140" s="134">
        <f>_xll.xSPRDOPT($BW140,$BV140,$CG140,0,$BY140,$BX140,$BZ140,$AJ140,1,6)*$CB140</f>
        <v>7.4475400212961063</v>
      </c>
      <c r="BK140" s="134">
        <f>_xll.xSPRDOPT($BW140,$BV140,$CG140,0,$BY140,$BX140,$BZ140,$AJ140,1,5)*$CB140</f>
        <v>-11.311581526478387</v>
      </c>
      <c r="BL140" s="134">
        <f>_xll.xSPRDOPT(BW140,BV140,CG140,0,BY140,BX140,BZ140,AJ140,1,2)*CB140</f>
        <v>-0.22902040862302986</v>
      </c>
      <c r="BM140" s="134">
        <f>_xll.xSPRDOPT(BW140,BV140,CG140,0,BY140,BX140,BZ140,AJ140,1,1)*CB140</f>
        <v>0.40219191537090299</v>
      </c>
      <c r="BN140" s="134">
        <f>IF(AH140&lt;&gt;0,_xll.xSPRDOPT($BW140,$BV140,$CG140,2*LN(1+CA140/2),$BY140,$BX140,$BZ140,$AJ140,1,8)+(AJ140/365.25)*CH140/AH140,0)</f>
        <v>0</v>
      </c>
      <c r="BO140" s="134">
        <f>_xll.xSPRDOPT($BW140,$BV140,$CG140,0,$BY140,$BX140,$BZ140,$AJ140,1,0)</f>
        <v>0.85484078033660615</v>
      </c>
      <c r="BP140" s="134"/>
      <c r="BQ140" s="134"/>
      <c r="BR140" s="134"/>
      <c r="BS140" s="135">
        <f t="shared" si="58"/>
        <v>0</v>
      </c>
      <c r="BV140" s="221">
        <v>4.4021403580983733</v>
      </c>
      <c r="BW140" s="133">
        <v>4.4154999999999998</v>
      </c>
      <c r="BX140" s="134">
        <v>0.6282510792705821</v>
      </c>
      <c r="BY140" s="134">
        <v>0.62194509217005534</v>
      </c>
      <c r="BZ140" s="134">
        <v>0.99287864325661945</v>
      </c>
      <c r="CA140" s="134">
        <v>6.8263969545907008E-2</v>
      </c>
      <c r="CB140" s="134">
        <v>0.9872179502955063</v>
      </c>
      <c r="CC140" s="218">
        <v>-0.03</v>
      </c>
      <c r="CD140" s="218">
        <v>0.06</v>
      </c>
      <c r="CE140" s="218">
        <v>0.17499999999999999</v>
      </c>
      <c r="CF140" s="218">
        <v>-7.4999999999999997E-3</v>
      </c>
      <c r="CG140" s="218">
        <v>1.9200000000000002E-2</v>
      </c>
      <c r="CH140" s="218">
        <v>3.0653117356675472</v>
      </c>
      <c r="CI140" s="29">
        <v>4.2480000000000002</v>
      </c>
    </row>
    <row r="141" spans="4:87" x14ac:dyDescent="0.2">
      <c r="D141" s="31">
        <f t="shared" si="59"/>
        <v>38671</v>
      </c>
      <c r="F141" s="28">
        <f t="shared" si="60"/>
        <v>20000</v>
      </c>
      <c r="G141" s="28">
        <f t="shared" si="11"/>
        <v>0</v>
      </c>
      <c r="H141" s="52">
        <f t="shared" si="61"/>
        <v>3.3475000000000001</v>
      </c>
      <c r="I141" s="52">
        <f t="shared" si="62"/>
        <v>3.3675000000000002</v>
      </c>
      <c r="K141" s="52">
        <f t="shared" si="56"/>
        <v>0</v>
      </c>
      <c r="L141" s="132">
        <f t="shared" si="63"/>
        <v>0</v>
      </c>
      <c r="M141" s="30"/>
      <c r="N141" s="128">
        <f t="shared" si="29"/>
        <v>0.24347728460538551</v>
      </c>
      <c r="O141" s="128">
        <f t="shared" si="30"/>
        <v>0.24347728460538551</v>
      </c>
      <c r="P141" s="55">
        <f t="shared" si="64"/>
        <v>0.99999999999999989</v>
      </c>
      <c r="Q141" s="132">
        <f>_xll.xSPRDOPT(I141,H141,AQ141,0,O141,N141,P141,D141-$G$5,1,0)*AH141*AU141</f>
        <v>0</v>
      </c>
      <c r="R141" s="330"/>
      <c r="S141" s="177">
        <f>_xll.xSPRDOPT(I141,H141,AQ141,AT141,O141,N141,P141,D141-$G$5,1,2)*AF141*F141*AH141</f>
        <v>0</v>
      </c>
      <c r="T141" s="177">
        <f>_xll.xSPRDOPT(I141,H141,AQ141,AT141,O141,N141,P141,D141-$G$5,1,1)*AF141*F141*AH141</f>
        <v>0</v>
      </c>
      <c r="U141" s="132"/>
      <c r="V141" s="142">
        <f t="shared" si="65"/>
        <v>0</v>
      </c>
      <c r="W141" s="142"/>
      <c r="X141" s="300">
        <f t="shared" si="66"/>
        <v>0</v>
      </c>
      <c r="Y141" s="300">
        <f t="shared" si="12"/>
        <v>0</v>
      </c>
      <c r="Z141" s="300">
        <f t="shared" si="13"/>
        <v>0</v>
      </c>
      <c r="AA141" s="300">
        <f t="shared" si="14"/>
        <v>0</v>
      </c>
      <c r="AB141" s="300">
        <f t="shared" si="67"/>
        <v>0</v>
      </c>
      <c r="AC141" s="300">
        <f t="shared" si="68"/>
        <v>0</v>
      </c>
      <c r="AE141" s="135">
        <v>15</v>
      </c>
      <c r="AF141" s="135">
        <f t="shared" si="69"/>
        <v>0</v>
      </c>
      <c r="AG141" s="135">
        <f t="shared" si="70"/>
        <v>11</v>
      </c>
      <c r="AH141" s="135">
        <f t="shared" si="53"/>
        <v>0</v>
      </c>
      <c r="AI141" s="135">
        <f t="shared" si="71"/>
        <v>1904</v>
      </c>
      <c r="AJ141" s="135">
        <f t="shared" si="72"/>
        <v>38671</v>
      </c>
      <c r="AK141" s="332">
        <f t="shared" si="73"/>
        <v>0.10353092783505158</v>
      </c>
      <c r="AL141" s="133">
        <f t="shared" si="16"/>
        <v>3.06</v>
      </c>
      <c r="AM141" s="218">
        <f t="shared" si="17"/>
        <v>0.27</v>
      </c>
      <c r="AN141" s="218">
        <f t="shared" si="18"/>
        <v>1.7500000000000002E-2</v>
      </c>
      <c r="AO141" s="334">
        <f t="shared" si="57"/>
        <v>0.28749999999999998</v>
      </c>
      <c r="AP141" s="218">
        <f t="shared" si="19"/>
        <v>0.02</v>
      </c>
      <c r="AQ141" s="133">
        <f t="shared" si="74"/>
        <v>0</v>
      </c>
      <c r="AR141" s="134">
        <f t="shared" si="20"/>
        <v>0</v>
      </c>
      <c r="AS141" s="133">
        <f t="shared" si="54"/>
        <v>0</v>
      </c>
      <c r="AT141" s="134">
        <f t="shared" si="75"/>
        <v>7.0190264703434008E-2</v>
      </c>
      <c r="AU141" s="134">
        <f t="shared" si="22"/>
        <v>0</v>
      </c>
      <c r="AV141" s="34">
        <f t="shared" si="55"/>
        <v>0</v>
      </c>
      <c r="AW141" s="134">
        <f t="shared" si="24"/>
        <v>0.23250000000000001</v>
      </c>
      <c r="AX141" s="134">
        <f t="shared" si="25"/>
        <v>0.85</v>
      </c>
      <c r="AY141" s="134">
        <f t="shared" si="26"/>
        <v>0.85</v>
      </c>
      <c r="AZ141" s="134"/>
      <c r="BA141" s="223"/>
      <c r="BB141" s="218">
        <f t="shared" si="27"/>
        <v>-1.0546403580983732</v>
      </c>
      <c r="BC141" s="218">
        <f t="shared" si="76"/>
        <v>-1.0479999999999996</v>
      </c>
      <c r="BD141" s="134">
        <f t="shared" si="77"/>
        <v>-0.38477379466519657</v>
      </c>
      <c r="BE141" s="134">
        <f t="shared" si="78"/>
        <v>-0.3784678075646698</v>
      </c>
      <c r="BF141" s="134">
        <f>_xll.xSPRDOPT($BW141,$BV141,$CG141,0,$BY141,$BX141,$BZ141,$AJ141,1,4)*$CB141</f>
        <v>7.4978456377619185E-2</v>
      </c>
      <c r="BG141" s="134">
        <f>_xll.xSPRDOPT($BW141,$BV141,$CG141,0,$BY141,$BX141,$BZ141,$AJ141,1,3)*$CB141</f>
        <v>6.1452394907398289E-2</v>
      </c>
      <c r="BH141" s="134">
        <f>IF(OR(BF141&lt;&gt;0,BG141&lt;&gt;0),_xll.xSPRDOPT($BW141,$BV141,$CG141,0,$BY141,$BX141,$BZ141,$AJ141,1,12)*$CB141,0)</f>
        <v>-6.1633173405266979E-2</v>
      </c>
      <c r="BI141" s="134">
        <f>_xll.xSPRDOPT($BW141,$BV141,$CG141,2*LN(1+CA141/2),$BY141,$BX141,$BZ141,$AJ141,1,9)</f>
        <v>5.62578073785519E-5</v>
      </c>
      <c r="BJ141" s="134">
        <f>_xll.xSPRDOPT($BW141,$BV141,$CG141,0,$BY141,$BX141,$BZ141,$AJ141,1,6)*$CB141</f>
        <v>7.4475400212961063</v>
      </c>
      <c r="BK141" s="134">
        <f>_xll.xSPRDOPT($BW141,$BV141,$CG141,0,$BY141,$BX141,$BZ141,$AJ141,1,5)*$CB141</f>
        <v>-11.311581526478387</v>
      </c>
      <c r="BL141" s="134">
        <f>_xll.xSPRDOPT(BW141,BV141,CG141,0,BY141,BX141,BZ141,AJ141,1,2)*CB141</f>
        <v>-0.22902040862302986</v>
      </c>
      <c r="BM141" s="134">
        <f>_xll.xSPRDOPT(BW141,BV141,CG141,0,BY141,BX141,BZ141,AJ141,1,1)*CB141</f>
        <v>0.40219191537090299</v>
      </c>
      <c r="BN141" s="134">
        <f>IF(AH141&lt;&gt;0,_xll.xSPRDOPT($BW141,$BV141,$CG141,2*LN(1+CA141/2),$BY141,$BX141,$BZ141,$AJ141,1,8)+(AJ141/365.25)*CH141/AH141,0)</f>
        <v>0</v>
      </c>
      <c r="BO141" s="134">
        <f>_xll.xSPRDOPT($BW141,$BV141,$CG141,0,$BY141,$BX141,$BZ141,$AJ141,1,0)</f>
        <v>0.85484078033660615</v>
      </c>
      <c r="BP141" s="134"/>
      <c r="BQ141" s="134"/>
      <c r="BR141" s="134"/>
      <c r="BS141" s="135">
        <f t="shared" si="58"/>
        <v>0</v>
      </c>
      <c r="BV141" s="221">
        <v>4.4021403580983733</v>
      </c>
      <c r="BW141" s="133">
        <v>4.4154999999999998</v>
      </c>
      <c r="BX141" s="134">
        <v>0.6282510792705821</v>
      </c>
      <c r="BY141" s="134">
        <v>0.62194509217005534</v>
      </c>
      <c r="BZ141" s="134">
        <v>0.99287864325661945</v>
      </c>
      <c r="CA141" s="134">
        <v>6.8263969545907008E-2</v>
      </c>
      <c r="CB141" s="134">
        <v>0.9872179502955063</v>
      </c>
      <c r="CC141" s="218">
        <v>-0.03</v>
      </c>
      <c r="CD141" s="218">
        <v>0.06</v>
      </c>
      <c r="CE141" s="218">
        <v>0.17499999999999999</v>
      </c>
      <c r="CF141" s="218">
        <v>-7.4999999999999997E-3</v>
      </c>
      <c r="CG141" s="218">
        <v>1.9200000000000002E-2</v>
      </c>
      <c r="CH141" s="218">
        <v>3.0653117356675472</v>
      </c>
      <c r="CI141" s="29">
        <v>4.2480000000000002</v>
      </c>
    </row>
    <row r="142" spans="4:87" x14ac:dyDescent="0.2">
      <c r="D142" s="31">
        <f t="shared" si="59"/>
        <v>38671</v>
      </c>
      <c r="F142" s="28">
        <f t="shared" si="60"/>
        <v>20000</v>
      </c>
      <c r="G142" s="28">
        <f t="shared" si="11"/>
        <v>0</v>
      </c>
      <c r="H142" s="52">
        <f t="shared" si="61"/>
        <v>3.3475000000000001</v>
      </c>
      <c r="I142" s="52">
        <f t="shared" si="62"/>
        <v>3.3675000000000002</v>
      </c>
      <c r="K142" s="52">
        <f t="shared" si="56"/>
        <v>0</v>
      </c>
      <c r="L142" s="132">
        <f t="shared" si="63"/>
        <v>0</v>
      </c>
      <c r="M142" s="30"/>
      <c r="N142" s="128">
        <f t="shared" si="29"/>
        <v>0.24347728460538551</v>
      </c>
      <c r="O142" s="128">
        <f t="shared" si="30"/>
        <v>0.24347728460538551</v>
      </c>
      <c r="P142" s="55">
        <f t="shared" si="64"/>
        <v>0.99999999999999989</v>
      </c>
      <c r="Q142" s="132">
        <f>_xll.xSPRDOPT(I142,H142,AQ142,0,O142,N142,P142,D142-$G$5,1,0)*AH142*AU142</f>
        <v>0</v>
      </c>
      <c r="R142" s="330"/>
      <c r="S142" s="177">
        <f>_xll.xSPRDOPT(I142,H142,AQ142,AT142,O142,N142,P142,D142-$G$5,1,2)*AF142*F142*AH142</f>
        <v>0</v>
      </c>
      <c r="T142" s="177">
        <f>_xll.xSPRDOPT(I142,H142,AQ142,AT142,O142,N142,P142,D142-$G$5,1,1)*AF142*F142*AH142</f>
        <v>0</v>
      </c>
      <c r="U142" s="132"/>
      <c r="V142" s="142">
        <f t="shared" si="65"/>
        <v>0</v>
      </c>
      <c r="W142" s="142"/>
      <c r="X142" s="300">
        <f t="shared" si="66"/>
        <v>0</v>
      </c>
      <c r="Y142" s="300">
        <f t="shared" si="12"/>
        <v>0</v>
      </c>
      <c r="Z142" s="300">
        <f t="shared" si="13"/>
        <v>0</v>
      </c>
      <c r="AA142" s="300">
        <f t="shared" si="14"/>
        <v>0</v>
      </c>
      <c r="AB142" s="300">
        <f t="shared" si="67"/>
        <v>0</v>
      </c>
      <c r="AC142" s="300">
        <f t="shared" si="68"/>
        <v>0</v>
      </c>
      <c r="AE142" s="135">
        <v>15</v>
      </c>
      <c r="AF142" s="135">
        <f t="shared" si="69"/>
        <v>0</v>
      </c>
      <c r="AG142" s="135">
        <f t="shared" si="70"/>
        <v>11</v>
      </c>
      <c r="AH142" s="135">
        <f t="shared" si="53"/>
        <v>0</v>
      </c>
      <c r="AI142" s="135">
        <f t="shared" si="71"/>
        <v>1904</v>
      </c>
      <c r="AJ142" s="135">
        <f t="shared" si="72"/>
        <v>38671</v>
      </c>
      <c r="AK142" s="332">
        <f t="shared" si="73"/>
        <v>0.10353092783505158</v>
      </c>
      <c r="AL142" s="133">
        <f t="shared" si="16"/>
        <v>3.06</v>
      </c>
      <c r="AM142" s="218">
        <f t="shared" si="17"/>
        <v>0.27</v>
      </c>
      <c r="AN142" s="218">
        <f t="shared" si="18"/>
        <v>1.7500000000000002E-2</v>
      </c>
      <c r="AO142" s="334">
        <f t="shared" si="57"/>
        <v>0.28749999999999998</v>
      </c>
      <c r="AP142" s="218">
        <f t="shared" si="19"/>
        <v>0.02</v>
      </c>
      <c r="AQ142" s="133">
        <f t="shared" si="74"/>
        <v>0</v>
      </c>
      <c r="AR142" s="134">
        <f t="shared" si="20"/>
        <v>0</v>
      </c>
      <c r="AS142" s="133">
        <f t="shared" si="54"/>
        <v>0</v>
      </c>
      <c r="AT142" s="134">
        <f t="shared" si="75"/>
        <v>7.0190264703434008E-2</v>
      </c>
      <c r="AU142" s="134">
        <f t="shared" si="22"/>
        <v>0</v>
      </c>
      <c r="AV142" s="34">
        <f t="shared" si="55"/>
        <v>0</v>
      </c>
      <c r="AW142" s="134">
        <f t="shared" si="24"/>
        <v>0.23250000000000001</v>
      </c>
      <c r="AX142" s="134">
        <f t="shared" si="25"/>
        <v>0.85</v>
      </c>
      <c r="AY142" s="134">
        <f t="shared" si="26"/>
        <v>0.85</v>
      </c>
      <c r="AZ142" s="134"/>
      <c r="BA142" s="223"/>
      <c r="BB142" s="218">
        <f t="shared" si="27"/>
        <v>-1.0546403580983732</v>
      </c>
      <c r="BC142" s="218">
        <f t="shared" si="76"/>
        <v>-1.0479999999999996</v>
      </c>
      <c r="BD142" s="134">
        <f t="shared" si="77"/>
        <v>-0.38477379466519657</v>
      </c>
      <c r="BE142" s="134">
        <f t="shared" si="78"/>
        <v>-0.3784678075646698</v>
      </c>
      <c r="BF142" s="134">
        <f>_xll.xSPRDOPT($BW142,$BV142,$CG142,0,$BY142,$BX142,$BZ142,$AJ142,1,4)*$CB142</f>
        <v>7.4978456377619185E-2</v>
      </c>
      <c r="BG142" s="134">
        <f>_xll.xSPRDOPT($BW142,$BV142,$CG142,0,$BY142,$BX142,$BZ142,$AJ142,1,3)*$CB142</f>
        <v>6.1452394907398289E-2</v>
      </c>
      <c r="BH142" s="134">
        <f>IF(OR(BF142&lt;&gt;0,BG142&lt;&gt;0),_xll.xSPRDOPT($BW142,$BV142,$CG142,0,$BY142,$BX142,$BZ142,$AJ142,1,12)*$CB142,0)</f>
        <v>-6.1633173405266979E-2</v>
      </c>
      <c r="BI142" s="134">
        <f>_xll.xSPRDOPT($BW142,$BV142,$CG142,2*LN(1+CA142/2),$BY142,$BX142,$BZ142,$AJ142,1,9)</f>
        <v>5.62578073785519E-5</v>
      </c>
      <c r="BJ142" s="134">
        <f>_xll.xSPRDOPT($BW142,$BV142,$CG142,0,$BY142,$BX142,$BZ142,$AJ142,1,6)*$CB142</f>
        <v>7.4475400212961063</v>
      </c>
      <c r="BK142" s="134">
        <f>_xll.xSPRDOPT($BW142,$BV142,$CG142,0,$BY142,$BX142,$BZ142,$AJ142,1,5)*$CB142</f>
        <v>-11.311581526478387</v>
      </c>
      <c r="BL142" s="134">
        <f>_xll.xSPRDOPT(BW142,BV142,CG142,0,BY142,BX142,BZ142,AJ142,1,2)*CB142</f>
        <v>-0.22902040862302986</v>
      </c>
      <c r="BM142" s="134">
        <f>_xll.xSPRDOPT(BW142,BV142,CG142,0,BY142,BX142,BZ142,AJ142,1,1)*CB142</f>
        <v>0.40219191537090299</v>
      </c>
      <c r="BN142" s="134">
        <f>IF(AH142&lt;&gt;0,_xll.xSPRDOPT($BW142,$BV142,$CG142,2*LN(1+CA142/2),$BY142,$BX142,$BZ142,$AJ142,1,8)+(AJ142/365.25)*CH142/AH142,0)</f>
        <v>0</v>
      </c>
      <c r="BO142" s="134">
        <f>_xll.xSPRDOPT($BW142,$BV142,$CG142,0,$BY142,$BX142,$BZ142,$AJ142,1,0)</f>
        <v>0.85484078033660615</v>
      </c>
      <c r="BP142" s="134"/>
      <c r="BQ142" s="134"/>
      <c r="BR142" s="134"/>
      <c r="BS142" s="135">
        <f t="shared" si="58"/>
        <v>0</v>
      </c>
      <c r="BV142" s="221">
        <v>4.4021403580983733</v>
      </c>
      <c r="BW142" s="133">
        <v>4.4154999999999998</v>
      </c>
      <c r="BX142" s="134">
        <v>0.6282510792705821</v>
      </c>
      <c r="BY142" s="134">
        <v>0.62194509217005534</v>
      </c>
      <c r="BZ142" s="134">
        <v>0.99287864325661945</v>
      </c>
      <c r="CA142" s="134">
        <v>6.8263969545907008E-2</v>
      </c>
      <c r="CB142" s="134">
        <v>0.9872179502955063</v>
      </c>
      <c r="CC142" s="218">
        <v>-0.03</v>
      </c>
      <c r="CD142" s="218">
        <v>0.06</v>
      </c>
      <c r="CE142" s="218">
        <v>0.17499999999999999</v>
      </c>
      <c r="CF142" s="218">
        <v>-7.4999999999999997E-3</v>
      </c>
      <c r="CG142" s="218">
        <v>1.9200000000000002E-2</v>
      </c>
      <c r="CH142" s="218">
        <v>3.0653117356675472</v>
      </c>
      <c r="CI142" s="29">
        <v>4.2480000000000002</v>
      </c>
    </row>
    <row r="143" spans="4:87" x14ac:dyDescent="0.2">
      <c r="D143" s="31">
        <f t="shared" si="59"/>
        <v>38671</v>
      </c>
      <c r="F143" s="28">
        <f t="shared" si="60"/>
        <v>20000</v>
      </c>
      <c r="G143" s="28">
        <f t="shared" si="11"/>
        <v>0</v>
      </c>
      <c r="H143" s="52">
        <f t="shared" si="61"/>
        <v>3.3475000000000001</v>
      </c>
      <c r="I143" s="52">
        <f t="shared" si="62"/>
        <v>3.3675000000000002</v>
      </c>
      <c r="K143" s="52">
        <f t="shared" si="56"/>
        <v>0</v>
      </c>
      <c r="L143" s="132">
        <f t="shared" si="63"/>
        <v>0</v>
      </c>
      <c r="M143" s="30"/>
      <c r="N143" s="128">
        <f t="shared" si="29"/>
        <v>0.24347728460538551</v>
      </c>
      <c r="O143" s="128">
        <f t="shared" si="30"/>
        <v>0.24347728460538551</v>
      </c>
      <c r="P143" s="55">
        <f t="shared" si="64"/>
        <v>0.99999999999999989</v>
      </c>
      <c r="Q143" s="132">
        <f>_xll.xSPRDOPT(I143,H143,AQ143,0,O143,N143,P143,D143-$G$5,1,0)*AH143*AU143</f>
        <v>0</v>
      </c>
      <c r="R143" s="330"/>
      <c r="S143" s="177">
        <f>_xll.xSPRDOPT(I143,H143,AQ143,AT143,O143,N143,P143,D143-$G$5,1,2)*AF143*F143*AH143</f>
        <v>0</v>
      </c>
      <c r="T143" s="177">
        <f>_xll.xSPRDOPT(I143,H143,AQ143,AT143,O143,N143,P143,D143-$G$5,1,1)*AF143*F143*AH143</f>
        <v>0</v>
      </c>
      <c r="U143" s="132"/>
      <c r="V143" s="142">
        <f t="shared" si="65"/>
        <v>0</v>
      </c>
      <c r="W143" s="142"/>
      <c r="X143" s="300">
        <f t="shared" si="66"/>
        <v>0</v>
      </c>
      <c r="Y143" s="300">
        <f t="shared" si="12"/>
        <v>0</v>
      </c>
      <c r="Z143" s="300">
        <f t="shared" si="13"/>
        <v>0</v>
      </c>
      <c r="AA143" s="300">
        <f t="shared" si="14"/>
        <v>0</v>
      </c>
      <c r="AB143" s="300">
        <f t="shared" si="67"/>
        <v>0</v>
      </c>
      <c r="AC143" s="300">
        <f t="shared" si="68"/>
        <v>0</v>
      </c>
      <c r="AE143" s="135">
        <v>15</v>
      </c>
      <c r="AF143" s="135">
        <f t="shared" si="69"/>
        <v>0</v>
      </c>
      <c r="AG143" s="135">
        <f t="shared" si="70"/>
        <v>11</v>
      </c>
      <c r="AH143" s="135">
        <f t="shared" si="53"/>
        <v>0</v>
      </c>
      <c r="AI143" s="135">
        <f t="shared" si="71"/>
        <v>1904</v>
      </c>
      <c r="AJ143" s="135">
        <f t="shared" si="72"/>
        <v>38671</v>
      </c>
      <c r="AK143" s="332">
        <f t="shared" si="73"/>
        <v>0.10353092783505158</v>
      </c>
      <c r="AL143" s="133">
        <f t="shared" si="16"/>
        <v>3.06</v>
      </c>
      <c r="AM143" s="218">
        <f t="shared" si="17"/>
        <v>0.27</v>
      </c>
      <c r="AN143" s="218">
        <f t="shared" si="18"/>
        <v>1.7500000000000002E-2</v>
      </c>
      <c r="AO143" s="334">
        <f t="shared" si="57"/>
        <v>0.28749999999999998</v>
      </c>
      <c r="AP143" s="218">
        <f t="shared" si="19"/>
        <v>0.02</v>
      </c>
      <c r="AQ143" s="133">
        <f t="shared" si="74"/>
        <v>0</v>
      </c>
      <c r="AR143" s="134">
        <f t="shared" si="20"/>
        <v>0</v>
      </c>
      <c r="AS143" s="133">
        <f t="shared" si="54"/>
        <v>0</v>
      </c>
      <c r="AT143" s="134">
        <f t="shared" si="75"/>
        <v>7.0190264703434008E-2</v>
      </c>
      <c r="AU143" s="134">
        <f t="shared" si="22"/>
        <v>0</v>
      </c>
      <c r="AV143" s="34">
        <f t="shared" si="55"/>
        <v>0</v>
      </c>
      <c r="AW143" s="134">
        <f t="shared" si="24"/>
        <v>0.23250000000000001</v>
      </c>
      <c r="AX143" s="134">
        <f t="shared" si="25"/>
        <v>0.85</v>
      </c>
      <c r="AY143" s="134">
        <f t="shared" si="26"/>
        <v>0.85</v>
      </c>
      <c r="AZ143" s="134"/>
      <c r="BA143" s="223"/>
      <c r="BB143" s="218">
        <f t="shared" si="27"/>
        <v>-1.0546403580983732</v>
      </c>
      <c r="BC143" s="218">
        <f t="shared" si="76"/>
        <v>-1.0479999999999996</v>
      </c>
      <c r="BD143" s="134">
        <f t="shared" si="77"/>
        <v>-0.38477379466519657</v>
      </c>
      <c r="BE143" s="134">
        <f t="shared" si="78"/>
        <v>-0.3784678075646698</v>
      </c>
      <c r="BF143" s="134">
        <f>_xll.xSPRDOPT($BW143,$BV143,$CG143,0,$BY143,$BX143,$BZ143,$AJ143,1,4)*$CB143</f>
        <v>7.4978456377619185E-2</v>
      </c>
      <c r="BG143" s="134">
        <f>_xll.xSPRDOPT($BW143,$BV143,$CG143,0,$BY143,$BX143,$BZ143,$AJ143,1,3)*$CB143</f>
        <v>6.1452394907398289E-2</v>
      </c>
      <c r="BH143" s="134">
        <f>IF(OR(BF143&lt;&gt;0,BG143&lt;&gt;0),_xll.xSPRDOPT($BW143,$BV143,$CG143,0,$BY143,$BX143,$BZ143,$AJ143,1,12)*$CB143,0)</f>
        <v>-6.1633173405266979E-2</v>
      </c>
      <c r="BI143" s="134">
        <f>_xll.xSPRDOPT($BW143,$BV143,$CG143,2*LN(1+CA143/2),$BY143,$BX143,$BZ143,$AJ143,1,9)</f>
        <v>5.62578073785519E-5</v>
      </c>
      <c r="BJ143" s="134">
        <f>_xll.xSPRDOPT($BW143,$BV143,$CG143,0,$BY143,$BX143,$BZ143,$AJ143,1,6)*$CB143</f>
        <v>7.4475400212961063</v>
      </c>
      <c r="BK143" s="134">
        <f>_xll.xSPRDOPT($BW143,$BV143,$CG143,0,$BY143,$BX143,$BZ143,$AJ143,1,5)*$CB143</f>
        <v>-11.311581526478387</v>
      </c>
      <c r="BL143" s="134">
        <f>_xll.xSPRDOPT(BW143,BV143,CG143,0,BY143,BX143,BZ143,AJ143,1,2)*CB143</f>
        <v>-0.22902040862302986</v>
      </c>
      <c r="BM143" s="134">
        <f>_xll.xSPRDOPT(BW143,BV143,CG143,0,BY143,BX143,BZ143,AJ143,1,1)*CB143</f>
        <v>0.40219191537090299</v>
      </c>
      <c r="BN143" s="134">
        <f>IF(AH143&lt;&gt;0,_xll.xSPRDOPT($BW143,$BV143,$CG143,2*LN(1+CA143/2),$BY143,$BX143,$BZ143,$AJ143,1,8)+(AJ143/365.25)*CH143/AH143,0)</f>
        <v>0</v>
      </c>
      <c r="BO143" s="134">
        <f>_xll.xSPRDOPT($BW143,$BV143,$CG143,0,$BY143,$BX143,$BZ143,$AJ143,1,0)</f>
        <v>0.85484078033660615</v>
      </c>
      <c r="BP143" s="134"/>
      <c r="BQ143" s="134"/>
      <c r="BR143" s="134"/>
      <c r="BS143" s="135">
        <f t="shared" si="58"/>
        <v>0</v>
      </c>
      <c r="BV143" s="221">
        <v>4.4021403580983733</v>
      </c>
      <c r="BW143" s="133">
        <v>4.4154999999999998</v>
      </c>
      <c r="BX143" s="134">
        <v>0.6282510792705821</v>
      </c>
      <c r="BY143" s="134">
        <v>0.62194509217005534</v>
      </c>
      <c r="BZ143" s="134">
        <v>0.99287864325661945</v>
      </c>
      <c r="CA143" s="134">
        <v>6.8263969545907008E-2</v>
      </c>
      <c r="CB143" s="134">
        <v>0.9872179502955063</v>
      </c>
      <c r="CC143" s="218">
        <v>-0.03</v>
      </c>
      <c r="CD143" s="218">
        <v>0.06</v>
      </c>
      <c r="CE143" s="218">
        <v>0.17499999999999999</v>
      </c>
      <c r="CF143" s="218">
        <v>-7.4999999999999997E-3</v>
      </c>
      <c r="CG143" s="218">
        <v>1.9200000000000002E-2</v>
      </c>
      <c r="CH143" s="218">
        <v>3.0653117356675472</v>
      </c>
      <c r="CI143" s="29">
        <v>4.2480000000000002</v>
      </c>
    </row>
    <row r="144" spans="4:87" x14ac:dyDescent="0.2">
      <c r="D144" s="31">
        <f t="shared" si="59"/>
        <v>38671</v>
      </c>
      <c r="F144" s="28">
        <f t="shared" si="60"/>
        <v>20000</v>
      </c>
      <c r="G144" s="28">
        <f t="shared" si="11"/>
        <v>0</v>
      </c>
      <c r="H144" s="52">
        <f t="shared" si="61"/>
        <v>3.3475000000000001</v>
      </c>
      <c r="I144" s="52">
        <f t="shared" si="62"/>
        <v>3.3675000000000002</v>
      </c>
      <c r="K144" s="52">
        <f t="shared" si="56"/>
        <v>0</v>
      </c>
      <c r="L144" s="132">
        <f t="shared" si="63"/>
        <v>0</v>
      </c>
      <c r="M144" s="30"/>
      <c r="N144" s="128">
        <f t="shared" si="29"/>
        <v>0.24347728460538551</v>
      </c>
      <c r="O144" s="128">
        <f t="shared" si="30"/>
        <v>0.24347728460538551</v>
      </c>
      <c r="P144" s="55">
        <f t="shared" si="64"/>
        <v>0.99999999999999989</v>
      </c>
      <c r="Q144" s="132">
        <f>_xll.xSPRDOPT(I144,H144,AQ144,0,O144,N144,P144,D144-$G$5,1,0)*AH144*AU144</f>
        <v>0</v>
      </c>
      <c r="R144" s="330"/>
      <c r="S144" s="177">
        <f>_xll.xSPRDOPT(I144,H144,AQ144,AT144,O144,N144,P144,D144-$G$5,1,2)*AF144*F144*AH144</f>
        <v>0</v>
      </c>
      <c r="T144" s="177">
        <f>_xll.xSPRDOPT(I144,H144,AQ144,AT144,O144,N144,P144,D144-$G$5,1,1)*AF144*F144*AH144</f>
        <v>0</v>
      </c>
      <c r="U144" s="132"/>
      <c r="V144" s="142">
        <f t="shared" si="65"/>
        <v>0</v>
      </c>
      <c r="W144" s="142"/>
      <c r="X144" s="300">
        <f t="shared" si="66"/>
        <v>0</v>
      </c>
      <c r="Y144" s="300">
        <f t="shared" si="12"/>
        <v>0</v>
      </c>
      <c r="Z144" s="300">
        <f t="shared" si="13"/>
        <v>0</v>
      </c>
      <c r="AA144" s="300">
        <f t="shared" si="14"/>
        <v>0</v>
      </c>
      <c r="AB144" s="300">
        <f t="shared" si="67"/>
        <v>0</v>
      </c>
      <c r="AC144" s="300">
        <f t="shared" si="68"/>
        <v>0</v>
      </c>
      <c r="AE144" s="135">
        <v>15</v>
      </c>
      <c r="AF144" s="135">
        <f t="shared" si="69"/>
        <v>0</v>
      </c>
      <c r="AG144" s="135">
        <f t="shared" si="70"/>
        <v>11</v>
      </c>
      <c r="AH144" s="135">
        <f t="shared" si="53"/>
        <v>0</v>
      </c>
      <c r="AI144" s="135">
        <f t="shared" si="71"/>
        <v>1904</v>
      </c>
      <c r="AJ144" s="135">
        <f t="shared" si="72"/>
        <v>38671</v>
      </c>
      <c r="AK144" s="332">
        <f t="shared" si="73"/>
        <v>0.10353092783505158</v>
      </c>
      <c r="AL144" s="133">
        <f t="shared" si="16"/>
        <v>3.06</v>
      </c>
      <c r="AM144" s="218">
        <f t="shared" si="17"/>
        <v>0.27</v>
      </c>
      <c r="AN144" s="218">
        <f t="shared" si="18"/>
        <v>1.7500000000000002E-2</v>
      </c>
      <c r="AO144" s="334">
        <f t="shared" si="57"/>
        <v>0.28749999999999998</v>
      </c>
      <c r="AP144" s="218">
        <f t="shared" si="19"/>
        <v>0.02</v>
      </c>
      <c r="AQ144" s="133">
        <f t="shared" si="74"/>
        <v>0</v>
      </c>
      <c r="AR144" s="134">
        <f t="shared" si="20"/>
        <v>0</v>
      </c>
      <c r="AS144" s="133">
        <f t="shared" si="54"/>
        <v>0</v>
      </c>
      <c r="AT144" s="134">
        <f t="shared" si="75"/>
        <v>7.0190264703434008E-2</v>
      </c>
      <c r="AU144" s="134">
        <f t="shared" si="22"/>
        <v>0</v>
      </c>
      <c r="AV144" s="34">
        <f t="shared" si="55"/>
        <v>0</v>
      </c>
      <c r="AW144" s="134">
        <f t="shared" si="24"/>
        <v>0.23250000000000001</v>
      </c>
      <c r="AX144" s="134">
        <f t="shared" si="25"/>
        <v>0.85</v>
      </c>
      <c r="AY144" s="134">
        <f t="shared" si="26"/>
        <v>0.85</v>
      </c>
      <c r="AZ144" s="134"/>
      <c r="BA144" s="223"/>
      <c r="BB144" s="218">
        <f t="shared" si="27"/>
        <v>-1.0546403580983732</v>
      </c>
      <c r="BC144" s="218">
        <f t="shared" si="76"/>
        <v>-1.0479999999999996</v>
      </c>
      <c r="BD144" s="134">
        <f t="shared" si="77"/>
        <v>-0.38477379466519657</v>
      </c>
      <c r="BE144" s="134">
        <f t="shared" si="78"/>
        <v>-0.3784678075646698</v>
      </c>
      <c r="BF144" s="134">
        <f>_xll.xSPRDOPT($BW144,$BV144,$CG144,0,$BY144,$BX144,$BZ144,$AJ144,1,4)*$CB144</f>
        <v>7.4978456377619185E-2</v>
      </c>
      <c r="BG144" s="134">
        <f>_xll.xSPRDOPT($BW144,$BV144,$CG144,0,$BY144,$BX144,$BZ144,$AJ144,1,3)*$CB144</f>
        <v>6.1452394907398289E-2</v>
      </c>
      <c r="BH144" s="134">
        <f>IF(OR(BF144&lt;&gt;0,BG144&lt;&gt;0),_xll.xSPRDOPT($BW144,$BV144,$CG144,0,$BY144,$BX144,$BZ144,$AJ144,1,12)*$CB144,0)</f>
        <v>-6.1633173405266979E-2</v>
      </c>
      <c r="BI144" s="134">
        <f>_xll.xSPRDOPT($BW144,$BV144,$CG144,2*LN(1+CA144/2),$BY144,$BX144,$BZ144,$AJ144,1,9)</f>
        <v>5.62578073785519E-5</v>
      </c>
      <c r="BJ144" s="134">
        <f>_xll.xSPRDOPT($BW144,$BV144,$CG144,0,$BY144,$BX144,$BZ144,$AJ144,1,6)*$CB144</f>
        <v>7.4475400212961063</v>
      </c>
      <c r="BK144" s="134">
        <f>_xll.xSPRDOPT($BW144,$BV144,$CG144,0,$BY144,$BX144,$BZ144,$AJ144,1,5)*$CB144</f>
        <v>-11.311581526478387</v>
      </c>
      <c r="BL144" s="134">
        <f>_xll.xSPRDOPT(BW144,BV144,CG144,0,BY144,BX144,BZ144,AJ144,1,2)*CB144</f>
        <v>-0.22902040862302986</v>
      </c>
      <c r="BM144" s="134">
        <f>_xll.xSPRDOPT(BW144,BV144,CG144,0,BY144,BX144,BZ144,AJ144,1,1)*CB144</f>
        <v>0.40219191537090299</v>
      </c>
      <c r="BN144" s="134">
        <f>IF(AH144&lt;&gt;0,_xll.xSPRDOPT($BW144,$BV144,$CG144,2*LN(1+CA144/2),$BY144,$BX144,$BZ144,$AJ144,1,8)+(AJ144/365.25)*CH144/AH144,0)</f>
        <v>0</v>
      </c>
      <c r="BO144" s="134">
        <f>_xll.xSPRDOPT($BW144,$BV144,$CG144,0,$BY144,$BX144,$BZ144,$AJ144,1,0)</f>
        <v>0.85484078033660615</v>
      </c>
      <c r="BP144" s="134"/>
      <c r="BQ144" s="134"/>
      <c r="BR144" s="134"/>
      <c r="BS144" s="135">
        <f t="shared" si="58"/>
        <v>0</v>
      </c>
      <c r="BV144" s="221">
        <v>4.4021403580983733</v>
      </c>
      <c r="BW144" s="133">
        <v>4.4154999999999998</v>
      </c>
      <c r="BX144" s="134">
        <v>0.6282510792705821</v>
      </c>
      <c r="BY144" s="134">
        <v>0.62194509217005534</v>
      </c>
      <c r="BZ144" s="134">
        <v>0.99287864325661945</v>
      </c>
      <c r="CA144" s="134">
        <v>6.8263969545907008E-2</v>
      </c>
      <c r="CB144" s="134">
        <v>0.9872179502955063</v>
      </c>
      <c r="CC144" s="218">
        <v>-0.03</v>
      </c>
      <c r="CD144" s="218">
        <v>0.06</v>
      </c>
      <c r="CE144" s="218">
        <v>0.17499999999999999</v>
      </c>
      <c r="CF144" s="218">
        <v>-7.4999999999999997E-3</v>
      </c>
      <c r="CG144" s="218">
        <v>1.9200000000000002E-2</v>
      </c>
      <c r="CH144" s="218">
        <v>3.0653117356675472</v>
      </c>
      <c r="CI144" s="29">
        <v>4.2480000000000002</v>
      </c>
    </row>
    <row r="145" spans="4:87" x14ac:dyDescent="0.2">
      <c r="D145" s="31">
        <f t="shared" si="59"/>
        <v>38671</v>
      </c>
      <c r="F145" s="28">
        <f t="shared" si="60"/>
        <v>20000</v>
      </c>
      <c r="G145" s="28">
        <f t="shared" si="11"/>
        <v>0</v>
      </c>
      <c r="H145" s="52">
        <f t="shared" si="61"/>
        <v>3.3475000000000001</v>
      </c>
      <c r="I145" s="52">
        <f t="shared" si="62"/>
        <v>3.3675000000000002</v>
      </c>
      <c r="K145" s="52">
        <f t="shared" si="56"/>
        <v>0</v>
      </c>
      <c r="L145" s="132">
        <f t="shared" si="63"/>
        <v>0</v>
      </c>
      <c r="M145" s="30"/>
      <c r="N145" s="128">
        <f t="shared" si="29"/>
        <v>0.24347728460538551</v>
      </c>
      <c r="O145" s="128">
        <f t="shared" si="30"/>
        <v>0.24347728460538551</v>
      </c>
      <c r="P145" s="55">
        <f t="shared" si="64"/>
        <v>0.99999999999999989</v>
      </c>
      <c r="Q145" s="132">
        <f>_xll.xSPRDOPT(I145,H145,AQ145,0,O145,N145,P145,D145-$G$5,1,0)*AH145*AU145</f>
        <v>0</v>
      </c>
      <c r="R145" s="330"/>
      <c r="S145" s="177">
        <f>_xll.xSPRDOPT(I145,H145,AQ145,AT145,O145,N145,P145,D145-$G$5,1,2)*AF145*F145*AH145</f>
        <v>0</v>
      </c>
      <c r="T145" s="177">
        <f>_xll.xSPRDOPT(I145,H145,AQ145,AT145,O145,N145,P145,D145-$G$5,1,1)*AF145*F145*AH145</f>
        <v>0</v>
      </c>
      <c r="U145" s="132"/>
      <c r="V145" s="142">
        <f t="shared" si="65"/>
        <v>0</v>
      </c>
      <c r="W145" s="142"/>
      <c r="X145" s="300">
        <f t="shared" si="66"/>
        <v>0</v>
      </c>
      <c r="Y145" s="300">
        <f t="shared" si="12"/>
        <v>0</v>
      </c>
      <c r="Z145" s="300">
        <f t="shared" si="13"/>
        <v>0</v>
      </c>
      <c r="AA145" s="300">
        <f t="shared" si="14"/>
        <v>0</v>
      </c>
      <c r="AB145" s="300">
        <f t="shared" si="67"/>
        <v>0</v>
      </c>
      <c r="AC145" s="300">
        <f t="shared" si="68"/>
        <v>0</v>
      </c>
      <c r="AE145" s="135">
        <v>15</v>
      </c>
      <c r="AF145" s="135">
        <f t="shared" si="69"/>
        <v>0</v>
      </c>
      <c r="AG145" s="135">
        <f t="shared" si="70"/>
        <v>11</v>
      </c>
      <c r="AH145" s="135">
        <f t="shared" si="53"/>
        <v>0</v>
      </c>
      <c r="AI145" s="135">
        <f t="shared" si="71"/>
        <v>1904</v>
      </c>
      <c r="AJ145" s="135">
        <f t="shared" si="72"/>
        <v>38671</v>
      </c>
      <c r="AK145" s="332">
        <f t="shared" si="73"/>
        <v>0.10353092783505158</v>
      </c>
      <c r="AL145" s="133">
        <f t="shared" si="16"/>
        <v>3.06</v>
      </c>
      <c r="AM145" s="218">
        <f t="shared" si="17"/>
        <v>0.27</v>
      </c>
      <c r="AN145" s="218">
        <f t="shared" si="18"/>
        <v>1.7500000000000002E-2</v>
      </c>
      <c r="AO145" s="334">
        <f t="shared" si="57"/>
        <v>0.28749999999999998</v>
      </c>
      <c r="AP145" s="218">
        <f t="shared" si="19"/>
        <v>0.02</v>
      </c>
      <c r="AQ145" s="133">
        <f t="shared" si="74"/>
        <v>0</v>
      </c>
      <c r="AR145" s="134">
        <f t="shared" si="20"/>
        <v>0</v>
      </c>
      <c r="AS145" s="133">
        <f t="shared" si="54"/>
        <v>0</v>
      </c>
      <c r="AT145" s="134">
        <f t="shared" si="75"/>
        <v>7.0190264703434008E-2</v>
      </c>
      <c r="AU145" s="134">
        <f t="shared" si="22"/>
        <v>0</v>
      </c>
      <c r="AV145" s="34">
        <f t="shared" si="55"/>
        <v>0</v>
      </c>
      <c r="AW145" s="134">
        <f t="shared" si="24"/>
        <v>0.23250000000000001</v>
      </c>
      <c r="AX145" s="134">
        <f t="shared" si="25"/>
        <v>0.85</v>
      </c>
      <c r="AY145" s="134">
        <f t="shared" si="26"/>
        <v>0.85</v>
      </c>
      <c r="AZ145" s="134"/>
      <c r="BA145" s="223"/>
      <c r="BB145" s="218">
        <f t="shared" si="27"/>
        <v>-1.0546403580983732</v>
      </c>
      <c r="BC145" s="218">
        <f t="shared" si="76"/>
        <v>-1.0479999999999996</v>
      </c>
      <c r="BD145" s="134">
        <f t="shared" si="77"/>
        <v>-0.38477379466519657</v>
      </c>
      <c r="BE145" s="134">
        <f t="shared" si="78"/>
        <v>-0.3784678075646698</v>
      </c>
      <c r="BF145" s="134">
        <f>_xll.xSPRDOPT($BW145,$BV145,$CG145,0,$BY145,$BX145,$BZ145,$AJ145,1,4)*$CB145</f>
        <v>7.4978456377619185E-2</v>
      </c>
      <c r="BG145" s="134">
        <f>_xll.xSPRDOPT($BW145,$BV145,$CG145,0,$BY145,$BX145,$BZ145,$AJ145,1,3)*$CB145</f>
        <v>6.1452394907398289E-2</v>
      </c>
      <c r="BH145" s="134">
        <f>IF(OR(BF145&lt;&gt;0,BG145&lt;&gt;0),_xll.xSPRDOPT($BW145,$BV145,$CG145,0,$BY145,$BX145,$BZ145,$AJ145,1,12)*$CB145,0)</f>
        <v>-6.1633173405266979E-2</v>
      </c>
      <c r="BI145" s="134">
        <f>_xll.xSPRDOPT($BW145,$BV145,$CG145,2*LN(1+CA145/2),$BY145,$BX145,$BZ145,$AJ145,1,9)</f>
        <v>5.62578073785519E-5</v>
      </c>
      <c r="BJ145" s="134">
        <f>_xll.xSPRDOPT($BW145,$BV145,$CG145,0,$BY145,$BX145,$BZ145,$AJ145,1,6)*$CB145</f>
        <v>7.4475400212961063</v>
      </c>
      <c r="BK145" s="134">
        <f>_xll.xSPRDOPT($BW145,$BV145,$CG145,0,$BY145,$BX145,$BZ145,$AJ145,1,5)*$CB145</f>
        <v>-11.311581526478387</v>
      </c>
      <c r="BL145" s="134">
        <f>_xll.xSPRDOPT(BW145,BV145,CG145,0,BY145,BX145,BZ145,AJ145,1,2)*CB145</f>
        <v>-0.22902040862302986</v>
      </c>
      <c r="BM145" s="134">
        <f>_xll.xSPRDOPT(BW145,BV145,CG145,0,BY145,BX145,BZ145,AJ145,1,1)*CB145</f>
        <v>0.40219191537090299</v>
      </c>
      <c r="BN145" s="134">
        <f>IF(AH145&lt;&gt;0,_xll.xSPRDOPT($BW145,$BV145,$CG145,2*LN(1+CA145/2),$BY145,$BX145,$BZ145,$AJ145,1,8)+(AJ145/365.25)*CH145/AH145,0)</f>
        <v>0</v>
      </c>
      <c r="BO145" s="134">
        <f>_xll.xSPRDOPT($BW145,$BV145,$CG145,0,$BY145,$BX145,$BZ145,$AJ145,1,0)</f>
        <v>0.85484078033660615</v>
      </c>
      <c r="BP145" s="134"/>
      <c r="BQ145" s="134"/>
      <c r="BR145" s="134"/>
      <c r="BS145" s="135">
        <f t="shared" si="58"/>
        <v>0</v>
      </c>
      <c r="BV145" s="221">
        <v>4.4021403580983733</v>
      </c>
      <c r="BW145" s="133">
        <v>4.4154999999999998</v>
      </c>
      <c r="BX145" s="134">
        <v>0.6282510792705821</v>
      </c>
      <c r="BY145" s="134">
        <v>0.62194509217005534</v>
      </c>
      <c r="BZ145" s="134">
        <v>0.99287864325661945</v>
      </c>
      <c r="CA145" s="134">
        <v>6.8263969545907008E-2</v>
      </c>
      <c r="CB145" s="134">
        <v>0.9872179502955063</v>
      </c>
      <c r="CC145" s="218">
        <v>-0.03</v>
      </c>
      <c r="CD145" s="218">
        <v>0.06</v>
      </c>
      <c r="CE145" s="218">
        <v>0.17499999999999999</v>
      </c>
      <c r="CF145" s="218">
        <v>-7.4999999999999997E-3</v>
      </c>
      <c r="CG145" s="218">
        <v>1.9200000000000002E-2</v>
      </c>
      <c r="CH145" s="218">
        <v>3.0653117356675472</v>
      </c>
      <c r="CI145" s="29">
        <v>4.2480000000000002</v>
      </c>
    </row>
    <row r="146" spans="4:87" x14ac:dyDescent="0.2">
      <c r="D146" s="31">
        <f t="shared" si="59"/>
        <v>38671</v>
      </c>
      <c r="F146" s="28">
        <f t="shared" si="60"/>
        <v>20000</v>
      </c>
      <c r="G146" s="28">
        <f t="shared" si="11"/>
        <v>0</v>
      </c>
      <c r="H146" s="52">
        <f t="shared" si="61"/>
        <v>3.3475000000000001</v>
      </c>
      <c r="I146" s="52">
        <f t="shared" si="62"/>
        <v>3.3675000000000002</v>
      </c>
      <c r="K146" s="52">
        <f t="shared" si="56"/>
        <v>0</v>
      </c>
      <c r="L146" s="132">
        <f t="shared" si="63"/>
        <v>0</v>
      </c>
      <c r="M146" s="30"/>
      <c r="N146" s="128">
        <f t="shared" si="29"/>
        <v>0.24347728460538551</v>
      </c>
      <c r="O146" s="128">
        <f t="shared" si="30"/>
        <v>0.24347728460538551</v>
      </c>
      <c r="P146" s="55">
        <f t="shared" si="64"/>
        <v>0.99999999999999989</v>
      </c>
      <c r="Q146" s="132">
        <f>_xll.xSPRDOPT(I146,H146,AQ146,0,O146,N146,P146,D146-$G$5,1,0)*AH146*AU146</f>
        <v>0</v>
      </c>
      <c r="R146" s="330"/>
      <c r="S146" s="177">
        <f>_xll.xSPRDOPT(I146,H146,AQ146,AT146,O146,N146,P146,D146-$G$5,1,2)*AF146*F146*AH146</f>
        <v>0</v>
      </c>
      <c r="T146" s="177">
        <f>_xll.xSPRDOPT(I146,H146,AQ146,AT146,O146,N146,P146,D146-$G$5,1,1)*AF146*F146*AH146</f>
        <v>0</v>
      </c>
      <c r="U146" s="132"/>
      <c r="V146" s="142">
        <f t="shared" si="65"/>
        <v>0</v>
      </c>
      <c r="W146" s="142"/>
      <c r="X146" s="300">
        <f t="shared" si="66"/>
        <v>0</v>
      </c>
      <c r="Y146" s="300">
        <f t="shared" si="12"/>
        <v>0</v>
      </c>
      <c r="Z146" s="300">
        <f t="shared" si="13"/>
        <v>0</v>
      </c>
      <c r="AA146" s="300">
        <f t="shared" si="14"/>
        <v>0</v>
      </c>
      <c r="AB146" s="300">
        <f t="shared" si="67"/>
        <v>0</v>
      </c>
      <c r="AC146" s="300">
        <f t="shared" si="68"/>
        <v>0</v>
      </c>
      <c r="AE146" s="135">
        <v>15</v>
      </c>
      <c r="AF146" s="135">
        <f t="shared" si="69"/>
        <v>0</v>
      </c>
      <c r="AG146" s="135">
        <f t="shared" si="70"/>
        <v>11</v>
      </c>
      <c r="AH146" s="135">
        <f t="shared" si="53"/>
        <v>0</v>
      </c>
      <c r="AI146" s="135">
        <f t="shared" si="71"/>
        <v>1904</v>
      </c>
      <c r="AJ146" s="135">
        <f t="shared" si="72"/>
        <v>38671</v>
      </c>
      <c r="AK146" s="332">
        <f t="shared" si="73"/>
        <v>0.10353092783505158</v>
      </c>
      <c r="AL146" s="133">
        <f t="shared" si="16"/>
        <v>3.06</v>
      </c>
      <c r="AM146" s="218">
        <f t="shared" si="17"/>
        <v>0.27</v>
      </c>
      <c r="AN146" s="218">
        <f t="shared" si="18"/>
        <v>1.7500000000000002E-2</v>
      </c>
      <c r="AO146" s="334">
        <f t="shared" si="57"/>
        <v>0.28749999999999998</v>
      </c>
      <c r="AP146" s="218">
        <f t="shared" si="19"/>
        <v>0.02</v>
      </c>
      <c r="AQ146" s="133">
        <f t="shared" si="74"/>
        <v>0</v>
      </c>
      <c r="AR146" s="134">
        <f t="shared" si="20"/>
        <v>0</v>
      </c>
      <c r="AS146" s="133">
        <f t="shared" si="54"/>
        <v>0</v>
      </c>
      <c r="AT146" s="134">
        <f t="shared" si="75"/>
        <v>7.0190264703434008E-2</v>
      </c>
      <c r="AU146" s="134">
        <f t="shared" si="22"/>
        <v>0</v>
      </c>
      <c r="AV146" s="34">
        <f t="shared" si="55"/>
        <v>0</v>
      </c>
      <c r="AW146" s="134">
        <f t="shared" si="24"/>
        <v>0.23250000000000001</v>
      </c>
      <c r="AX146" s="134">
        <f t="shared" si="25"/>
        <v>0.85</v>
      </c>
      <c r="AY146" s="134">
        <f t="shared" si="26"/>
        <v>0.85</v>
      </c>
      <c r="AZ146" s="134"/>
      <c r="BA146" s="223"/>
      <c r="BB146" s="218">
        <f t="shared" si="27"/>
        <v>-1.0546403580983732</v>
      </c>
      <c r="BC146" s="218">
        <f t="shared" si="76"/>
        <v>-1.0479999999999996</v>
      </c>
      <c r="BD146" s="134">
        <f t="shared" si="77"/>
        <v>-0.38477379466519657</v>
      </c>
      <c r="BE146" s="134">
        <f t="shared" si="78"/>
        <v>-0.3784678075646698</v>
      </c>
      <c r="BF146" s="134">
        <f>_xll.xSPRDOPT($BW146,$BV146,$CG146,0,$BY146,$BX146,$BZ146,$AJ146,1,4)*$CB146</f>
        <v>7.4978456377619185E-2</v>
      </c>
      <c r="BG146" s="134">
        <f>_xll.xSPRDOPT($BW146,$BV146,$CG146,0,$BY146,$BX146,$BZ146,$AJ146,1,3)*$CB146</f>
        <v>6.1452394907398289E-2</v>
      </c>
      <c r="BH146" s="134">
        <f>IF(OR(BF146&lt;&gt;0,BG146&lt;&gt;0),_xll.xSPRDOPT($BW146,$BV146,$CG146,0,$BY146,$BX146,$BZ146,$AJ146,1,12)*$CB146,0)</f>
        <v>-6.1633173405266979E-2</v>
      </c>
      <c r="BI146" s="134">
        <f>_xll.xSPRDOPT($BW146,$BV146,$CG146,2*LN(1+CA146/2),$BY146,$BX146,$BZ146,$AJ146,1,9)</f>
        <v>5.62578073785519E-5</v>
      </c>
      <c r="BJ146" s="134">
        <f>_xll.xSPRDOPT($BW146,$BV146,$CG146,0,$BY146,$BX146,$BZ146,$AJ146,1,6)*$CB146</f>
        <v>7.4475400212961063</v>
      </c>
      <c r="BK146" s="134">
        <f>_xll.xSPRDOPT($BW146,$BV146,$CG146,0,$BY146,$BX146,$BZ146,$AJ146,1,5)*$CB146</f>
        <v>-11.311581526478387</v>
      </c>
      <c r="BL146" s="134">
        <f>_xll.xSPRDOPT(BW146,BV146,CG146,0,BY146,BX146,BZ146,AJ146,1,2)*CB146</f>
        <v>-0.22902040862302986</v>
      </c>
      <c r="BM146" s="134">
        <f>_xll.xSPRDOPT(BW146,BV146,CG146,0,BY146,BX146,BZ146,AJ146,1,1)*CB146</f>
        <v>0.40219191537090299</v>
      </c>
      <c r="BN146" s="134">
        <f>IF(AH146&lt;&gt;0,_xll.xSPRDOPT($BW146,$BV146,$CG146,2*LN(1+CA146/2),$BY146,$BX146,$BZ146,$AJ146,1,8)+(AJ146/365.25)*CH146/AH146,0)</f>
        <v>0</v>
      </c>
      <c r="BO146" s="134">
        <f>_xll.xSPRDOPT($BW146,$BV146,$CG146,0,$BY146,$BX146,$BZ146,$AJ146,1,0)</f>
        <v>0.85484078033660615</v>
      </c>
      <c r="BP146" s="134"/>
      <c r="BQ146" s="134"/>
      <c r="BR146" s="134"/>
      <c r="BS146" s="135">
        <f t="shared" si="58"/>
        <v>0</v>
      </c>
      <c r="BV146" s="221">
        <v>4.4021403580983733</v>
      </c>
      <c r="BW146" s="133">
        <v>4.4154999999999998</v>
      </c>
      <c r="BX146" s="134">
        <v>0.6282510792705821</v>
      </c>
      <c r="BY146" s="134">
        <v>0.62194509217005534</v>
      </c>
      <c r="BZ146" s="134">
        <v>0.99287864325661945</v>
      </c>
      <c r="CA146" s="134">
        <v>6.8263969545907008E-2</v>
      </c>
      <c r="CB146" s="134">
        <v>0.9872179502955063</v>
      </c>
      <c r="CC146" s="218">
        <v>-0.03</v>
      </c>
      <c r="CD146" s="218">
        <v>0.06</v>
      </c>
      <c r="CE146" s="218">
        <v>0.17499999999999999</v>
      </c>
      <c r="CF146" s="218">
        <v>-7.4999999999999997E-3</v>
      </c>
      <c r="CG146" s="218">
        <v>1.9200000000000002E-2</v>
      </c>
      <c r="CH146" s="218">
        <v>3.0653117356675472</v>
      </c>
      <c r="CI146" s="29">
        <v>4.2480000000000002</v>
      </c>
    </row>
    <row r="147" spans="4:87" x14ac:dyDescent="0.2">
      <c r="D147" s="31">
        <f t="shared" si="59"/>
        <v>38671</v>
      </c>
      <c r="F147" s="28">
        <f t="shared" si="60"/>
        <v>20000</v>
      </c>
      <c r="G147" s="28">
        <f t="shared" si="11"/>
        <v>0</v>
      </c>
      <c r="H147" s="52">
        <f t="shared" si="61"/>
        <v>3.3475000000000001</v>
      </c>
      <c r="I147" s="52">
        <f t="shared" si="62"/>
        <v>3.3675000000000002</v>
      </c>
      <c r="K147" s="52">
        <f t="shared" si="56"/>
        <v>0</v>
      </c>
      <c r="L147" s="132">
        <f t="shared" si="63"/>
        <v>0</v>
      </c>
      <c r="M147" s="30"/>
      <c r="N147" s="128">
        <f t="shared" si="29"/>
        <v>0.24347728460538551</v>
      </c>
      <c r="O147" s="128">
        <f t="shared" si="30"/>
        <v>0.24347728460538551</v>
      </c>
      <c r="P147" s="55">
        <f t="shared" si="64"/>
        <v>0.99999999999999989</v>
      </c>
      <c r="Q147" s="132">
        <f>_xll.xSPRDOPT(I147,H147,AQ147,0,O147,N147,P147,D147-$G$5,1,0)*AH147*AU147</f>
        <v>0</v>
      </c>
      <c r="R147" s="330"/>
      <c r="S147" s="177">
        <f>_xll.xSPRDOPT(I147,H147,AQ147,AT147,O147,N147,P147,D147-$G$5,1,2)*AF147*F147*AH147</f>
        <v>0</v>
      </c>
      <c r="T147" s="177">
        <f>_xll.xSPRDOPT(I147,H147,AQ147,AT147,O147,N147,P147,D147-$G$5,1,1)*AF147*F147*AH147</f>
        <v>0</v>
      </c>
      <c r="U147" s="132"/>
      <c r="V147" s="142">
        <f t="shared" si="65"/>
        <v>0</v>
      </c>
      <c r="W147" s="142"/>
      <c r="X147" s="300">
        <f t="shared" si="66"/>
        <v>0</v>
      </c>
      <c r="Y147" s="300">
        <f t="shared" si="12"/>
        <v>0</v>
      </c>
      <c r="Z147" s="300">
        <f t="shared" si="13"/>
        <v>0</v>
      </c>
      <c r="AA147" s="300">
        <f t="shared" si="14"/>
        <v>0</v>
      </c>
      <c r="AB147" s="300">
        <f t="shared" si="67"/>
        <v>0</v>
      </c>
      <c r="AC147" s="300">
        <f t="shared" si="68"/>
        <v>0</v>
      </c>
      <c r="AE147" s="135">
        <v>15</v>
      </c>
      <c r="AF147" s="135">
        <f t="shared" si="69"/>
        <v>0</v>
      </c>
      <c r="AG147" s="135">
        <f t="shared" si="70"/>
        <v>11</v>
      </c>
      <c r="AH147" s="135">
        <f t="shared" si="53"/>
        <v>0</v>
      </c>
      <c r="AI147" s="135">
        <f t="shared" si="71"/>
        <v>1904</v>
      </c>
      <c r="AJ147" s="135">
        <f t="shared" si="72"/>
        <v>38671</v>
      </c>
      <c r="AK147" s="332">
        <f t="shared" si="73"/>
        <v>0.10353092783505158</v>
      </c>
      <c r="AL147" s="133">
        <f t="shared" si="16"/>
        <v>3.06</v>
      </c>
      <c r="AM147" s="218">
        <f t="shared" si="17"/>
        <v>0.27</v>
      </c>
      <c r="AN147" s="218">
        <f t="shared" si="18"/>
        <v>1.7500000000000002E-2</v>
      </c>
      <c r="AO147" s="334">
        <f t="shared" si="57"/>
        <v>0.28749999999999998</v>
      </c>
      <c r="AP147" s="218">
        <f t="shared" si="19"/>
        <v>0.02</v>
      </c>
      <c r="AQ147" s="133">
        <f t="shared" si="74"/>
        <v>0</v>
      </c>
      <c r="AR147" s="134">
        <f t="shared" si="20"/>
        <v>0</v>
      </c>
      <c r="AS147" s="133">
        <f t="shared" si="54"/>
        <v>0</v>
      </c>
      <c r="AT147" s="134">
        <f t="shared" si="75"/>
        <v>7.0190264703434008E-2</v>
      </c>
      <c r="AU147" s="134">
        <f t="shared" si="22"/>
        <v>0</v>
      </c>
      <c r="AV147" s="34">
        <f t="shared" si="55"/>
        <v>0</v>
      </c>
      <c r="AW147" s="134">
        <f t="shared" si="24"/>
        <v>0.23250000000000001</v>
      </c>
      <c r="AX147" s="134">
        <f t="shared" si="25"/>
        <v>0.85</v>
      </c>
      <c r="AY147" s="134">
        <f t="shared" si="26"/>
        <v>0.85</v>
      </c>
      <c r="AZ147" s="134"/>
      <c r="BA147" s="223"/>
      <c r="BB147" s="218">
        <f t="shared" si="27"/>
        <v>-1.0546403580983732</v>
      </c>
      <c r="BC147" s="218">
        <f t="shared" si="76"/>
        <v>-1.0479999999999996</v>
      </c>
      <c r="BD147" s="134">
        <f t="shared" si="77"/>
        <v>-0.38477379466519657</v>
      </c>
      <c r="BE147" s="134">
        <f t="shared" si="78"/>
        <v>-0.3784678075646698</v>
      </c>
      <c r="BF147" s="134">
        <f>_xll.xSPRDOPT($BW147,$BV147,$CG147,0,$BY147,$BX147,$BZ147,$AJ147,1,4)*$CB147</f>
        <v>7.4978456377619185E-2</v>
      </c>
      <c r="BG147" s="134">
        <f>_xll.xSPRDOPT($BW147,$BV147,$CG147,0,$BY147,$BX147,$BZ147,$AJ147,1,3)*$CB147</f>
        <v>6.1452394907398289E-2</v>
      </c>
      <c r="BH147" s="134">
        <f>IF(OR(BF147&lt;&gt;0,BG147&lt;&gt;0),_xll.xSPRDOPT($BW147,$BV147,$CG147,0,$BY147,$BX147,$BZ147,$AJ147,1,12)*$CB147,0)</f>
        <v>-6.1633173405266979E-2</v>
      </c>
      <c r="BI147" s="134">
        <f>_xll.xSPRDOPT($BW147,$BV147,$CG147,2*LN(1+CA147/2),$BY147,$BX147,$BZ147,$AJ147,1,9)</f>
        <v>5.62578073785519E-5</v>
      </c>
      <c r="BJ147" s="134">
        <f>_xll.xSPRDOPT($BW147,$BV147,$CG147,0,$BY147,$BX147,$BZ147,$AJ147,1,6)*$CB147</f>
        <v>7.4475400212961063</v>
      </c>
      <c r="BK147" s="134">
        <f>_xll.xSPRDOPT($BW147,$BV147,$CG147,0,$BY147,$BX147,$BZ147,$AJ147,1,5)*$CB147</f>
        <v>-11.311581526478387</v>
      </c>
      <c r="BL147" s="134">
        <f>_xll.xSPRDOPT(BW147,BV147,CG147,0,BY147,BX147,BZ147,AJ147,1,2)*CB147</f>
        <v>-0.22902040862302986</v>
      </c>
      <c r="BM147" s="134">
        <f>_xll.xSPRDOPT(BW147,BV147,CG147,0,BY147,BX147,BZ147,AJ147,1,1)*CB147</f>
        <v>0.40219191537090299</v>
      </c>
      <c r="BN147" s="134">
        <f>IF(AH147&lt;&gt;0,_xll.xSPRDOPT($BW147,$BV147,$CG147,2*LN(1+CA147/2),$BY147,$BX147,$BZ147,$AJ147,1,8)+(AJ147/365.25)*CH147/AH147,0)</f>
        <v>0</v>
      </c>
      <c r="BO147" s="134">
        <f>_xll.xSPRDOPT($BW147,$BV147,$CG147,0,$BY147,$BX147,$BZ147,$AJ147,1,0)</f>
        <v>0.85484078033660615</v>
      </c>
      <c r="BP147" s="134"/>
      <c r="BQ147" s="134"/>
      <c r="BR147" s="134"/>
      <c r="BS147" s="135">
        <f t="shared" si="58"/>
        <v>0</v>
      </c>
      <c r="BV147" s="221">
        <v>4.4021403580983733</v>
      </c>
      <c r="BW147" s="133">
        <v>4.4154999999999998</v>
      </c>
      <c r="BX147" s="134">
        <v>0.6282510792705821</v>
      </c>
      <c r="BY147" s="134">
        <v>0.62194509217005534</v>
      </c>
      <c r="BZ147" s="134">
        <v>0.99287864325661945</v>
      </c>
      <c r="CA147" s="134">
        <v>6.8263969545907008E-2</v>
      </c>
      <c r="CB147" s="134">
        <v>0.9872179502955063</v>
      </c>
      <c r="CC147" s="218">
        <v>-0.03</v>
      </c>
      <c r="CD147" s="218">
        <v>0.06</v>
      </c>
      <c r="CE147" s="218">
        <v>0.17499999999999999</v>
      </c>
      <c r="CF147" s="218">
        <v>-7.4999999999999997E-3</v>
      </c>
      <c r="CG147" s="218">
        <v>1.9200000000000002E-2</v>
      </c>
      <c r="CH147" s="218">
        <v>3.0653117356675472</v>
      </c>
      <c r="CI147" s="29">
        <v>4.2480000000000002</v>
      </c>
    </row>
    <row r="148" spans="4:87" x14ac:dyDescent="0.2">
      <c r="D148" s="31">
        <f t="shared" si="59"/>
        <v>38671</v>
      </c>
      <c r="F148" s="28">
        <f t="shared" si="60"/>
        <v>20000</v>
      </c>
      <c r="G148" s="28">
        <f t="shared" si="11"/>
        <v>0</v>
      </c>
      <c r="H148" s="52">
        <f t="shared" si="61"/>
        <v>3.3475000000000001</v>
      </c>
      <c r="I148" s="52">
        <f t="shared" si="62"/>
        <v>3.3675000000000002</v>
      </c>
      <c r="K148" s="52">
        <f t="shared" si="56"/>
        <v>0</v>
      </c>
      <c r="L148" s="132">
        <f t="shared" si="63"/>
        <v>0</v>
      </c>
      <c r="M148" s="30"/>
      <c r="N148" s="128">
        <f t="shared" si="29"/>
        <v>0.24347728460538551</v>
      </c>
      <c r="O148" s="128">
        <f t="shared" si="30"/>
        <v>0.24347728460538551</v>
      </c>
      <c r="P148" s="55">
        <f t="shared" si="64"/>
        <v>0.99999999999999989</v>
      </c>
      <c r="Q148" s="132">
        <f>_xll.xSPRDOPT(I148,H148,AQ148,0,O148,N148,P148,D148-$G$5,1,0)*AH148*AU148</f>
        <v>0</v>
      </c>
      <c r="R148" s="330"/>
      <c r="S148" s="177">
        <f>_xll.xSPRDOPT(I148,H148,AQ148,AT148,O148,N148,P148,D148-$G$5,1,2)*AF148*F148*AH148</f>
        <v>0</v>
      </c>
      <c r="T148" s="177">
        <f>_xll.xSPRDOPT(I148,H148,AQ148,AT148,O148,N148,P148,D148-$G$5,1,1)*AF148*F148*AH148</f>
        <v>0</v>
      </c>
      <c r="U148" s="132"/>
      <c r="V148" s="142">
        <f t="shared" si="65"/>
        <v>0</v>
      </c>
      <c r="W148" s="142"/>
      <c r="X148" s="300">
        <f t="shared" si="66"/>
        <v>0</v>
      </c>
      <c r="Y148" s="300">
        <f t="shared" si="12"/>
        <v>0</v>
      </c>
      <c r="Z148" s="300">
        <f t="shared" si="13"/>
        <v>0</v>
      </c>
      <c r="AA148" s="300">
        <f t="shared" si="14"/>
        <v>0</v>
      </c>
      <c r="AB148" s="300">
        <f t="shared" si="67"/>
        <v>0</v>
      </c>
      <c r="AC148" s="300">
        <f t="shared" si="68"/>
        <v>0</v>
      </c>
      <c r="AE148" s="135">
        <v>15</v>
      </c>
      <c r="AF148" s="135">
        <f t="shared" si="69"/>
        <v>0</v>
      </c>
      <c r="AG148" s="135">
        <f t="shared" si="70"/>
        <v>11</v>
      </c>
      <c r="AH148" s="135">
        <f t="shared" ref="AH148:AH211" si="79">(EOMONTH(D148,0)-EOMONTH(D148-DAY(D148),0))*AF148</f>
        <v>0</v>
      </c>
      <c r="AI148" s="135">
        <f t="shared" si="71"/>
        <v>1904</v>
      </c>
      <c r="AJ148" s="135">
        <f t="shared" si="72"/>
        <v>38671</v>
      </c>
      <c r="AK148" s="332">
        <f t="shared" si="73"/>
        <v>0.10353092783505158</v>
      </c>
      <c r="AL148" s="133">
        <f t="shared" si="16"/>
        <v>3.06</v>
      </c>
      <c r="AM148" s="218">
        <f t="shared" si="17"/>
        <v>0.27</v>
      </c>
      <c r="AN148" s="218">
        <f t="shared" si="18"/>
        <v>1.7500000000000002E-2</v>
      </c>
      <c r="AO148" s="334">
        <f t="shared" si="57"/>
        <v>0.28749999999999998</v>
      </c>
      <c r="AP148" s="218">
        <f t="shared" si="19"/>
        <v>0.02</v>
      </c>
      <c r="AQ148" s="133">
        <f t="shared" si="74"/>
        <v>0</v>
      </c>
      <c r="AR148" s="134">
        <f t="shared" si="20"/>
        <v>0</v>
      </c>
      <c r="AS148" s="133">
        <f t="shared" ref="AS148:AS211" si="80">(AL148+AM148+AN148)*AR148/(1-AR148)</f>
        <v>0</v>
      </c>
      <c r="AT148" s="134">
        <f t="shared" si="75"/>
        <v>7.0190264703434008E-2</v>
      </c>
      <c r="AU148" s="134">
        <f t="shared" si="22"/>
        <v>0</v>
      </c>
      <c r="AV148" s="34">
        <f t="shared" ref="AV148:AV211" si="81">ROUND(G148*AR148,0)</f>
        <v>0</v>
      </c>
      <c r="AW148" s="134">
        <f t="shared" si="24"/>
        <v>0.23250000000000001</v>
      </c>
      <c r="AX148" s="134">
        <f t="shared" si="25"/>
        <v>0.85</v>
      </c>
      <c r="AY148" s="134">
        <f t="shared" si="26"/>
        <v>0.85</v>
      </c>
      <c r="AZ148" s="134"/>
      <c r="BA148" s="223"/>
      <c r="BB148" s="218">
        <f t="shared" si="27"/>
        <v>-1.0546403580983732</v>
      </c>
      <c r="BC148" s="218">
        <f t="shared" si="76"/>
        <v>-1.0479999999999996</v>
      </c>
      <c r="BD148" s="134">
        <f t="shared" si="77"/>
        <v>-0.38477379466519657</v>
      </c>
      <c r="BE148" s="134">
        <f t="shared" si="78"/>
        <v>-0.3784678075646698</v>
      </c>
      <c r="BF148" s="134">
        <f>_xll.xSPRDOPT($BW148,$BV148,$CG148,0,$BY148,$BX148,$BZ148,$AJ148,1,4)*$CB148</f>
        <v>7.4978456377619185E-2</v>
      </c>
      <c r="BG148" s="134">
        <f>_xll.xSPRDOPT($BW148,$BV148,$CG148,0,$BY148,$BX148,$BZ148,$AJ148,1,3)*$CB148</f>
        <v>6.1452394907398289E-2</v>
      </c>
      <c r="BH148" s="134">
        <f>IF(OR(BF148&lt;&gt;0,BG148&lt;&gt;0),_xll.xSPRDOPT($BW148,$BV148,$CG148,0,$BY148,$BX148,$BZ148,$AJ148,1,12)*$CB148,0)</f>
        <v>-6.1633173405266979E-2</v>
      </c>
      <c r="BI148" s="134">
        <f>_xll.xSPRDOPT($BW148,$BV148,$CG148,2*LN(1+CA148/2),$BY148,$BX148,$BZ148,$AJ148,1,9)</f>
        <v>5.62578073785519E-5</v>
      </c>
      <c r="BJ148" s="134">
        <f>_xll.xSPRDOPT($BW148,$BV148,$CG148,0,$BY148,$BX148,$BZ148,$AJ148,1,6)*$CB148</f>
        <v>7.4475400212961063</v>
      </c>
      <c r="BK148" s="134">
        <f>_xll.xSPRDOPT($BW148,$BV148,$CG148,0,$BY148,$BX148,$BZ148,$AJ148,1,5)*$CB148</f>
        <v>-11.311581526478387</v>
      </c>
      <c r="BL148" s="134">
        <f>_xll.xSPRDOPT(BW148,BV148,CG148,0,BY148,BX148,BZ148,AJ148,1,2)*CB148</f>
        <v>-0.22902040862302986</v>
      </c>
      <c r="BM148" s="134">
        <f>_xll.xSPRDOPT(BW148,BV148,CG148,0,BY148,BX148,BZ148,AJ148,1,1)*CB148</f>
        <v>0.40219191537090299</v>
      </c>
      <c r="BN148" s="134">
        <f>IF(AH148&lt;&gt;0,_xll.xSPRDOPT($BW148,$BV148,$CG148,2*LN(1+CA148/2),$BY148,$BX148,$BZ148,$AJ148,1,8)+(AJ148/365.25)*CH148/AH148,0)</f>
        <v>0</v>
      </c>
      <c r="BO148" s="134">
        <f>_xll.xSPRDOPT($BW148,$BV148,$CG148,0,$BY148,$BX148,$BZ148,$AJ148,1,0)</f>
        <v>0.85484078033660615</v>
      </c>
      <c r="BP148" s="134"/>
      <c r="BQ148" s="134"/>
      <c r="BR148" s="134"/>
      <c r="BS148" s="135">
        <f t="shared" si="58"/>
        <v>0</v>
      </c>
      <c r="BV148" s="221">
        <v>4.4021403580983733</v>
      </c>
      <c r="BW148" s="133">
        <v>4.4154999999999998</v>
      </c>
      <c r="BX148" s="134">
        <v>0.6282510792705821</v>
      </c>
      <c r="BY148" s="134">
        <v>0.62194509217005534</v>
      </c>
      <c r="BZ148" s="134">
        <v>0.99287864325661945</v>
      </c>
      <c r="CA148" s="134">
        <v>6.8263969545907008E-2</v>
      </c>
      <c r="CB148" s="134">
        <v>0.9872179502955063</v>
      </c>
      <c r="CC148" s="218">
        <v>-0.03</v>
      </c>
      <c r="CD148" s="218">
        <v>0.06</v>
      </c>
      <c r="CE148" s="218">
        <v>0.17499999999999999</v>
      </c>
      <c r="CF148" s="218">
        <v>-7.4999999999999997E-3</v>
      </c>
      <c r="CG148" s="218">
        <v>1.9200000000000002E-2</v>
      </c>
      <c r="CH148" s="218">
        <v>3.0653117356675472</v>
      </c>
      <c r="CI148" s="29">
        <v>4.2480000000000002</v>
      </c>
    </row>
    <row r="149" spans="4:87" x14ac:dyDescent="0.2">
      <c r="D149" s="31">
        <f t="shared" si="59"/>
        <v>38671</v>
      </c>
      <c r="F149" s="28">
        <f t="shared" si="60"/>
        <v>20000</v>
      </c>
      <c r="G149" s="28">
        <f t="shared" si="11"/>
        <v>0</v>
      </c>
      <c r="H149" s="52">
        <f t="shared" si="61"/>
        <v>3.3475000000000001</v>
      </c>
      <c r="I149" s="52">
        <f t="shared" si="62"/>
        <v>3.3675000000000002</v>
      </c>
      <c r="K149" s="52">
        <f t="shared" ref="K149:K212" si="82">MAX(((I149-H149)-AQ149)*AH149*AU149,0)</f>
        <v>0</v>
      </c>
      <c r="L149" s="132">
        <f t="shared" si="63"/>
        <v>0</v>
      </c>
      <c r="M149" s="30"/>
      <c r="N149" s="128">
        <f t="shared" si="29"/>
        <v>0.24347728460538551</v>
      </c>
      <c r="O149" s="128">
        <f t="shared" si="30"/>
        <v>0.24347728460538551</v>
      </c>
      <c r="P149" s="55">
        <f t="shared" si="64"/>
        <v>0.99999999999999989</v>
      </c>
      <c r="Q149" s="132">
        <f>_xll.xSPRDOPT(I149,H149,AQ149,0,O149,N149,P149,D149-$G$5,1,0)*AH149*AU149</f>
        <v>0</v>
      </c>
      <c r="R149" s="330"/>
      <c r="S149" s="177">
        <f>_xll.xSPRDOPT(I149,H149,AQ149,AT149,O149,N149,P149,D149-$G$5,1,2)*AF149*F149*AH149</f>
        <v>0</v>
      </c>
      <c r="T149" s="177">
        <f>_xll.xSPRDOPT(I149,H149,AQ149,AT149,O149,N149,P149,D149-$G$5,1,1)*AF149*F149*AH149</f>
        <v>0</v>
      </c>
      <c r="U149" s="132"/>
      <c r="V149" s="142">
        <f t="shared" si="65"/>
        <v>0</v>
      </c>
      <c r="W149" s="142"/>
      <c r="X149" s="300">
        <f t="shared" si="66"/>
        <v>0</v>
      </c>
      <c r="Y149" s="300">
        <f t="shared" si="12"/>
        <v>0</v>
      </c>
      <c r="Z149" s="300">
        <f t="shared" si="13"/>
        <v>0</v>
      </c>
      <c r="AA149" s="300">
        <f t="shared" si="14"/>
        <v>0</v>
      </c>
      <c r="AB149" s="300">
        <f t="shared" si="67"/>
        <v>0</v>
      </c>
      <c r="AC149" s="300">
        <f t="shared" si="68"/>
        <v>0</v>
      </c>
      <c r="AE149" s="135">
        <v>15</v>
      </c>
      <c r="AF149" s="135">
        <f t="shared" si="69"/>
        <v>0</v>
      </c>
      <c r="AG149" s="135">
        <f t="shared" si="70"/>
        <v>11</v>
      </c>
      <c r="AH149" s="135">
        <f t="shared" si="79"/>
        <v>0</v>
      </c>
      <c r="AI149" s="135">
        <f t="shared" si="71"/>
        <v>1904</v>
      </c>
      <c r="AJ149" s="135">
        <f t="shared" si="72"/>
        <v>38671</v>
      </c>
      <c r="AK149" s="332">
        <f t="shared" si="73"/>
        <v>0.10353092783505158</v>
      </c>
      <c r="AL149" s="133">
        <f t="shared" si="16"/>
        <v>3.06</v>
      </c>
      <c r="AM149" s="218">
        <f t="shared" si="17"/>
        <v>0.27</v>
      </c>
      <c r="AN149" s="218">
        <f t="shared" si="18"/>
        <v>1.7500000000000002E-2</v>
      </c>
      <c r="AO149" s="334">
        <f t="shared" ref="AO149:AO212" si="83">VLOOKUP($D149,CurveTbl,$AH$5)</f>
        <v>0.28749999999999998</v>
      </c>
      <c r="AP149" s="218">
        <f t="shared" si="19"/>
        <v>0.02</v>
      </c>
      <c r="AQ149" s="133">
        <f t="shared" si="74"/>
        <v>0</v>
      </c>
      <c r="AR149" s="134">
        <f t="shared" si="20"/>
        <v>0</v>
      </c>
      <c r="AS149" s="133">
        <f t="shared" si="80"/>
        <v>0</v>
      </c>
      <c r="AT149" s="134">
        <f t="shared" si="75"/>
        <v>7.0190264703434008E-2</v>
      </c>
      <c r="AU149" s="134">
        <f t="shared" si="22"/>
        <v>0</v>
      </c>
      <c r="AV149" s="34">
        <f t="shared" si="81"/>
        <v>0</v>
      </c>
      <c r="AW149" s="134">
        <f t="shared" si="24"/>
        <v>0.23250000000000001</v>
      </c>
      <c r="AX149" s="134">
        <f t="shared" si="25"/>
        <v>0.85</v>
      </c>
      <c r="AY149" s="134">
        <f t="shared" si="26"/>
        <v>0.85</v>
      </c>
      <c r="AZ149" s="134"/>
      <c r="BA149" s="223"/>
      <c r="BB149" s="218">
        <f t="shared" si="27"/>
        <v>-1.0546403580983732</v>
      </c>
      <c r="BC149" s="218">
        <f t="shared" si="76"/>
        <v>-1.0479999999999996</v>
      </c>
      <c r="BD149" s="134">
        <f t="shared" si="77"/>
        <v>-0.38477379466519657</v>
      </c>
      <c r="BE149" s="134">
        <f t="shared" si="78"/>
        <v>-0.3784678075646698</v>
      </c>
      <c r="BF149" s="134">
        <f>_xll.xSPRDOPT($BW149,$BV149,$CG149,0,$BY149,$BX149,$BZ149,$AJ149,1,4)*$CB149</f>
        <v>7.4978456377619185E-2</v>
      </c>
      <c r="BG149" s="134">
        <f>_xll.xSPRDOPT($BW149,$BV149,$CG149,0,$BY149,$BX149,$BZ149,$AJ149,1,3)*$CB149</f>
        <v>6.1452394907398289E-2</v>
      </c>
      <c r="BH149" s="134">
        <f>IF(OR(BF149&lt;&gt;0,BG149&lt;&gt;0),_xll.xSPRDOPT($BW149,$BV149,$CG149,0,$BY149,$BX149,$BZ149,$AJ149,1,12)*$CB149,0)</f>
        <v>-6.1633173405266979E-2</v>
      </c>
      <c r="BI149" s="134">
        <f>_xll.xSPRDOPT($BW149,$BV149,$CG149,2*LN(1+CA149/2),$BY149,$BX149,$BZ149,$AJ149,1,9)</f>
        <v>5.62578073785519E-5</v>
      </c>
      <c r="BJ149" s="134">
        <f>_xll.xSPRDOPT($BW149,$BV149,$CG149,0,$BY149,$BX149,$BZ149,$AJ149,1,6)*$CB149</f>
        <v>7.4475400212961063</v>
      </c>
      <c r="BK149" s="134">
        <f>_xll.xSPRDOPT($BW149,$BV149,$CG149,0,$BY149,$BX149,$BZ149,$AJ149,1,5)*$CB149</f>
        <v>-11.311581526478387</v>
      </c>
      <c r="BL149" s="134">
        <f>_xll.xSPRDOPT(BW149,BV149,CG149,0,BY149,BX149,BZ149,AJ149,1,2)*CB149</f>
        <v>-0.22902040862302986</v>
      </c>
      <c r="BM149" s="134">
        <f>_xll.xSPRDOPT(BW149,BV149,CG149,0,BY149,BX149,BZ149,AJ149,1,1)*CB149</f>
        <v>0.40219191537090299</v>
      </c>
      <c r="BN149" s="134">
        <f>IF(AH149&lt;&gt;0,_xll.xSPRDOPT($BW149,$BV149,$CG149,2*LN(1+CA149/2),$BY149,$BX149,$BZ149,$AJ149,1,8)+(AJ149/365.25)*CH149/AH149,0)</f>
        <v>0</v>
      </c>
      <c r="BO149" s="134">
        <f>_xll.xSPRDOPT($BW149,$BV149,$CG149,0,$BY149,$BX149,$BZ149,$AJ149,1,0)</f>
        <v>0.85484078033660615</v>
      </c>
      <c r="BP149" s="134"/>
      <c r="BQ149" s="134"/>
      <c r="BR149" s="134"/>
      <c r="BS149" s="135">
        <f t="shared" ref="BS149:BS212" si="84">G149*AF149*AH149</f>
        <v>0</v>
      </c>
      <c r="BV149" s="221">
        <v>4.4021403580983733</v>
      </c>
      <c r="BW149" s="133">
        <v>4.4154999999999998</v>
      </c>
      <c r="BX149" s="134">
        <v>0.6282510792705821</v>
      </c>
      <c r="BY149" s="134">
        <v>0.62194509217005534</v>
      </c>
      <c r="BZ149" s="134">
        <v>0.99287864325661945</v>
      </c>
      <c r="CA149" s="134">
        <v>6.8263969545907008E-2</v>
      </c>
      <c r="CB149" s="134">
        <v>0.9872179502955063</v>
      </c>
      <c r="CC149" s="218">
        <v>-0.03</v>
      </c>
      <c r="CD149" s="218">
        <v>0.06</v>
      </c>
      <c r="CE149" s="218">
        <v>0.17499999999999999</v>
      </c>
      <c r="CF149" s="218">
        <v>-7.4999999999999997E-3</v>
      </c>
      <c r="CG149" s="218">
        <v>1.9200000000000002E-2</v>
      </c>
      <c r="CH149" s="218">
        <v>3.0653117356675472</v>
      </c>
      <c r="CI149" s="29">
        <v>4.2480000000000002</v>
      </c>
    </row>
    <row r="150" spans="4:87" x14ac:dyDescent="0.2">
      <c r="D150" s="31">
        <f t="shared" ref="D150:D213" si="85">D149+AH149</f>
        <v>38671</v>
      </c>
      <c r="F150" s="28">
        <f t="shared" ref="F150:F213" si="86">VLOOKUP(AG150,$AL$4:$AS$15,2)</f>
        <v>20000</v>
      </c>
      <c r="G150" s="28">
        <f t="shared" si="11"/>
        <v>0</v>
      </c>
      <c r="H150" s="52">
        <f t="shared" ref="H150:H213" si="87">(AL150+AM150+AN150)/(1-(AR150))</f>
        <v>3.3475000000000001</v>
      </c>
      <c r="I150" s="52">
        <f t="shared" ref="I150:I213" si="88">(AL150+AO150+AP150)</f>
        <v>3.3675000000000002</v>
      </c>
      <c r="K150" s="52">
        <f t="shared" si="82"/>
        <v>0</v>
      </c>
      <c r="L150" s="132">
        <f t="shared" ref="L150:L213" si="89">MAX(Q150-K150,0)</f>
        <v>0</v>
      </c>
      <c r="M150" s="30"/>
      <c r="N150" s="128">
        <f t="shared" si="29"/>
        <v>0.24347728460538551</v>
      </c>
      <c r="O150" s="128">
        <f t="shared" si="30"/>
        <v>0.24347728460538551</v>
      </c>
      <c r="P150" s="55">
        <f t="shared" ref="P150:P213" si="90">(VLOOKUP(AI150,CorrelationTwo,2)*(AW150^2)*AI150+VLOOKUP(D150,CorrelationOne,$AK$9)*AX150*AY150*AE150)/((AI150+AE150)*O150*N150)</f>
        <v>0.99999999999999989</v>
      </c>
      <c r="Q150" s="132">
        <f>_xll.xSPRDOPT(I150,H150,AQ150,0,O150,N150,P150,D150-$G$5,1,0)*AH150*AU150</f>
        <v>0</v>
      </c>
      <c r="R150" s="330"/>
      <c r="S150" s="177">
        <f>_xll.xSPRDOPT(I150,H150,AQ150,AT150,O150,N150,P150,D150-$G$5,1,2)*AF150*F150*AH150</f>
        <v>0</v>
      </c>
      <c r="T150" s="177">
        <f>_xll.xSPRDOPT(I150,H150,AQ150,AT150,O150,N150,P150,D150-$G$5,1,1)*AF150*F150*AH150</f>
        <v>0</v>
      </c>
      <c r="U150" s="132"/>
      <c r="V150" s="142">
        <f t="shared" ref="V150:V213" si="91">VLOOKUP($AG150,$AL$4:$AS$15,8)*AH150*AU150</f>
        <v>0</v>
      </c>
      <c r="W150" s="142"/>
      <c r="X150" s="300">
        <f t="shared" ref="X150:X213" si="92">((BM150*BC150)+(BL150*BB150))*AH150*F150</f>
        <v>0</v>
      </c>
      <c r="Y150" s="300">
        <f t="shared" si="12"/>
        <v>0</v>
      </c>
      <c r="Z150" s="300">
        <f t="shared" si="13"/>
        <v>0</v>
      </c>
      <c r="AA150" s="300">
        <f t="shared" si="14"/>
        <v>0</v>
      </c>
      <c r="AB150" s="300">
        <f t="shared" ref="AB150:AB213" si="93">BN150*(AT150-CA150)*F150*AH150</f>
        <v>0</v>
      </c>
      <c r="AC150" s="300">
        <f t="shared" ref="AC150:AC213" si="94">BO150*CB150*F150*AH150*CA150*($G$5-$BV$5)/365.25</f>
        <v>0</v>
      </c>
      <c r="AE150" s="135">
        <v>15</v>
      </c>
      <c r="AF150" s="135">
        <f t="shared" ref="AF150:AF213" si="95">IF(AND(D150&gt;=$G$7,D150&lt;=$G$8),1,0)</f>
        <v>0</v>
      </c>
      <c r="AG150" s="135">
        <f t="shared" ref="AG150:AG213" si="96">MONTH(D150)</f>
        <v>11</v>
      </c>
      <c r="AH150" s="135">
        <f t="shared" si="79"/>
        <v>0</v>
      </c>
      <c r="AI150" s="135">
        <f t="shared" ref="AI150:AI213" si="97">AI149+AH149</f>
        <v>1904</v>
      </c>
      <c r="AJ150" s="135">
        <f t="shared" ref="AJ150:AJ213" si="98">D150-$BV$5</f>
        <v>38671</v>
      </c>
      <c r="AK150" s="332">
        <f t="shared" ref="AK150:AK213" si="99">((AL150+AM150+AN150)/(1-0.03))-(AL150+AM150+AN150)</f>
        <v>0.10353092783505158</v>
      </c>
      <c r="AL150" s="133">
        <f t="shared" si="16"/>
        <v>3.06</v>
      </c>
      <c r="AM150" s="218">
        <f t="shared" si="17"/>
        <v>0.27</v>
      </c>
      <c r="AN150" s="218">
        <f t="shared" si="18"/>
        <v>1.7500000000000002E-2</v>
      </c>
      <c r="AO150" s="334">
        <f t="shared" si="83"/>
        <v>0.28749999999999998</v>
      </c>
      <c r="AP150" s="218">
        <f t="shared" si="19"/>
        <v>0.02</v>
      </c>
      <c r="AQ150" s="133">
        <f t="shared" ref="AQ150:AQ213" si="100">VLOOKUP($AG150,$AL$4:$AS$15,3)+VLOOKUP($AG150,$AL$4:$AS$15,5)+($AH$10*VLOOKUP(D150,GRITable,2))</f>
        <v>0</v>
      </c>
      <c r="AR150" s="134">
        <f t="shared" si="20"/>
        <v>0</v>
      </c>
      <c r="AS150" s="133">
        <f t="shared" si="80"/>
        <v>0</v>
      </c>
      <c r="AT150" s="134">
        <f t="shared" ref="AT150:AT213" si="101">VLOOKUP(D150,CurveTbl,$AK$6)</f>
        <v>7.0190264703434008E-2</v>
      </c>
      <c r="AU150" s="134">
        <f t="shared" si="22"/>
        <v>0</v>
      </c>
      <c r="AV150" s="34">
        <f t="shared" si="81"/>
        <v>0</v>
      </c>
      <c r="AW150" s="134">
        <f t="shared" si="24"/>
        <v>0.23250000000000001</v>
      </c>
      <c r="AX150" s="134">
        <f t="shared" si="25"/>
        <v>0.85</v>
      </c>
      <c r="AY150" s="134">
        <f t="shared" si="26"/>
        <v>0.85</v>
      </c>
      <c r="AZ150" s="134"/>
      <c r="BA150" s="223"/>
      <c r="BB150" s="218">
        <f t="shared" si="27"/>
        <v>-1.0546403580983732</v>
      </c>
      <c r="BC150" s="218">
        <f t="shared" ref="BC150:BC213" si="102">I150-BW150</f>
        <v>-1.0479999999999996</v>
      </c>
      <c r="BD150" s="134">
        <f t="shared" ref="BD150:BD213" si="103">N150-BX150</f>
        <v>-0.38477379466519657</v>
      </c>
      <c r="BE150" s="134">
        <f t="shared" ref="BE150:BE213" si="104">O150-BY150</f>
        <v>-0.3784678075646698</v>
      </c>
      <c r="BF150" s="134">
        <f>_xll.xSPRDOPT($BW150,$BV150,$CG150,0,$BY150,$BX150,$BZ150,$AJ150,1,4)*$CB150</f>
        <v>7.4978456377619185E-2</v>
      </c>
      <c r="BG150" s="134">
        <f>_xll.xSPRDOPT($BW150,$BV150,$CG150,0,$BY150,$BX150,$BZ150,$AJ150,1,3)*$CB150</f>
        <v>6.1452394907398289E-2</v>
      </c>
      <c r="BH150" s="134">
        <f>IF(OR(BF150&lt;&gt;0,BG150&lt;&gt;0),_xll.xSPRDOPT($BW150,$BV150,$CG150,0,$BY150,$BX150,$BZ150,$AJ150,1,12)*$CB150,0)</f>
        <v>-6.1633173405266979E-2</v>
      </c>
      <c r="BI150" s="134">
        <f>_xll.xSPRDOPT($BW150,$BV150,$CG150,2*LN(1+CA150/2),$BY150,$BX150,$BZ150,$AJ150,1,9)</f>
        <v>5.62578073785519E-5</v>
      </c>
      <c r="BJ150" s="134">
        <f>_xll.xSPRDOPT($BW150,$BV150,$CG150,0,$BY150,$BX150,$BZ150,$AJ150,1,6)*$CB150</f>
        <v>7.4475400212961063</v>
      </c>
      <c r="BK150" s="134">
        <f>_xll.xSPRDOPT($BW150,$BV150,$CG150,0,$BY150,$BX150,$BZ150,$AJ150,1,5)*$CB150</f>
        <v>-11.311581526478387</v>
      </c>
      <c r="BL150" s="134">
        <f>_xll.xSPRDOPT(BW150,BV150,CG150,0,BY150,BX150,BZ150,AJ150,1,2)*CB150</f>
        <v>-0.22902040862302986</v>
      </c>
      <c r="BM150" s="134">
        <f>_xll.xSPRDOPT(BW150,BV150,CG150,0,BY150,BX150,BZ150,AJ150,1,1)*CB150</f>
        <v>0.40219191537090299</v>
      </c>
      <c r="BN150" s="134">
        <f>IF(AH150&lt;&gt;0,_xll.xSPRDOPT($BW150,$BV150,$CG150,2*LN(1+CA150/2),$BY150,$BX150,$BZ150,$AJ150,1,8)+(AJ150/365.25)*CH150/AH150,0)</f>
        <v>0</v>
      </c>
      <c r="BO150" s="134">
        <f>_xll.xSPRDOPT($BW150,$BV150,$CG150,0,$BY150,$BX150,$BZ150,$AJ150,1,0)</f>
        <v>0.85484078033660615</v>
      </c>
      <c r="BP150" s="134"/>
      <c r="BQ150" s="134"/>
      <c r="BR150" s="134"/>
      <c r="BS150" s="135">
        <f t="shared" si="84"/>
        <v>0</v>
      </c>
      <c r="BV150" s="221">
        <v>4.4021403580983733</v>
      </c>
      <c r="BW150" s="133">
        <v>4.4154999999999998</v>
      </c>
      <c r="BX150" s="134">
        <v>0.6282510792705821</v>
      </c>
      <c r="BY150" s="134">
        <v>0.62194509217005534</v>
      </c>
      <c r="BZ150" s="134">
        <v>0.99287864325661945</v>
      </c>
      <c r="CA150" s="134">
        <v>6.8263969545907008E-2</v>
      </c>
      <c r="CB150" s="134">
        <v>0.9872179502955063</v>
      </c>
      <c r="CC150" s="218">
        <v>-0.03</v>
      </c>
      <c r="CD150" s="218">
        <v>0.06</v>
      </c>
      <c r="CE150" s="218">
        <v>0.17499999999999999</v>
      </c>
      <c r="CF150" s="218">
        <v>-7.4999999999999997E-3</v>
      </c>
      <c r="CG150" s="218">
        <v>1.9200000000000002E-2</v>
      </c>
      <c r="CH150" s="218">
        <v>3.0653117356675472</v>
      </c>
      <c r="CI150" s="29">
        <v>4.2480000000000002</v>
      </c>
    </row>
    <row r="151" spans="4:87" x14ac:dyDescent="0.2">
      <c r="D151" s="31">
        <f t="shared" si="85"/>
        <v>38671</v>
      </c>
      <c r="F151" s="28">
        <f t="shared" si="86"/>
        <v>20000</v>
      </c>
      <c r="G151" s="28">
        <f t="shared" si="11"/>
        <v>0</v>
      </c>
      <c r="H151" s="52">
        <f t="shared" si="87"/>
        <v>3.3475000000000001</v>
      </c>
      <c r="I151" s="52">
        <f t="shared" si="88"/>
        <v>3.3675000000000002</v>
      </c>
      <c r="K151" s="52">
        <f t="shared" si="82"/>
        <v>0</v>
      </c>
      <c r="L151" s="132">
        <f t="shared" si="89"/>
        <v>0</v>
      </c>
      <c r="M151" s="30"/>
      <c r="N151" s="128">
        <f t="shared" si="29"/>
        <v>0.24347728460538551</v>
      </c>
      <c r="O151" s="128">
        <f t="shared" si="30"/>
        <v>0.24347728460538551</v>
      </c>
      <c r="P151" s="55">
        <f t="shared" si="90"/>
        <v>0.99999999999999989</v>
      </c>
      <c r="Q151" s="132">
        <f>_xll.xSPRDOPT(I151,H151,AQ151,0,O151,N151,P151,D151-$G$5,1,0)*AH151*AU151</f>
        <v>0</v>
      </c>
      <c r="R151" s="330"/>
      <c r="S151" s="177">
        <f>_xll.xSPRDOPT(I151,H151,AQ151,AT151,O151,N151,P151,D151-$G$5,1,2)*AF151*F151*AH151</f>
        <v>0</v>
      </c>
      <c r="T151" s="177">
        <f>_xll.xSPRDOPT(I151,H151,AQ151,AT151,O151,N151,P151,D151-$G$5,1,1)*AF151*F151*AH151</f>
        <v>0</v>
      </c>
      <c r="U151" s="132"/>
      <c r="V151" s="142">
        <f t="shared" si="91"/>
        <v>0</v>
      </c>
      <c r="W151" s="142"/>
      <c r="X151" s="300">
        <f t="shared" si="92"/>
        <v>0</v>
      </c>
      <c r="Y151" s="300">
        <f t="shared" si="12"/>
        <v>0</v>
      </c>
      <c r="Z151" s="300">
        <f t="shared" si="13"/>
        <v>0</v>
      </c>
      <c r="AA151" s="300">
        <f t="shared" si="14"/>
        <v>0</v>
      </c>
      <c r="AB151" s="300">
        <f t="shared" si="93"/>
        <v>0</v>
      </c>
      <c r="AC151" s="300">
        <f t="shared" si="94"/>
        <v>0</v>
      </c>
      <c r="AE151" s="135">
        <v>15</v>
      </c>
      <c r="AF151" s="135">
        <f t="shared" si="95"/>
        <v>0</v>
      </c>
      <c r="AG151" s="135">
        <f t="shared" si="96"/>
        <v>11</v>
      </c>
      <c r="AH151" s="135">
        <f t="shared" si="79"/>
        <v>0</v>
      </c>
      <c r="AI151" s="135">
        <f t="shared" si="97"/>
        <v>1904</v>
      </c>
      <c r="AJ151" s="135">
        <f t="shared" si="98"/>
        <v>38671</v>
      </c>
      <c r="AK151" s="332">
        <f t="shared" si="99"/>
        <v>0.10353092783505158</v>
      </c>
      <c r="AL151" s="133">
        <f t="shared" si="16"/>
        <v>3.06</v>
      </c>
      <c r="AM151" s="218">
        <f t="shared" si="17"/>
        <v>0.27</v>
      </c>
      <c r="AN151" s="218">
        <f t="shared" si="18"/>
        <v>1.7500000000000002E-2</v>
      </c>
      <c r="AO151" s="334">
        <f t="shared" si="83"/>
        <v>0.28749999999999998</v>
      </c>
      <c r="AP151" s="218">
        <f t="shared" si="19"/>
        <v>0.02</v>
      </c>
      <c r="AQ151" s="133">
        <f t="shared" si="100"/>
        <v>0</v>
      </c>
      <c r="AR151" s="134">
        <f t="shared" si="20"/>
        <v>0</v>
      </c>
      <c r="AS151" s="133">
        <f t="shared" si="80"/>
        <v>0</v>
      </c>
      <c r="AT151" s="134">
        <f t="shared" si="101"/>
        <v>7.0190264703434008E-2</v>
      </c>
      <c r="AU151" s="134">
        <f t="shared" si="22"/>
        <v>0</v>
      </c>
      <c r="AV151" s="34">
        <f t="shared" si="81"/>
        <v>0</v>
      </c>
      <c r="AW151" s="134">
        <f t="shared" si="24"/>
        <v>0.23250000000000001</v>
      </c>
      <c r="AX151" s="134">
        <f t="shared" si="25"/>
        <v>0.85</v>
      </c>
      <c r="AY151" s="134">
        <f t="shared" si="26"/>
        <v>0.85</v>
      </c>
      <c r="AZ151" s="134"/>
      <c r="BA151" s="223"/>
      <c r="BB151" s="218">
        <f t="shared" si="27"/>
        <v>-1.0546403580983732</v>
      </c>
      <c r="BC151" s="218">
        <f t="shared" si="102"/>
        <v>-1.0479999999999996</v>
      </c>
      <c r="BD151" s="134">
        <f t="shared" si="103"/>
        <v>-0.38477379466519657</v>
      </c>
      <c r="BE151" s="134">
        <f t="shared" si="104"/>
        <v>-0.3784678075646698</v>
      </c>
      <c r="BF151" s="134">
        <f>_xll.xSPRDOPT($BW151,$BV151,$CG151,0,$BY151,$BX151,$BZ151,$AJ151,1,4)*$CB151</f>
        <v>7.4978456377619185E-2</v>
      </c>
      <c r="BG151" s="134">
        <f>_xll.xSPRDOPT($BW151,$BV151,$CG151,0,$BY151,$BX151,$BZ151,$AJ151,1,3)*$CB151</f>
        <v>6.1452394907398289E-2</v>
      </c>
      <c r="BH151" s="134">
        <f>IF(OR(BF151&lt;&gt;0,BG151&lt;&gt;0),_xll.xSPRDOPT($BW151,$BV151,$CG151,0,$BY151,$BX151,$BZ151,$AJ151,1,12)*$CB151,0)</f>
        <v>-6.1633173405266979E-2</v>
      </c>
      <c r="BI151" s="134">
        <f>_xll.xSPRDOPT($BW151,$BV151,$CG151,2*LN(1+CA151/2),$BY151,$BX151,$BZ151,$AJ151,1,9)</f>
        <v>5.62578073785519E-5</v>
      </c>
      <c r="BJ151" s="134">
        <f>_xll.xSPRDOPT($BW151,$BV151,$CG151,0,$BY151,$BX151,$BZ151,$AJ151,1,6)*$CB151</f>
        <v>7.4475400212961063</v>
      </c>
      <c r="BK151" s="134">
        <f>_xll.xSPRDOPT($BW151,$BV151,$CG151,0,$BY151,$BX151,$BZ151,$AJ151,1,5)*$CB151</f>
        <v>-11.311581526478387</v>
      </c>
      <c r="BL151" s="134">
        <f>_xll.xSPRDOPT(BW151,BV151,CG151,0,BY151,BX151,BZ151,AJ151,1,2)*CB151</f>
        <v>-0.22902040862302986</v>
      </c>
      <c r="BM151" s="134">
        <f>_xll.xSPRDOPT(BW151,BV151,CG151,0,BY151,BX151,BZ151,AJ151,1,1)*CB151</f>
        <v>0.40219191537090299</v>
      </c>
      <c r="BN151" s="134">
        <f>IF(AH151&lt;&gt;0,_xll.xSPRDOPT($BW151,$BV151,$CG151,2*LN(1+CA151/2),$BY151,$BX151,$BZ151,$AJ151,1,8)+(AJ151/365.25)*CH151/AH151,0)</f>
        <v>0</v>
      </c>
      <c r="BO151" s="134">
        <f>_xll.xSPRDOPT($BW151,$BV151,$CG151,0,$BY151,$BX151,$BZ151,$AJ151,1,0)</f>
        <v>0.85484078033660615</v>
      </c>
      <c r="BP151" s="134"/>
      <c r="BQ151" s="134"/>
      <c r="BR151" s="134"/>
      <c r="BS151" s="135">
        <f t="shared" si="84"/>
        <v>0</v>
      </c>
      <c r="BV151" s="221">
        <v>4.4021403580983733</v>
      </c>
      <c r="BW151" s="133">
        <v>4.4154999999999998</v>
      </c>
      <c r="BX151" s="134">
        <v>0.6282510792705821</v>
      </c>
      <c r="BY151" s="134">
        <v>0.62194509217005534</v>
      </c>
      <c r="BZ151" s="134">
        <v>0.99287864325661945</v>
      </c>
      <c r="CA151" s="134">
        <v>6.8263969545907008E-2</v>
      </c>
      <c r="CB151" s="134">
        <v>0.9872179502955063</v>
      </c>
      <c r="CC151" s="218">
        <v>-0.03</v>
      </c>
      <c r="CD151" s="218">
        <v>0.06</v>
      </c>
      <c r="CE151" s="218">
        <v>0.17499999999999999</v>
      </c>
      <c r="CF151" s="218">
        <v>-7.4999999999999997E-3</v>
      </c>
      <c r="CG151" s="218">
        <v>1.9200000000000002E-2</v>
      </c>
      <c r="CH151" s="218">
        <v>3.0653117356675472</v>
      </c>
      <c r="CI151" s="29">
        <v>4.2480000000000002</v>
      </c>
    </row>
    <row r="152" spans="4:87" x14ac:dyDescent="0.2">
      <c r="D152" s="31">
        <f t="shared" si="85"/>
        <v>38671</v>
      </c>
      <c r="F152" s="28">
        <f t="shared" si="86"/>
        <v>20000</v>
      </c>
      <c r="G152" s="28">
        <f t="shared" si="11"/>
        <v>0</v>
      </c>
      <c r="H152" s="52">
        <f t="shared" si="87"/>
        <v>3.3475000000000001</v>
      </c>
      <c r="I152" s="52">
        <f t="shared" si="88"/>
        <v>3.3675000000000002</v>
      </c>
      <c r="K152" s="52">
        <f t="shared" si="82"/>
        <v>0</v>
      </c>
      <c r="L152" s="132">
        <f t="shared" si="89"/>
        <v>0</v>
      </c>
      <c r="M152" s="30"/>
      <c r="N152" s="128">
        <f t="shared" si="29"/>
        <v>0.24347728460538551</v>
      </c>
      <c r="O152" s="128">
        <f t="shared" si="30"/>
        <v>0.24347728460538551</v>
      </c>
      <c r="P152" s="55">
        <f t="shared" si="90"/>
        <v>0.99999999999999989</v>
      </c>
      <c r="Q152" s="132">
        <f>_xll.xSPRDOPT(I152,H152,AQ152,0,O152,N152,P152,D152-$G$5,1,0)*AH152*AU152</f>
        <v>0</v>
      </c>
      <c r="R152" s="330"/>
      <c r="S152" s="177">
        <f>_xll.xSPRDOPT(I152,H152,AQ152,AT152,O152,N152,P152,D152-$G$5,1,2)*AF152*F152*AH152</f>
        <v>0</v>
      </c>
      <c r="T152" s="177">
        <f>_xll.xSPRDOPT(I152,H152,AQ152,AT152,O152,N152,P152,D152-$G$5,1,1)*AF152*F152*AH152</f>
        <v>0</v>
      </c>
      <c r="U152" s="132"/>
      <c r="V152" s="142">
        <f t="shared" si="91"/>
        <v>0</v>
      </c>
      <c r="W152" s="142"/>
      <c r="X152" s="300">
        <f t="shared" si="92"/>
        <v>0</v>
      </c>
      <c r="Y152" s="300">
        <f t="shared" si="12"/>
        <v>0</v>
      </c>
      <c r="Z152" s="300">
        <f t="shared" si="13"/>
        <v>0</v>
      </c>
      <c r="AA152" s="300">
        <f t="shared" si="14"/>
        <v>0</v>
      </c>
      <c r="AB152" s="300">
        <f t="shared" si="93"/>
        <v>0</v>
      </c>
      <c r="AC152" s="300">
        <f t="shared" si="94"/>
        <v>0</v>
      </c>
      <c r="AE152" s="135">
        <v>15</v>
      </c>
      <c r="AF152" s="135">
        <f t="shared" si="95"/>
        <v>0</v>
      </c>
      <c r="AG152" s="135">
        <f t="shared" si="96"/>
        <v>11</v>
      </c>
      <c r="AH152" s="135">
        <f t="shared" si="79"/>
        <v>0</v>
      </c>
      <c r="AI152" s="135">
        <f t="shared" si="97"/>
        <v>1904</v>
      </c>
      <c r="AJ152" s="135">
        <f t="shared" si="98"/>
        <v>38671</v>
      </c>
      <c r="AK152" s="332">
        <f t="shared" si="99"/>
        <v>0.10353092783505158</v>
      </c>
      <c r="AL152" s="133">
        <f t="shared" si="16"/>
        <v>3.06</v>
      </c>
      <c r="AM152" s="218">
        <f t="shared" si="17"/>
        <v>0.27</v>
      </c>
      <c r="AN152" s="218">
        <f t="shared" si="18"/>
        <v>1.7500000000000002E-2</v>
      </c>
      <c r="AO152" s="334">
        <f t="shared" si="83"/>
        <v>0.28749999999999998</v>
      </c>
      <c r="AP152" s="218">
        <f t="shared" si="19"/>
        <v>0.02</v>
      </c>
      <c r="AQ152" s="133">
        <f t="shared" si="100"/>
        <v>0</v>
      </c>
      <c r="AR152" s="134">
        <f t="shared" si="20"/>
        <v>0</v>
      </c>
      <c r="AS152" s="133">
        <f t="shared" si="80"/>
        <v>0</v>
      </c>
      <c r="AT152" s="134">
        <f t="shared" si="101"/>
        <v>7.0190264703434008E-2</v>
      </c>
      <c r="AU152" s="134">
        <f t="shared" si="22"/>
        <v>0</v>
      </c>
      <c r="AV152" s="34">
        <f t="shared" si="81"/>
        <v>0</v>
      </c>
      <c r="AW152" s="134">
        <f t="shared" si="24"/>
        <v>0.23250000000000001</v>
      </c>
      <c r="AX152" s="134">
        <f t="shared" si="25"/>
        <v>0.85</v>
      </c>
      <c r="AY152" s="134">
        <f t="shared" si="26"/>
        <v>0.85</v>
      </c>
      <c r="AZ152" s="134"/>
      <c r="BA152" s="223"/>
      <c r="BB152" s="218">
        <f t="shared" si="27"/>
        <v>-1.0546403580983732</v>
      </c>
      <c r="BC152" s="218">
        <f t="shared" si="102"/>
        <v>-1.0479999999999996</v>
      </c>
      <c r="BD152" s="134">
        <f t="shared" si="103"/>
        <v>-0.38477379466519657</v>
      </c>
      <c r="BE152" s="134">
        <f t="shared" si="104"/>
        <v>-0.3784678075646698</v>
      </c>
      <c r="BF152" s="134">
        <f>_xll.xSPRDOPT($BW152,$BV152,$CG152,0,$BY152,$BX152,$BZ152,$AJ152,1,4)*$CB152</f>
        <v>7.4978456377619185E-2</v>
      </c>
      <c r="BG152" s="134">
        <f>_xll.xSPRDOPT($BW152,$BV152,$CG152,0,$BY152,$BX152,$BZ152,$AJ152,1,3)*$CB152</f>
        <v>6.1452394907398289E-2</v>
      </c>
      <c r="BH152" s="134">
        <f>IF(OR(BF152&lt;&gt;0,BG152&lt;&gt;0),_xll.xSPRDOPT($BW152,$BV152,$CG152,0,$BY152,$BX152,$BZ152,$AJ152,1,12)*$CB152,0)</f>
        <v>-6.1633173405266979E-2</v>
      </c>
      <c r="BI152" s="134">
        <f>_xll.xSPRDOPT($BW152,$BV152,$CG152,2*LN(1+CA152/2),$BY152,$BX152,$BZ152,$AJ152,1,9)</f>
        <v>5.62578073785519E-5</v>
      </c>
      <c r="BJ152" s="134">
        <f>_xll.xSPRDOPT($BW152,$BV152,$CG152,0,$BY152,$BX152,$BZ152,$AJ152,1,6)*$CB152</f>
        <v>7.4475400212961063</v>
      </c>
      <c r="BK152" s="134">
        <f>_xll.xSPRDOPT($BW152,$BV152,$CG152,0,$BY152,$BX152,$BZ152,$AJ152,1,5)*$CB152</f>
        <v>-11.311581526478387</v>
      </c>
      <c r="BL152" s="134">
        <f>_xll.xSPRDOPT(BW152,BV152,CG152,0,BY152,BX152,BZ152,AJ152,1,2)*CB152</f>
        <v>-0.22902040862302986</v>
      </c>
      <c r="BM152" s="134">
        <f>_xll.xSPRDOPT(BW152,BV152,CG152,0,BY152,BX152,BZ152,AJ152,1,1)*CB152</f>
        <v>0.40219191537090299</v>
      </c>
      <c r="BN152" s="134">
        <f>IF(AH152&lt;&gt;0,_xll.xSPRDOPT($BW152,$BV152,$CG152,2*LN(1+CA152/2),$BY152,$BX152,$BZ152,$AJ152,1,8)+(AJ152/365.25)*CH152/AH152,0)</f>
        <v>0</v>
      </c>
      <c r="BO152" s="134">
        <f>_xll.xSPRDOPT($BW152,$BV152,$CG152,0,$BY152,$BX152,$BZ152,$AJ152,1,0)</f>
        <v>0.85484078033660615</v>
      </c>
      <c r="BP152" s="134"/>
      <c r="BQ152" s="134"/>
      <c r="BR152" s="134"/>
      <c r="BS152" s="135">
        <f t="shared" si="84"/>
        <v>0</v>
      </c>
      <c r="BV152" s="221">
        <v>4.4021403580983733</v>
      </c>
      <c r="BW152" s="133">
        <v>4.4154999999999998</v>
      </c>
      <c r="BX152" s="134">
        <v>0.6282510792705821</v>
      </c>
      <c r="BY152" s="134">
        <v>0.62194509217005534</v>
      </c>
      <c r="BZ152" s="134">
        <v>0.99287864325661945</v>
      </c>
      <c r="CA152" s="134">
        <v>6.8263969545907008E-2</v>
      </c>
      <c r="CB152" s="134">
        <v>0.9872179502955063</v>
      </c>
      <c r="CC152" s="218">
        <v>-0.03</v>
      </c>
      <c r="CD152" s="218">
        <v>0.06</v>
      </c>
      <c r="CE152" s="218">
        <v>0.17499999999999999</v>
      </c>
      <c r="CF152" s="218">
        <v>-7.4999999999999997E-3</v>
      </c>
      <c r="CG152" s="218">
        <v>1.9200000000000002E-2</v>
      </c>
      <c r="CH152" s="218">
        <v>3.0653117356675472</v>
      </c>
      <c r="CI152" s="29">
        <v>4.2480000000000002</v>
      </c>
    </row>
    <row r="153" spans="4:87" x14ac:dyDescent="0.2">
      <c r="D153" s="31">
        <f t="shared" si="85"/>
        <v>38671</v>
      </c>
      <c r="F153" s="28">
        <f t="shared" si="86"/>
        <v>20000</v>
      </c>
      <c r="G153" s="28">
        <f t="shared" si="11"/>
        <v>0</v>
      </c>
      <c r="H153" s="52">
        <f t="shared" si="87"/>
        <v>3.3475000000000001</v>
      </c>
      <c r="I153" s="52">
        <f t="shared" si="88"/>
        <v>3.3675000000000002</v>
      </c>
      <c r="K153" s="52">
        <f t="shared" si="82"/>
        <v>0</v>
      </c>
      <c r="L153" s="132">
        <f t="shared" si="89"/>
        <v>0</v>
      </c>
      <c r="M153" s="30"/>
      <c r="N153" s="128">
        <f t="shared" si="29"/>
        <v>0.24347728460538551</v>
      </c>
      <c r="O153" s="128">
        <f t="shared" si="30"/>
        <v>0.24347728460538551</v>
      </c>
      <c r="P153" s="55">
        <f t="shared" si="90"/>
        <v>0.99999999999999989</v>
      </c>
      <c r="Q153" s="132">
        <f>_xll.xSPRDOPT(I153,H153,AQ153,0,O153,N153,P153,D153-$G$5,1,0)*AH153*AU153</f>
        <v>0</v>
      </c>
      <c r="R153" s="330"/>
      <c r="S153" s="177">
        <f>_xll.xSPRDOPT(I153,H153,AQ153,AT153,O153,N153,P153,D153-$G$5,1,2)*AF153*F153*AH153</f>
        <v>0</v>
      </c>
      <c r="T153" s="177">
        <f>_xll.xSPRDOPT(I153,H153,AQ153,AT153,O153,N153,P153,D153-$G$5,1,1)*AF153*F153*AH153</f>
        <v>0</v>
      </c>
      <c r="U153" s="132"/>
      <c r="V153" s="142">
        <f t="shared" si="91"/>
        <v>0</v>
      </c>
      <c r="W153" s="142"/>
      <c r="X153" s="300">
        <f t="shared" si="92"/>
        <v>0</v>
      </c>
      <c r="Y153" s="300">
        <f t="shared" si="12"/>
        <v>0</v>
      </c>
      <c r="Z153" s="300">
        <f t="shared" si="13"/>
        <v>0</v>
      </c>
      <c r="AA153" s="300">
        <f t="shared" si="14"/>
        <v>0</v>
      </c>
      <c r="AB153" s="300">
        <f t="shared" si="93"/>
        <v>0</v>
      </c>
      <c r="AC153" s="300">
        <f t="shared" si="94"/>
        <v>0</v>
      </c>
      <c r="AE153" s="135">
        <v>15</v>
      </c>
      <c r="AF153" s="135">
        <f t="shared" si="95"/>
        <v>0</v>
      </c>
      <c r="AG153" s="135">
        <f t="shared" si="96"/>
        <v>11</v>
      </c>
      <c r="AH153" s="135">
        <f t="shared" si="79"/>
        <v>0</v>
      </c>
      <c r="AI153" s="135">
        <f t="shared" si="97"/>
        <v>1904</v>
      </c>
      <c r="AJ153" s="135">
        <f t="shared" si="98"/>
        <v>38671</v>
      </c>
      <c r="AK153" s="332">
        <f t="shared" si="99"/>
        <v>0.10353092783505158</v>
      </c>
      <c r="AL153" s="133">
        <f t="shared" si="16"/>
        <v>3.06</v>
      </c>
      <c r="AM153" s="218">
        <f t="shared" si="17"/>
        <v>0.27</v>
      </c>
      <c r="AN153" s="218">
        <f t="shared" si="18"/>
        <v>1.7500000000000002E-2</v>
      </c>
      <c r="AO153" s="334">
        <f t="shared" si="83"/>
        <v>0.28749999999999998</v>
      </c>
      <c r="AP153" s="218">
        <f t="shared" si="19"/>
        <v>0.02</v>
      </c>
      <c r="AQ153" s="133">
        <f t="shared" si="100"/>
        <v>0</v>
      </c>
      <c r="AR153" s="134">
        <f t="shared" si="20"/>
        <v>0</v>
      </c>
      <c r="AS153" s="133">
        <f t="shared" si="80"/>
        <v>0</v>
      </c>
      <c r="AT153" s="134">
        <f t="shared" si="101"/>
        <v>7.0190264703434008E-2</v>
      </c>
      <c r="AU153" s="134">
        <f t="shared" si="22"/>
        <v>0</v>
      </c>
      <c r="AV153" s="34">
        <f t="shared" si="81"/>
        <v>0</v>
      </c>
      <c r="AW153" s="134">
        <f t="shared" si="24"/>
        <v>0.23250000000000001</v>
      </c>
      <c r="AX153" s="134">
        <f t="shared" si="25"/>
        <v>0.85</v>
      </c>
      <c r="AY153" s="134">
        <f t="shared" si="26"/>
        <v>0.85</v>
      </c>
      <c r="AZ153" s="134"/>
      <c r="BA153" s="223"/>
      <c r="BB153" s="218">
        <f t="shared" si="27"/>
        <v>-1.0546403580983732</v>
      </c>
      <c r="BC153" s="218">
        <f t="shared" si="102"/>
        <v>-1.0479999999999996</v>
      </c>
      <c r="BD153" s="134">
        <f t="shared" si="103"/>
        <v>-0.38477379466519657</v>
      </c>
      <c r="BE153" s="134">
        <f t="shared" si="104"/>
        <v>-0.3784678075646698</v>
      </c>
      <c r="BF153" s="134">
        <f>_xll.xSPRDOPT($BW153,$BV153,$CG153,0,$BY153,$BX153,$BZ153,$AJ153,1,4)*$CB153</f>
        <v>7.4978456377619185E-2</v>
      </c>
      <c r="BG153" s="134">
        <f>_xll.xSPRDOPT($BW153,$BV153,$CG153,0,$BY153,$BX153,$BZ153,$AJ153,1,3)*$CB153</f>
        <v>6.1452394907398289E-2</v>
      </c>
      <c r="BH153" s="134">
        <f>IF(OR(BF153&lt;&gt;0,BG153&lt;&gt;0),_xll.xSPRDOPT($BW153,$BV153,$CG153,0,$BY153,$BX153,$BZ153,$AJ153,1,12)*$CB153,0)</f>
        <v>-6.1633173405266979E-2</v>
      </c>
      <c r="BI153" s="134">
        <f>_xll.xSPRDOPT($BW153,$BV153,$CG153,2*LN(1+CA153/2),$BY153,$BX153,$BZ153,$AJ153,1,9)</f>
        <v>5.62578073785519E-5</v>
      </c>
      <c r="BJ153" s="134">
        <f>_xll.xSPRDOPT($BW153,$BV153,$CG153,0,$BY153,$BX153,$BZ153,$AJ153,1,6)*$CB153</f>
        <v>7.4475400212961063</v>
      </c>
      <c r="BK153" s="134">
        <f>_xll.xSPRDOPT($BW153,$BV153,$CG153,0,$BY153,$BX153,$BZ153,$AJ153,1,5)*$CB153</f>
        <v>-11.311581526478387</v>
      </c>
      <c r="BL153" s="134">
        <f>_xll.xSPRDOPT(BW153,BV153,CG153,0,BY153,BX153,BZ153,AJ153,1,2)*CB153</f>
        <v>-0.22902040862302986</v>
      </c>
      <c r="BM153" s="134">
        <f>_xll.xSPRDOPT(BW153,BV153,CG153,0,BY153,BX153,BZ153,AJ153,1,1)*CB153</f>
        <v>0.40219191537090299</v>
      </c>
      <c r="BN153" s="134">
        <f>IF(AH153&lt;&gt;0,_xll.xSPRDOPT($BW153,$BV153,$CG153,2*LN(1+CA153/2),$BY153,$BX153,$BZ153,$AJ153,1,8)+(AJ153/365.25)*CH153/AH153,0)</f>
        <v>0</v>
      </c>
      <c r="BO153" s="134">
        <f>_xll.xSPRDOPT($BW153,$BV153,$CG153,0,$BY153,$BX153,$BZ153,$AJ153,1,0)</f>
        <v>0.85484078033660615</v>
      </c>
      <c r="BP153" s="134"/>
      <c r="BQ153" s="134"/>
      <c r="BR153" s="134"/>
      <c r="BS153" s="135">
        <f t="shared" si="84"/>
        <v>0</v>
      </c>
      <c r="BV153" s="221">
        <v>4.4021403580983733</v>
      </c>
      <c r="BW153" s="133">
        <v>4.4154999999999998</v>
      </c>
      <c r="BX153" s="134">
        <v>0.6282510792705821</v>
      </c>
      <c r="BY153" s="134">
        <v>0.62194509217005534</v>
      </c>
      <c r="BZ153" s="134">
        <v>0.99287864325661945</v>
      </c>
      <c r="CA153" s="134">
        <v>6.8263969545907008E-2</v>
      </c>
      <c r="CB153" s="134">
        <v>0.9872179502955063</v>
      </c>
      <c r="CC153" s="218">
        <v>-0.03</v>
      </c>
      <c r="CD153" s="218">
        <v>0.06</v>
      </c>
      <c r="CE153" s="218">
        <v>0.17499999999999999</v>
      </c>
      <c r="CF153" s="218">
        <v>-7.4999999999999997E-3</v>
      </c>
      <c r="CG153" s="218">
        <v>1.9200000000000002E-2</v>
      </c>
      <c r="CH153" s="218">
        <v>3.0653117356675472</v>
      </c>
      <c r="CI153" s="29">
        <v>4.2480000000000002</v>
      </c>
    </row>
    <row r="154" spans="4:87" x14ac:dyDescent="0.2">
      <c r="D154" s="31">
        <f t="shared" si="85"/>
        <v>38671</v>
      </c>
      <c r="F154" s="28">
        <f t="shared" si="86"/>
        <v>20000</v>
      </c>
      <c r="G154" s="28">
        <f t="shared" si="11"/>
        <v>0</v>
      </c>
      <c r="H154" s="52">
        <f t="shared" si="87"/>
        <v>3.3475000000000001</v>
      </c>
      <c r="I154" s="52">
        <f t="shared" si="88"/>
        <v>3.3675000000000002</v>
      </c>
      <c r="K154" s="52">
        <f t="shared" si="82"/>
        <v>0</v>
      </c>
      <c r="L154" s="132">
        <f t="shared" si="89"/>
        <v>0</v>
      </c>
      <c r="M154" s="30"/>
      <c r="N154" s="128">
        <f t="shared" si="29"/>
        <v>0.24347728460538551</v>
      </c>
      <c r="O154" s="128">
        <f t="shared" si="30"/>
        <v>0.24347728460538551</v>
      </c>
      <c r="P154" s="55">
        <f t="shared" si="90"/>
        <v>0.99999999999999989</v>
      </c>
      <c r="Q154" s="132">
        <f>_xll.xSPRDOPT(I154,H154,AQ154,0,O154,N154,P154,D154-$G$5,1,0)*AH154*AU154</f>
        <v>0</v>
      </c>
      <c r="R154" s="330"/>
      <c r="S154" s="177">
        <f>_xll.xSPRDOPT(I154,H154,AQ154,AT154,O154,N154,P154,D154-$G$5,1,2)*AF154*F154*AH154</f>
        <v>0</v>
      </c>
      <c r="T154" s="177">
        <f>_xll.xSPRDOPT(I154,H154,AQ154,AT154,O154,N154,P154,D154-$G$5,1,1)*AF154*F154*AH154</f>
        <v>0</v>
      </c>
      <c r="U154" s="132"/>
      <c r="V154" s="142">
        <f t="shared" si="91"/>
        <v>0</v>
      </c>
      <c r="W154" s="142"/>
      <c r="X154" s="300">
        <f t="shared" si="92"/>
        <v>0</v>
      </c>
      <c r="Y154" s="300">
        <f t="shared" si="12"/>
        <v>0</v>
      </c>
      <c r="Z154" s="300">
        <f t="shared" si="13"/>
        <v>0</v>
      </c>
      <c r="AA154" s="300">
        <f t="shared" si="14"/>
        <v>0</v>
      </c>
      <c r="AB154" s="300">
        <f t="shared" si="93"/>
        <v>0</v>
      </c>
      <c r="AC154" s="300">
        <f t="shared" si="94"/>
        <v>0</v>
      </c>
      <c r="AE154" s="135">
        <v>15</v>
      </c>
      <c r="AF154" s="135">
        <f t="shared" si="95"/>
        <v>0</v>
      </c>
      <c r="AG154" s="135">
        <f t="shared" si="96"/>
        <v>11</v>
      </c>
      <c r="AH154" s="135">
        <f t="shared" si="79"/>
        <v>0</v>
      </c>
      <c r="AI154" s="135">
        <f t="shared" si="97"/>
        <v>1904</v>
      </c>
      <c r="AJ154" s="135">
        <f t="shared" si="98"/>
        <v>38671</v>
      </c>
      <c r="AK154" s="332">
        <f t="shared" si="99"/>
        <v>0.10353092783505158</v>
      </c>
      <c r="AL154" s="133">
        <f t="shared" si="16"/>
        <v>3.06</v>
      </c>
      <c r="AM154" s="218">
        <f t="shared" si="17"/>
        <v>0.27</v>
      </c>
      <c r="AN154" s="218">
        <f t="shared" si="18"/>
        <v>1.7500000000000002E-2</v>
      </c>
      <c r="AO154" s="334">
        <f t="shared" si="83"/>
        <v>0.28749999999999998</v>
      </c>
      <c r="AP154" s="218">
        <f t="shared" si="19"/>
        <v>0.02</v>
      </c>
      <c r="AQ154" s="133">
        <f t="shared" si="100"/>
        <v>0</v>
      </c>
      <c r="AR154" s="134">
        <f t="shared" si="20"/>
        <v>0</v>
      </c>
      <c r="AS154" s="133">
        <f t="shared" si="80"/>
        <v>0</v>
      </c>
      <c r="AT154" s="134">
        <f t="shared" si="101"/>
        <v>7.0190264703434008E-2</v>
      </c>
      <c r="AU154" s="134">
        <f t="shared" si="22"/>
        <v>0</v>
      </c>
      <c r="AV154" s="34">
        <f t="shared" si="81"/>
        <v>0</v>
      </c>
      <c r="AW154" s="134">
        <f t="shared" si="24"/>
        <v>0.23250000000000001</v>
      </c>
      <c r="AX154" s="134">
        <f t="shared" si="25"/>
        <v>0.85</v>
      </c>
      <c r="AY154" s="134">
        <f t="shared" si="26"/>
        <v>0.85</v>
      </c>
      <c r="AZ154" s="134"/>
      <c r="BA154" s="223"/>
      <c r="BB154" s="218">
        <f t="shared" si="27"/>
        <v>-1.0546403580983732</v>
      </c>
      <c r="BC154" s="218">
        <f t="shared" si="102"/>
        <v>-1.0479999999999996</v>
      </c>
      <c r="BD154" s="134">
        <f t="shared" si="103"/>
        <v>-0.38477379466519657</v>
      </c>
      <c r="BE154" s="134">
        <f t="shared" si="104"/>
        <v>-0.3784678075646698</v>
      </c>
      <c r="BF154" s="134">
        <f>_xll.xSPRDOPT($BW154,$BV154,$CG154,0,$BY154,$BX154,$BZ154,$AJ154,1,4)*$CB154</f>
        <v>7.4978456377619185E-2</v>
      </c>
      <c r="BG154" s="134">
        <f>_xll.xSPRDOPT($BW154,$BV154,$CG154,0,$BY154,$BX154,$BZ154,$AJ154,1,3)*$CB154</f>
        <v>6.1452394907398289E-2</v>
      </c>
      <c r="BH154" s="134">
        <f>IF(OR(BF154&lt;&gt;0,BG154&lt;&gt;0),_xll.xSPRDOPT($BW154,$BV154,$CG154,0,$BY154,$BX154,$BZ154,$AJ154,1,12)*$CB154,0)</f>
        <v>-6.1633173405266979E-2</v>
      </c>
      <c r="BI154" s="134">
        <f>_xll.xSPRDOPT($BW154,$BV154,$CG154,2*LN(1+CA154/2),$BY154,$BX154,$BZ154,$AJ154,1,9)</f>
        <v>5.62578073785519E-5</v>
      </c>
      <c r="BJ154" s="134">
        <f>_xll.xSPRDOPT($BW154,$BV154,$CG154,0,$BY154,$BX154,$BZ154,$AJ154,1,6)*$CB154</f>
        <v>7.4475400212961063</v>
      </c>
      <c r="BK154" s="134">
        <f>_xll.xSPRDOPT($BW154,$BV154,$CG154,0,$BY154,$BX154,$BZ154,$AJ154,1,5)*$CB154</f>
        <v>-11.311581526478387</v>
      </c>
      <c r="BL154" s="134">
        <f>_xll.xSPRDOPT(BW154,BV154,CG154,0,BY154,BX154,BZ154,AJ154,1,2)*CB154</f>
        <v>-0.22902040862302986</v>
      </c>
      <c r="BM154" s="134">
        <f>_xll.xSPRDOPT(BW154,BV154,CG154,0,BY154,BX154,BZ154,AJ154,1,1)*CB154</f>
        <v>0.40219191537090299</v>
      </c>
      <c r="BN154" s="134">
        <f>IF(AH154&lt;&gt;0,_xll.xSPRDOPT($BW154,$BV154,$CG154,2*LN(1+CA154/2),$BY154,$BX154,$BZ154,$AJ154,1,8)+(AJ154/365.25)*CH154/AH154,0)</f>
        <v>0</v>
      </c>
      <c r="BO154" s="134">
        <f>_xll.xSPRDOPT($BW154,$BV154,$CG154,0,$BY154,$BX154,$BZ154,$AJ154,1,0)</f>
        <v>0.85484078033660615</v>
      </c>
      <c r="BP154" s="134"/>
      <c r="BQ154" s="134"/>
      <c r="BR154" s="134"/>
      <c r="BS154" s="135">
        <f t="shared" si="84"/>
        <v>0</v>
      </c>
      <c r="BV154" s="221">
        <v>4.4021403580983733</v>
      </c>
      <c r="BW154" s="133">
        <v>4.4154999999999998</v>
      </c>
      <c r="BX154" s="134">
        <v>0.6282510792705821</v>
      </c>
      <c r="BY154" s="134">
        <v>0.62194509217005534</v>
      </c>
      <c r="BZ154" s="134">
        <v>0.99287864325661945</v>
      </c>
      <c r="CA154" s="134">
        <v>6.8263969545907008E-2</v>
      </c>
      <c r="CB154" s="134">
        <v>0.9872179502955063</v>
      </c>
      <c r="CC154" s="218">
        <v>-0.03</v>
      </c>
      <c r="CD154" s="218">
        <v>0.06</v>
      </c>
      <c r="CE154" s="218">
        <v>0.17499999999999999</v>
      </c>
      <c r="CF154" s="218">
        <v>-7.4999999999999997E-3</v>
      </c>
      <c r="CG154" s="218">
        <v>1.9200000000000002E-2</v>
      </c>
      <c r="CH154" s="218">
        <v>3.0653117356675472</v>
      </c>
      <c r="CI154" s="29">
        <v>4.2480000000000002</v>
      </c>
    </row>
    <row r="155" spans="4:87" x14ac:dyDescent="0.2">
      <c r="D155" s="31">
        <f t="shared" si="85"/>
        <v>38671</v>
      </c>
      <c r="F155" s="28">
        <f t="shared" si="86"/>
        <v>20000</v>
      </c>
      <c r="G155" s="28">
        <f t="shared" si="11"/>
        <v>0</v>
      </c>
      <c r="H155" s="52">
        <f t="shared" si="87"/>
        <v>3.3475000000000001</v>
      </c>
      <c r="I155" s="52">
        <f t="shared" si="88"/>
        <v>3.3675000000000002</v>
      </c>
      <c r="K155" s="52">
        <f t="shared" si="82"/>
        <v>0</v>
      </c>
      <c r="L155" s="132">
        <f t="shared" si="89"/>
        <v>0</v>
      </c>
      <c r="M155" s="30"/>
      <c r="N155" s="128">
        <f t="shared" si="29"/>
        <v>0.24347728460538551</v>
      </c>
      <c r="O155" s="128">
        <f t="shared" si="30"/>
        <v>0.24347728460538551</v>
      </c>
      <c r="P155" s="55">
        <f t="shared" si="90"/>
        <v>0.99999999999999989</v>
      </c>
      <c r="Q155" s="132">
        <f>_xll.xSPRDOPT(I155,H155,AQ155,0,O155,N155,P155,D155-$G$5,1,0)*AH155*AU155</f>
        <v>0</v>
      </c>
      <c r="R155" s="330"/>
      <c r="S155" s="177">
        <f>_xll.xSPRDOPT(I155,H155,AQ155,AT155,O155,N155,P155,D155-$G$5,1,2)*AF155*F155*AH155</f>
        <v>0</v>
      </c>
      <c r="T155" s="177">
        <f>_xll.xSPRDOPT(I155,H155,AQ155,AT155,O155,N155,P155,D155-$G$5,1,1)*AF155*F155*AH155</f>
        <v>0</v>
      </c>
      <c r="U155" s="132"/>
      <c r="V155" s="142">
        <f t="shared" si="91"/>
        <v>0</v>
      </c>
      <c r="W155" s="142"/>
      <c r="X155" s="300">
        <f t="shared" si="92"/>
        <v>0</v>
      </c>
      <c r="Y155" s="300">
        <f t="shared" si="12"/>
        <v>0</v>
      </c>
      <c r="Z155" s="300">
        <f t="shared" si="13"/>
        <v>0</v>
      </c>
      <c r="AA155" s="300">
        <f t="shared" si="14"/>
        <v>0</v>
      </c>
      <c r="AB155" s="300">
        <f t="shared" si="93"/>
        <v>0</v>
      </c>
      <c r="AC155" s="300">
        <f t="shared" si="94"/>
        <v>0</v>
      </c>
      <c r="AE155" s="135">
        <v>15</v>
      </c>
      <c r="AF155" s="135">
        <f t="shared" si="95"/>
        <v>0</v>
      </c>
      <c r="AG155" s="135">
        <f t="shared" si="96"/>
        <v>11</v>
      </c>
      <c r="AH155" s="135">
        <f t="shared" si="79"/>
        <v>0</v>
      </c>
      <c r="AI155" s="135">
        <f t="shared" si="97"/>
        <v>1904</v>
      </c>
      <c r="AJ155" s="135">
        <f t="shared" si="98"/>
        <v>38671</v>
      </c>
      <c r="AK155" s="332">
        <f t="shared" si="99"/>
        <v>0.10353092783505158</v>
      </c>
      <c r="AL155" s="133">
        <f t="shared" si="16"/>
        <v>3.06</v>
      </c>
      <c r="AM155" s="218">
        <f t="shared" si="17"/>
        <v>0.27</v>
      </c>
      <c r="AN155" s="218">
        <f t="shared" si="18"/>
        <v>1.7500000000000002E-2</v>
      </c>
      <c r="AO155" s="334">
        <f t="shared" si="83"/>
        <v>0.28749999999999998</v>
      </c>
      <c r="AP155" s="218">
        <f t="shared" si="19"/>
        <v>0.02</v>
      </c>
      <c r="AQ155" s="133">
        <f t="shared" si="100"/>
        <v>0</v>
      </c>
      <c r="AR155" s="134">
        <f t="shared" si="20"/>
        <v>0</v>
      </c>
      <c r="AS155" s="133">
        <f t="shared" si="80"/>
        <v>0</v>
      </c>
      <c r="AT155" s="134">
        <f t="shared" si="101"/>
        <v>7.0190264703434008E-2</v>
      </c>
      <c r="AU155" s="134">
        <f t="shared" si="22"/>
        <v>0</v>
      </c>
      <c r="AV155" s="34">
        <f t="shared" si="81"/>
        <v>0</v>
      </c>
      <c r="AW155" s="134">
        <f t="shared" si="24"/>
        <v>0.23250000000000001</v>
      </c>
      <c r="AX155" s="134">
        <f t="shared" si="25"/>
        <v>0.85</v>
      </c>
      <c r="AY155" s="134">
        <f t="shared" si="26"/>
        <v>0.85</v>
      </c>
      <c r="AZ155" s="134"/>
      <c r="BA155" s="223"/>
      <c r="BB155" s="218">
        <f t="shared" si="27"/>
        <v>-1.0546403580983732</v>
      </c>
      <c r="BC155" s="218">
        <f t="shared" si="102"/>
        <v>-1.0479999999999996</v>
      </c>
      <c r="BD155" s="134">
        <f t="shared" si="103"/>
        <v>-0.38477379466519657</v>
      </c>
      <c r="BE155" s="134">
        <f t="shared" si="104"/>
        <v>-0.3784678075646698</v>
      </c>
      <c r="BF155" s="134">
        <f>_xll.xSPRDOPT($BW155,$BV155,$CG155,0,$BY155,$BX155,$BZ155,$AJ155,1,4)*$CB155</f>
        <v>7.4978456377619185E-2</v>
      </c>
      <c r="BG155" s="134">
        <f>_xll.xSPRDOPT($BW155,$BV155,$CG155,0,$BY155,$BX155,$BZ155,$AJ155,1,3)*$CB155</f>
        <v>6.1452394907398289E-2</v>
      </c>
      <c r="BH155" s="134">
        <f>IF(OR(BF155&lt;&gt;0,BG155&lt;&gt;0),_xll.xSPRDOPT($BW155,$BV155,$CG155,0,$BY155,$BX155,$BZ155,$AJ155,1,12)*$CB155,0)</f>
        <v>-6.1633173405266979E-2</v>
      </c>
      <c r="BI155" s="134">
        <f>_xll.xSPRDOPT($BW155,$BV155,$CG155,2*LN(1+CA155/2),$BY155,$BX155,$BZ155,$AJ155,1,9)</f>
        <v>5.62578073785519E-5</v>
      </c>
      <c r="BJ155" s="134">
        <f>_xll.xSPRDOPT($BW155,$BV155,$CG155,0,$BY155,$BX155,$BZ155,$AJ155,1,6)*$CB155</f>
        <v>7.4475400212961063</v>
      </c>
      <c r="BK155" s="134">
        <f>_xll.xSPRDOPT($BW155,$BV155,$CG155,0,$BY155,$BX155,$BZ155,$AJ155,1,5)*$CB155</f>
        <v>-11.311581526478387</v>
      </c>
      <c r="BL155" s="134">
        <f>_xll.xSPRDOPT(BW155,BV155,CG155,0,BY155,BX155,BZ155,AJ155,1,2)*CB155</f>
        <v>-0.22902040862302986</v>
      </c>
      <c r="BM155" s="134">
        <f>_xll.xSPRDOPT(BW155,BV155,CG155,0,BY155,BX155,BZ155,AJ155,1,1)*CB155</f>
        <v>0.40219191537090299</v>
      </c>
      <c r="BN155" s="134">
        <f>IF(AH155&lt;&gt;0,_xll.xSPRDOPT($BW155,$BV155,$CG155,2*LN(1+CA155/2),$BY155,$BX155,$BZ155,$AJ155,1,8)+(AJ155/365.25)*CH155/AH155,0)</f>
        <v>0</v>
      </c>
      <c r="BO155" s="134">
        <f>_xll.xSPRDOPT($BW155,$BV155,$CG155,0,$BY155,$BX155,$BZ155,$AJ155,1,0)</f>
        <v>0.85484078033660615</v>
      </c>
      <c r="BP155" s="134"/>
      <c r="BQ155" s="134"/>
      <c r="BR155" s="134"/>
      <c r="BS155" s="135">
        <f t="shared" si="84"/>
        <v>0</v>
      </c>
      <c r="BV155" s="221">
        <v>4.4021403580983733</v>
      </c>
      <c r="BW155" s="133">
        <v>4.4154999999999998</v>
      </c>
      <c r="BX155" s="134">
        <v>0.6282510792705821</v>
      </c>
      <c r="BY155" s="134">
        <v>0.62194509217005534</v>
      </c>
      <c r="BZ155" s="134">
        <v>0.99287864325661945</v>
      </c>
      <c r="CA155" s="134">
        <v>6.8263969545907008E-2</v>
      </c>
      <c r="CB155" s="134">
        <v>0.9872179502955063</v>
      </c>
      <c r="CC155" s="218">
        <v>-0.03</v>
      </c>
      <c r="CD155" s="218">
        <v>0.06</v>
      </c>
      <c r="CE155" s="218">
        <v>0.17499999999999999</v>
      </c>
      <c r="CF155" s="218">
        <v>-7.4999999999999997E-3</v>
      </c>
      <c r="CG155" s="218">
        <v>1.9200000000000002E-2</v>
      </c>
      <c r="CH155" s="218">
        <v>3.0653117356675472</v>
      </c>
      <c r="CI155" s="29">
        <v>4.2480000000000002</v>
      </c>
    </row>
    <row r="156" spans="4:87" x14ac:dyDescent="0.2">
      <c r="D156" s="31">
        <f t="shared" si="85"/>
        <v>38671</v>
      </c>
      <c r="F156" s="28">
        <f t="shared" si="86"/>
        <v>20000</v>
      </c>
      <c r="G156" s="28">
        <f t="shared" si="11"/>
        <v>0</v>
      </c>
      <c r="H156" s="52">
        <f t="shared" si="87"/>
        <v>3.3475000000000001</v>
      </c>
      <c r="I156" s="52">
        <f t="shared" si="88"/>
        <v>3.3675000000000002</v>
      </c>
      <c r="K156" s="52">
        <f t="shared" si="82"/>
        <v>0</v>
      </c>
      <c r="L156" s="132">
        <f t="shared" si="89"/>
        <v>0</v>
      </c>
      <c r="M156" s="30"/>
      <c r="N156" s="128">
        <f t="shared" si="29"/>
        <v>0.24347728460538551</v>
      </c>
      <c r="O156" s="128">
        <f t="shared" si="30"/>
        <v>0.24347728460538551</v>
      </c>
      <c r="P156" s="55">
        <f t="shared" si="90"/>
        <v>0.99999999999999989</v>
      </c>
      <c r="Q156" s="132">
        <f>_xll.xSPRDOPT(I156,H156,AQ156,0,O156,N156,P156,D156-$G$5,1,0)*AH156*AU156</f>
        <v>0</v>
      </c>
      <c r="R156" s="330"/>
      <c r="S156" s="177">
        <f>_xll.xSPRDOPT(I156,H156,AQ156,AT156,O156,N156,P156,D156-$G$5,1,2)*AF156*F156*AH156</f>
        <v>0</v>
      </c>
      <c r="T156" s="177">
        <f>_xll.xSPRDOPT(I156,H156,AQ156,AT156,O156,N156,P156,D156-$G$5,1,1)*AF156*F156*AH156</f>
        <v>0</v>
      </c>
      <c r="U156" s="132"/>
      <c r="V156" s="142">
        <f t="shared" si="91"/>
        <v>0</v>
      </c>
      <c r="W156" s="142"/>
      <c r="X156" s="300">
        <f t="shared" si="92"/>
        <v>0</v>
      </c>
      <c r="Y156" s="300">
        <f t="shared" si="12"/>
        <v>0</v>
      </c>
      <c r="Z156" s="300">
        <f t="shared" si="13"/>
        <v>0</v>
      </c>
      <c r="AA156" s="300">
        <f t="shared" si="14"/>
        <v>0</v>
      </c>
      <c r="AB156" s="300">
        <f t="shared" si="93"/>
        <v>0</v>
      </c>
      <c r="AC156" s="300">
        <f t="shared" si="94"/>
        <v>0</v>
      </c>
      <c r="AE156" s="135">
        <v>15</v>
      </c>
      <c r="AF156" s="135">
        <f t="shared" si="95"/>
        <v>0</v>
      </c>
      <c r="AG156" s="135">
        <f t="shared" si="96"/>
        <v>11</v>
      </c>
      <c r="AH156" s="135">
        <f t="shared" si="79"/>
        <v>0</v>
      </c>
      <c r="AI156" s="135">
        <f t="shared" si="97"/>
        <v>1904</v>
      </c>
      <c r="AJ156" s="135">
        <f t="shared" si="98"/>
        <v>38671</v>
      </c>
      <c r="AK156" s="332">
        <f t="shared" si="99"/>
        <v>0.10353092783505158</v>
      </c>
      <c r="AL156" s="133">
        <f t="shared" si="16"/>
        <v>3.06</v>
      </c>
      <c r="AM156" s="218">
        <f t="shared" si="17"/>
        <v>0.27</v>
      </c>
      <c r="AN156" s="218">
        <f t="shared" si="18"/>
        <v>1.7500000000000002E-2</v>
      </c>
      <c r="AO156" s="334">
        <f t="shared" si="83"/>
        <v>0.28749999999999998</v>
      </c>
      <c r="AP156" s="218">
        <f t="shared" si="19"/>
        <v>0.02</v>
      </c>
      <c r="AQ156" s="133">
        <f t="shared" si="100"/>
        <v>0</v>
      </c>
      <c r="AR156" s="134">
        <f t="shared" si="20"/>
        <v>0</v>
      </c>
      <c r="AS156" s="133">
        <f t="shared" si="80"/>
        <v>0</v>
      </c>
      <c r="AT156" s="134">
        <f t="shared" si="101"/>
        <v>7.0190264703434008E-2</v>
      </c>
      <c r="AU156" s="134">
        <f t="shared" si="22"/>
        <v>0</v>
      </c>
      <c r="AV156" s="34">
        <f t="shared" si="81"/>
        <v>0</v>
      </c>
      <c r="AW156" s="134">
        <f t="shared" si="24"/>
        <v>0.23250000000000001</v>
      </c>
      <c r="AX156" s="134">
        <f t="shared" si="25"/>
        <v>0.85</v>
      </c>
      <c r="AY156" s="134">
        <f t="shared" si="26"/>
        <v>0.85</v>
      </c>
      <c r="AZ156" s="134"/>
      <c r="BA156" s="223"/>
      <c r="BB156" s="218">
        <f t="shared" si="27"/>
        <v>-1.0546403580983732</v>
      </c>
      <c r="BC156" s="218">
        <f t="shared" si="102"/>
        <v>-1.0479999999999996</v>
      </c>
      <c r="BD156" s="134">
        <f t="shared" si="103"/>
        <v>-0.38477379466519657</v>
      </c>
      <c r="BE156" s="134">
        <f t="shared" si="104"/>
        <v>-0.3784678075646698</v>
      </c>
      <c r="BF156" s="134">
        <f>_xll.xSPRDOPT($BW156,$BV156,$CG156,0,$BY156,$BX156,$BZ156,$AJ156,1,4)*$CB156</f>
        <v>7.4978456377619185E-2</v>
      </c>
      <c r="BG156" s="134">
        <f>_xll.xSPRDOPT($BW156,$BV156,$CG156,0,$BY156,$BX156,$BZ156,$AJ156,1,3)*$CB156</f>
        <v>6.1452394907398289E-2</v>
      </c>
      <c r="BH156" s="134">
        <f>IF(OR(BF156&lt;&gt;0,BG156&lt;&gt;0),_xll.xSPRDOPT($BW156,$BV156,$CG156,0,$BY156,$BX156,$BZ156,$AJ156,1,12)*$CB156,0)</f>
        <v>-6.1633173405266979E-2</v>
      </c>
      <c r="BI156" s="134">
        <f>_xll.xSPRDOPT($BW156,$BV156,$CG156,2*LN(1+CA156/2),$BY156,$BX156,$BZ156,$AJ156,1,9)</f>
        <v>5.62578073785519E-5</v>
      </c>
      <c r="BJ156" s="134">
        <f>_xll.xSPRDOPT($BW156,$BV156,$CG156,0,$BY156,$BX156,$BZ156,$AJ156,1,6)*$CB156</f>
        <v>7.4475400212961063</v>
      </c>
      <c r="BK156" s="134">
        <f>_xll.xSPRDOPT($BW156,$BV156,$CG156,0,$BY156,$BX156,$BZ156,$AJ156,1,5)*$CB156</f>
        <v>-11.311581526478387</v>
      </c>
      <c r="BL156" s="134">
        <f>_xll.xSPRDOPT(BW156,BV156,CG156,0,BY156,BX156,BZ156,AJ156,1,2)*CB156</f>
        <v>-0.22902040862302986</v>
      </c>
      <c r="BM156" s="134">
        <f>_xll.xSPRDOPT(BW156,BV156,CG156,0,BY156,BX156,BZ156,AJ156,1,1)*CB156</f>
        <v>0.40219191537090299</v>
      </c>
      <c r="BN156" s="134">
        <f>IF(AH156&lt;&gt;0,_xll.xSPRDOPT($BW156,$BV156,$CG156,2*LN(1+CA156/2),$BY156,$BX156,$BZ156,$AJ156,1,8)+(AJ156/365.25)*CH156/AH156,0)</f>
        <v>0</v>
      </c>
      <c r="BO156" s="134">
        <f>_xll.xSPRDOPT($BW156,$BV156,$CG156,0,$BY156,$BX156,$BZ156,$AJ156,1,0)</f>
        <v>0.85484078033660615</v>
      </c>
      <c r="BP156" s="134"/>
      <c r="BQ156" s="134"/>
      <c r="BR156" s="134"/>
      <c r="BS156" s="135">
        <f t="shared" si="84"/>
        <v>0</v>
      </c>
      <c r="BV156" s="221">
        <v>4.4021403580983733</v>
      </c>
      <c r="BW156" s="133">
        <v>4.4154999999999998</v>
      </c>
      <c r="BX156" s="134">
        <v>0.6282510792705821</v>
      </c>
      <c r="BY156" s="134">
        <v>0.62194509217005534</v>
      </c>
      <c r="BZ156" s="134">
        <v>0.99287864325661945</v>
      </c>
      <c r="CA156" s="134">
        <v>6.8263969545907008E-2</v>
      </c>
      <c r="CB156" s="134">
        <v>0.9872179502955063</v>
      </c>
      <c r="CC156" s="218">
        <v>-0.03</v>
      </c>
      <c r="CD156" s="218">
        <v>0.06</v>
      </c>
      <c r="CE156" s="218">
        <v>0.17499999999999999</v>
      </c>
      <c r="CF156" s="218">
        <v>-7.4999999999999997E-3</v>
      </c>
      <c r="CG156" s="218">
        <v>1.9200000000000002E-2</v>
      </c>
      <c r="CH156" s="218">
        <v>3.0653117356675472</v>
      </c>
      <c r="CI156" s="29">
        <v>4.2480000000000002</v>
      </c>
    </row>
    <row r="157" spans="4:87" x14ac:dyDescent="0.2">
      <c r="D157" s="31">
        <f t="shared" si="85"/>
        <v>38671</v>
      </c>
      <c r="F157" s="28">
        <f t="shared" si="86"/>
        <v>20000</v>
      </c>
      <c r="G157" s="28">
        <f t="shared" si="11"/>
        <v>0</v>
      </c>
      <c r="H157" s="52">
        <f t="shared" si="87"/>
        <v>3.3475000000000001</v>
      </c>
      <c r="I157" s="52">
        <f t="shared" si="88"/>
        <v>3.3675000000000002</v>
      </c>
      <c r="K157" s="52">
        <f t="shared" si="82"/>
        <v>0</v>
      </c>
      <c r="L157" s="132">
        <f t="shared" si="89"/>
        <v>0</v>
      </c>
      <c r="M157" s="30"/>
      <c r="N157" s="128">
        <f t="shared" si="29"/>
        <v>0.24347728460538551</v>
      </c>
      <c r="O157" s="128">
        <f t="shared" si="30"/>
        <v>0.24347728460538551</v>
      </c>
      <c r="P157" s="55">
        <f t="shared" si="90"/>
        <v>0.99999999999999989</v>
      </c>
      <c r="Q157" s="132">
        <f>_xll.xSPRDOPT(I157,H157,AQ157,0,O157,N157,P157,D157-$G$5,1,0)*AH157*AU157</f>
        <v>0</v>
      </c>
      <c r="R157" s="330"/>
      <c r="S157" s="177">
        <f>_xll.xSPRDOPT(I157,H157,AQ157,AT157,O157,N157,P157,D157-$G$5,1,2)*AF157*F157*AH157</f>
        <v>0</v>
      </c>
      <c r="T157" s="177">
        <f>_xll.xSPRDOPT(I157,H157,AQ157,AT157,O157,N157,P157,D157-$G$5,1,1)*AF157*F157*AH157</f>
        <v>0</v>
      </c>
      <c r="U157" s="132"/>
      <c r="V157" s="142">
        <f t="shared" si="91"/>
        <v>0</v>
      </c>
      <c r="W157" s="142"/>
      <c r="X157" s="300">
        <f t="shared" si="92"/>
        <v>0</v>
      </c>
      <c r="Y157" s="300">
        <f t="shared" si="12"/>
        <v>0</v>
      </c>
      <c r="Z157" s="300">
        <f t="shared" si="13"/>
        <v>0</v>
      </c>
      <c r="AA157" s="300">
        <f t="shared" si="14"/>
        <v>0</v>
      </c>
      <c r="AB157" s="300">
        <f t="shared" si="93"/>
        <v>0</v>
      </c>
      <c r="AC157" s="300">
        <f t="shared" si="94"/>
        <v>0</v>
      </c>
      <c r="AE157" s="135">
        <v>15</v>
      </c>
      <c r="AF157" s="135">
        <f t="shared" si="95"/>
        <v>0</v>
      </c>
      <c r="AG157" s="135">
        <f t="shared" si="96"/>
        <v>11</v>
      </c>
      <c r="AH157" s="135">
        <f t="shared" si="79"/>
        <v>0</v>
      </c>
      <c r="AI157" s="135">
        <f t="shared" si="97"/>
        <v>1904</v>
      </c>
      <c r="AJ157" s="135">
        <f t="shared" si="98"/>
        <v>38671</v>
      </c>
      <c r="AK157" s="332">
        <f t="shared" si="99"/>
        <v>0.10353092783505158</v>
      </c>
      <c r="AL157" s="133">
        <f t="shared" si="16"/>
        <v>3.06</v>
      </c>
      <c r="AM157" s="218">
        <f t="shared" si="17"/>
        <v>0.27</v>
      </c>
      <c r="AN157" s="218">
        <f t="shared" si="18"/>
        <v>1.7500000000000002E-2</v>
      </c>
      <c r="AO157" s="334">
        <f t="shared" si="83"/>
        <v>0.28749999999999998</v>
      </c>
      <c r="AP157" s="218">
        <f t="shared" si="19"/>
        <v>0.02</v>
      </c>
      <c r="AQ157" s="133">
        <f t="shared" si="100"/>
        <v>0</v>
      </c>
      <c r="AR157" s="134">
        <f t="shared" si="20"/>
        <v>0</v>
      </c>
      <c r="AS157" s="133">
        <f t="shared" si="80"/>
        <v>0</v>
      </c>
      <c r="AT157" s="134">
        <f t="shared" si="101"/>
        <v>7.0190264703434008E-2</v>
      </c>
      <c r="AU157" s="134">
        <f t="shared" si="22"/>
        <v>0</v>
      </c>
      <c r="AV157" s="34">
        <f t="shared" si="81"/>
        <v>0</v>
      </c>
      <c r="AW157" s="134">
        <f t="shared" si="24"/>
        <v>0.23250000000000001</v>
      </c>
      <c r="AX157" s="134">
        <f t="shared" si="25"/>
        <v>0.85</v>
      </c>
      <c r="AY157" s="134">
        <f t="shared" si="26"/>
        <v>0.85</v>
      </c>
      <c r="AZ157" s="134"/>
      <c r="BA157" s="223"/>
      <c r="BB157" s="218">
        <f t="shared" si="27"/>
        <v>-1.0546403580983732</v>
      </c>
      <c r="BC157" s="218">
        <f t="shared" si="102"/>
        <v>-1.0479999999999996</v>
      </c>
      <c r="BD157" s="134">
        <f t="shared" si="103"/>
        <v>-0.38477379466519657</v>
      </c>
      <c r="BE157" s="134">
        <f t="shared" si="104"/>
        <v>-0.3784678075646698</v>
      </c>
      <c r="BF157" s="134">
        <f>_xll.xSPRDOPT($BW157,$BV157,$CG157,0,$BY157,$BX157,$BZ157,$AJ157,1,4)*$CB157</f>
        <v>7.4978456377619185E-2</v>
      </c>
      <c r="BG157" s="134">
        <f>_xll.xSPRDOPT($BW157,$BV157,$CG157,0,$BY157,$BX157,$BZ157,$AJ157,1,3)*$CB157</f>
        <v>6.1452394907398289E-2</v>
      </c>
      <c r="BH157" s="134">
        <f>IF(OR(BF157&lt;&gt;0,BG157&lt;&gt;0),_xll.xSPRDOPT($BW157,$BV157,$CG157,0,$BY157,$BX157,$BZ157,$AJ157,1,12)*$CB157,0)</f>
        <v>-6.1633173405266979E-2</v>
      </c>
      <c r="BI157" s="134">
        <f>_xll.xSPRDOPT($BW157,$BV157,$CG157,2*LN(1+CA157/2),$BY157,$BX157,$BZ157,$AJ157,1,9)</f>
        <v>5.62578073785519E-5</v>
      </c>
      <c r="BJ157" s="134">
        <f>_xll.xSPRDOPT($BW157,$BV157,$CG157,0,$BY157,$BX157,$BZ157,$AJ157,1,6)*$CB157</f>
        <v>7.4475400212961063</v>
      </c>
      <c r="BK157" s="134">
        <f>_xll.xSPRDOPT($BW157,$BV157,$CG157,0,$BY157,$BX157,$BZ157,$AJ157,1,5)*$CB157</f>
        <v>-11.311581526478387</v>
      </c>
      <c r="BL157" s="134">
        <f>_xll.xSPRDOPT(BW157,BV157,CG157,0,BY157,BX157,BZ157,AJ157,1,2)*CB157</f>
        <v>-0.22902040862302986</v>
      </c>
      <c r="BM157" s="134">
        <f>_xll.xSPRDOPT(BW157,BV157,CG157,0,BY157,BX157,BZ157,AJ157,1,1)*CB157</f>
        <v>0.40219191537090299</v>
      </c>
      <c r="BN157" s="134">
        <f>IF(AH157&lt;&gt;0,_xll.xSPRDOPT($BW157,$BV157,$CG157,2*LN(1+CA157/2),$BY157,$BX157,$BZ157,$AJ157,1,8)+(AJ157/365.25)*CH157/AH157,0)</f>
        <v>0</v>
      </c>
      <c r="BO157" s="134">
        <f>_xll.xSPRDOPT($BW157,$BV157,$CG157,0,$BY157,$BX157,$BZ157,$AJ157,1,0)</f>
        <v>0.85484078033660615</v>
      </c>
      <c r="BP157" s="134"/>
      <c r="BQ157" s="134"/>
      <c r="BR157" s="134"/>
      <c r="BS157" s="135">
        <f t="shared" si="84"/>
        <v>0</v>
      </c>
      <c r="BV157" s="221">
        <v>4.4021403580983733</v>
      </c>
      <c r="BW157" s="133">
        <v>4.4154999999999998</v>
      </c>
      <c r="BX157" s="134">
        <v>0.6282510792705821</v>
      </c>
      <c r="BY157" s="134">
        <v>0.62194509217005534</v>
      </c>
      <c r="BZ157" s="134">
        <v>0.99287864325661945</v>
      </c>
      <c r="CA157" s="134">
        <v>6.8263969545907008E-2</v>
      </c>
      <c r="CB157" s="134">
        <v>0.9872179502955063</v>
      </c>
      <c r="CC157" s="218">
        <v>-0.03</v>
      </c>
      <c r="CD157" s="218">
        <v>0.06</v>
      </c>
      <c r="CE157" s="218">
        <v>0.17499999999999999</v>
      </c>
      <c r="CF157" s="218">
        <v>-7.4999999999999997E-3</v>
      </c>
      <c r="CG157" s="218">
        <v>1.9200000000000002E-2</v>
      </c>
      <c r="CH157" s="218">
        <v>3.0653117356675472</v>
      </c>
      <c r="CI157" s="29">
        <v>4.2480000000000002</v>
      </c>
    </row>
    <row r="158" spans="4:87" x14ac:dyDescent="0.2">
      <c r="D158" s="31">
        <f t="shared" si="85"/>
        <v>38671</v>
      </c>
      <c r="F158" s="28">
        <f t="shared" si="86"/>
        <v>20000</v>
      </c>
      <c r="G158" s="28">
        <f t="shared" si="11"/>
        <v>0</v>
      </c>
      <c r="H158" s="52">
        <f t="shared" si="87"/>
        <v>3.3475000000000001</v>
      </c>
      <c r="I158" s="52">
        <f t="shared" si="88"/>
        <v>3.3675000000000002</v>
      </c>
      <c r="K158" s="52">
        <f t="shared" si="82"/>
        <v>0</v>
      </c>
      <c r="L158" s="132">
        <f t="shared" si="89"/>
        <v>0</v>
      </c>
      <c r="M158" s="30"/>
      <c r="N158" s="128">
        <f t="shared" si="29"/>
        <v>0.24347728460538551</v>
      </c>
      <c r="O158" s="128">
        <f t="shared" si="30"/>
        <v>0.24347728460538551</v>
      </c>
      <c r="P158" s="55">
        <f t="shared" si="90"/>
        <v>0.99999999999999989</v>
      </c>
      <c r="Q158" s="132">
        <f>_xll.xSPRDOPT(I158,H158,AQ158,0,O158,N158,P158,D158-$G$5,1,0)*AH158*AU158</f>
        <v>0</v>
      </c>
      <c r="R158" s="330"/>
      <c r="S158" s="177">
        <f>_xll.xSPRDOPT(I158,H158,AQ158,AT158,O158,N158,P158,D158-$G$5,1,2)*AF158*F158*AH158</f>
        <v>0</v>
      </c>
      <c r="T158" s="177">
        <f>_xll.xSPRDOPT(I158,H158,AQ158,AT158,O158,N158,P158,D158-$G$5,1,1)*AF158*F158*AH158</f>
        <v>0</v>
      </c>
      <c r="U158" s="132"/>
      <c r="V158" s="142">
        <f t="shared" si="91"/>
        <v>0</v>
      </c>
      <c r="W158" s="142"/>
      <c r="X158" s="300">
        <f t="shared" si="92"/>
        <v>0</v>
      </c>
      <c r="Y158" s="300">
        <f t="shared" si="12"/>
        <v>0</v>
      </c>
      <c r="Z158" s="300">
        <f t="shared" si="13"/>
        <v>0</v>
      </c>
      <c r="AA158" s="300">
        <f t="shared" si="14"/>
        <v>0</v>
      </c>
      <c r="AB158" s="300">
        <f t="shared" si="93"/>
        <v>0</v>
      </c>
      <c r="AC158" s="300">
        <f t="shared" si="94"/>
        <v>0</v>
      </c>
      <c r="AE158" s="135">
        <v>15</v>
      </c>
      <c r="AF158" s="135">
        <f t="shared" si="95"/>
        <v>0</v>
      </c>
      <c r="AG158" s="135">
        <f t="shared" si="96"/>
        <v>11</v>
      </c>
      <c r="AH158" s="135">
        <f t="shared" si="79"/>
        <v>0</v>
      </c>
      <c r="AI158" s="135">
        <f t="shared" si="97"/>
        <v>1904</v>
      </c>
      <c r="AJ158" s="135">
        <f t="shared" si="98"/>
        <v>38671</v>
      </c>
      <c r="AK158" s="332">
        <f t="shared" si="99"/>
        <v>0.10353092783505158</v>
      </c>
      <c r="AL158" s="133">
        <f t="shared" si="16"/>
        <v>3.06</v>
      </c>
      <c r="AM158" s="218">
        <f t="shared" si="17"/>
        <v>0.27</v>
      </c>
      <c r="AN158" s="218">
        <f t="shared" si="18"/>
        <v>1.7500000000000002E-2</v>
      </c>
      <c r="AO158" s="334">
        <f t="shared" si="83"/>
        <v>0.28749999999999998</v>
      </c>
      <c r="AP158" s="218">
        <f t="shared" si="19"/>
        <v>0.02</v>
      </c>
      <c r="AQ158" s="133">
        <f t="shared" si="100"/>
        <v>0</v>
      </c>
      <c r="AR158" s="134">
        <f t="shared" si="20"/>
        <v>0</v>
      </c>
      <c r="AS158" s="133">
        <f t="shared" si="80"/>
        <v>0</v>
      </c>
      <c r="AT158" s="134">
        <f t="shared" si="101"/>
        <v>7.0190264703434008E-2</v>
      </c>
      <c r="AU158" s="134">
        <f t="shared" si="22"/>
        <v>0</v>
      </c>
      <c r="AV158" s="34">
        <f t="shared" si="81"/>
        <v>0</v>
      </c>
      <c r="AW158" s="134">
        <f t="shared" si="24"/>
        <v>0.23250000000000001</v>
      </c>
      <c r="AX158" s="134">
        <f t="shared" si="25"/>
        <v>0.85</v>
      </c>
      <c r="AY158" s="134">
        <f t="shared" si="26"/>
        <v>0.85</v>
      </c>
      <c r="AZ158" s="134"/>
      <c r="BA158" s="223"/>
      <c r="BB158" s="218">
        <f t="shared" si="27"/>
        <v>-1.0546403580983732</v>
      </c>
      <c r="BC158" s="218">
        <f t="shared" si="102"/>
        <v>-1.0479999999999996</v>
      </c>
      <c r="BD158" s="134">
        <f t="shared" si="103"/>
        <v>-0.38477379466519657</v>
      </c>
      <c r="BE158" s="134">
        <f t="shared" si="104"/>
        <v>-0.3784678075646698</v>
      </c>
      <c r="BF158" s="134">
        <f>_xll.xSPRDOPT($BW158,$BV158,$CG158,0,$BY158,$BX158,$BZ158,$AJ158,1,4)*$CB158</f>
        <v>7.4978456377619185E-2</v>
      </c>
      <c r="BG158" s="134">
        <f>_xll.xSPRDOPT($BW158,$BV158,$CG158,0,$BY158,$BX158,$BZ158,$AJ158,1,3)*$CB158</f>
        <v>6.1452394907398289E-2</v>
      </c>
      <c r="BH158" s="134">
        <f>IF(OR(BF158&lt;&gt;0,BG158&lt;&gt;0),_xll.xSPRDOPT($BW158,$BV158,$CG158,0,$BY158,$BX158,$BZ158,$AJ158,1,12)*$CB158,0)</f>
        <v>-6.1633173405266979E-2</v>
      </c>
      <c r="BI158" s="134">
        <f>_xll.xSPRDOPT($BW158,$BV158,$CG158,2*LN(1+CA158/2),$BY158,$BX158,$BZ158,$AJ158,1,9)</f>
        <v>5.62578073785519E-5</v>
      </c>
      <c r="BJ158" s="134">
        <f>_xll.xSPRDOPT($BW158,$BV158,$CG158,0,$BY158,$BX158,$BZ158,$AJ158,1,6)*$CB158</f>
        <v>7.4475400212961063</v>
      </c>
      <c r="BK158" s="134">
        <f>_xll.xSPRDOPT($BW158,$BV158,$CG158,0,$BY158,$BX158,$BZ158,$AJ158,1,5)*$CB158</f>
        <v>-11.311581526478387</v>
      </c>
      <c r="BL158" s="134">
        <f>_xll.xSPRDOPT(BW158,BV158,CG158,0,BY158,BX158,BZ158,AJ158,1,2)*CB158</f>
        <v>-0.22902040862302986</v>
      </c>
      <c r="BM158" s="134">
        <f>_xll.xSPRDOPT(BW158,BV158,CG158,0,BY158,BX158,BZ158,AJ158,1,1)*CB158</f>
        <v>0.40219191537090299</v>
      </c>
      <c r="BN158" s="134">
        <f>IF(AH158&lt;&gt;0,_xll.xSPRDOPT($BW158,$BV158,$CG158,2*LN(1+CA158/2),$BY158,$BX158,$BZ158,$AJ158,1,8)+(AJ158/365.25)*CH158/AH158,0)</f>
        <v>0</v>
      </c>
      <c r="BO158" s="134">
        <f>_xll.xSPRDOPT($BW158,$BV158,$CG158,0,$BY158,$BX158,$BZ158,$AJ158,1,0)</f>
        <v>0.85484078033660615</v>
      </c>
      <c r="BP158" s="134"/>
      <c r="BQ158" s="134"/>
      <c r="BR158" s="134"/>
      <c r="BS158" s="135">
        <f t="shared" si="84"/>
        <v>0</v>
      </c>
      <c r="BV158" s="221">
        <v>4.4021403580983733</v>
      </c>
      <c r="BW158" s="133">
        <v>4.4154999999999998</v>
      </c>
      <c r="BX158" s="134">
        <v>0.6282510792705821</v>
      </c>
      <c r="BY158" s="134">
        <v>0.62194509217005534</v>
      </c>
      <c r="BZ158" s="134">
        <v>0.99287864325661945</v>
      </c>
      <c r="CA158" s="134">
        <v>6.8263969545907008E-2</v>
      </c>
      <c r="CB158" s="134">
        <v>0.9872179502955063</v>
      </c>
      <c r="CC158" s="218">
        <v>-0.03</v>
      </c>
      <c r="CD158" s="218">
        <v>0.06</v>
      </c>
      <c r="CE158" s="218">
        <v>0.17499999999999999</v>
      </c>
      <c r="CF158" s="218">
        <v>-7.4999999999999997E-3</v>
      </c>
      <c r="CG158" s="218">
        <v>1.9200000000000002E-2</v>
      </c>
      <c r="CH158" s="218">
        <v>3.0653117356675472</v>
      </c>
      <c r="CI158" s="29">
        <v>4.2480000000000002</v>
      </c>
    </row>
    <row r="159" spans="4:87" x14ac:dyDescent="0.2">
      <c r="D159" s="31">
        <f t="shared" si="85"/>
        <v>38671</v>
      </c>
      <c r="F159" s="28">
        <f t="shared" si="86"/>
        <v>20000</v>
      </c>
      <c r="G159" s="28">
        <f t="shared" si="11"/>
        <v>0</v>
      </c>
      <c r="H159" s="52">
        <f t="shared" si="87"/>
        <v>3.3475000000000001</v>
      </c>
      <c r="I159" s="52">
        <f t="shared" si="88"/>
        <v>3.3675000000000002</v>
      </c>
      <c r="K159" s="52">
        <f t="shared" si="82"/>
        <v>0</v>
      </c>
      <c r="L159" s="132">
        <f t="shared" si="89"/>
        <v>0</v>
      </c>
      <c r="M159" s="30"/>
      <c r="N159" s="128">
        <f t="shared" si="29"/>
        <v>0.24347728460538551</v>
      </c>
      <c r="O159" s="128">
        <f t="shared" si="30"/>
        <v>0.24347728460538551</v>
      </c>
      <c r="P159" s="55">
        <f t="shared" si="90"/>
        <v>0.99999999999999989</v>
      </c>
      <c r="Q159" s="132">
        <f>_xll.xSPRDOPT(I159,H159,AQ159,0,O159,N159,P159,D159-$G$5,1,0)*AH159*AU159</f>
        <v>0</v>
      </c>
      <c r="R159" s="330"/>
      <c r="S159" s="177">
        <f>_xll.xSPRDOPT(I159,H159,AQ159,AT159,O159,N159,P159,D159-$G$5,1,2)*AF159*F159*AH159</f>
        <v>0</v>
      </c>
      <c r="T159" s="177">
        <f>_xll.xSPRDOPT(I159,H159,AQ159,AT159,O159,N159,P159,D159-$G$5,1,1)*AF159*F159*AH159</f>
        <v>0</v>
      </c>
      <c r="U159" s="132"/>
      <c r="V159" s="142">
        <f t="shared" si="91"/>
        <v>0</v>
      </c>
      <c r="W159" s="142"/>
      <c r="X159" s="300">
        <f t="shared" si="92"/>
        <v>0</v>
      </c>
      <c r="Y159" s="300">
        <f t="shared" si="12"/>
        <v>0</v>
      </c>
      <c r="Z159" s="300">
        <f t="shared" si="13"/>
        <v>0</v>
      </c>
      <c r="AA159" s="300">
        <f t="shared" si="14"/>
        <v>0</v>
      </c>
      <c r="AB159" s="300">
        <f t="shared" si="93"/>
        <v>0</v>
      </c>
      <c r="AC159" s="300">
        <f t="shared" si="94"/>
        <v>0</v>
      </c>
      <c r="AE159" s="135">
        <v>15</v>
      </c>
      <c r="AF159" s="135">
        <f t="shared" si="95"/>
        <v>0</v>
      </c>
      <c r="AG159" s="135">
        <f t="shared" si="96"/>
        <v>11</v>
      </c>
      <c r="AH159" s="135">
        <f t="shared" si="79"/>
        <v>0</v>
      </c>
      <c r="AI159" s="135">
        <f t="shared" si="97"/>
        <v>1904</v>
      </c>
      <c r="AJ159" s="135">
        <f t="shared" si="98"/>
        <v>38671</v>
      </c>
      <c r="AK159" s="332">
        <f t="shared" si="99"/>
        <v>0.10353092783505158</v>
      </c>
      <c r="AL159" s="133">
        <f t="shared" si="16"/>
        <v>3.06</v>
      </c>
      <c r="AM159" s="218">
        <f t="shared" si="17"/>
        <v>0.27</v>
      </c>
      <c r="AN159" s="218">
        <f t="shared" si="18"/>
        <v>1.7500000000000002E-2</v>
      </c>
      <c r="AO159" s="334">
        <f t="shared" si="83"/>
        <v>0.28749999999999998</v>
      </c>
      <c r="AP159" s="218">
        <f t="shared" si="19"/>
        <v>0.02</v>
      </c>
      <c r="AQ159" s="133">
        <f t="shared" si="100"/>
        <v>0</v>
      </c>
      <c r="AR159" s="134">
        <f t="shared" si="20"/>
        <v>0</v>
      </c>
      <c r="AS159" s="133">
        <f t="shared" si="80"/>
        <v>0</v>
      </c>
      <c r="AT159" s="134">
        <f t="shared" si="101"/>
        <v>7.0190264703434008E-2</v>
      </c>
      <c r="AU159" s="134">
        <f t="shared" si="22"/>
        <v>0</v>
      </c>
      <c r="AV159" s="34">
        <f t="shared" si="81"/>
        <v>0</v>
      </c>
      <c r="AW159" s="134">
        <f t="shared" si="24"/>
        <v>0.23250000000000001</v>
      </c>
      <c r="AX159" s="134">
        <f t="shared" si="25"/>
        <v>0.85</v>
      </c>
      <c r="AY159" s="134">
        <f t="shared" si="26"/>
        <v>0.85</v>
      </c>
      <c r="AZ159" s="134"/>
      <c r="BA159" s="223"/>
      <c r="BB159" s="218">
        <f t="shared" si="27"/>
        <v>-1.0546403580983732</v>
      </c>
      <c r="BC159" s="218">
        <f t="shared" si="102"/>
        <v>-1.0479999999999996</v>
      </c>
      <c r="BD159" s="134">
        <f t="shared" si="103"/>
        <v>-0.38477379466519657</v>
      </c>
      <c r="BE159" s="134">
        <f t="shared" si="104"/>
        <v>-0.3784678075646698</v>
      </c>
      <c r="BF159" s="134">
        <f>_xll.xSPRDOPT($BW159,$BV159,$CG159,0,$BY159,$BX159,$BZ159,$AJ159,1,4)*$CB159</f>
        <v>7.4978456377619185E-2</v>
      </c>
      <c r="BG159" s="134">
        <f>_xll.xSPRDOPT($BW159,$BV159,$CG159,0,$BY159,$BX159,$BZ159,$AJ159,1,3)*$CB159</f>
        <v>6.1452394907398289E-2</v>
      </c>
      <c r="BH159" s="134">
        <f>IF(OR(BF159&lt;&gt;0,BG159&lt;&gt;0),_xll.xSPRDOPT($BW159,$BV159,$CG159,0,$BY159,$BX159,$BZ159,$AJ159,1,12)*$CB159,0)</f>
        <v>-6.1633173405266979E-2</v>
      </c>
      <c r="BI159" s="134">
        <f>_xll.xSPRDOPT($BW159,$BV159,$CG159,2*LN(1+CA159/2),$BY159,$BX159,$BZ159,$AJ159,1,9)</f>
        <v>5.62578073785519E-5</v>
      </c>
      <c r="BJ159" s="134">
        <f>_xll.xSPRDOPT($BW159,$BV159,$CG159,0,$BY159,$BX159,$BZ159,$AJ159,1,6)*$CB159</f>
        <v>7.4475400212961063</v>
      </c>
      <c r="BK159" s="134">
        <f>_xll.xSPRDOPT($BW159,$BV159,$CG159,0,$BY159,$BX159,$BZ159,$AJ159,1,5)*$CB159</f>
        <v>-11.311581526478387</v>
      </c>
      <c r="BL159" s="134">
        <f>_xll.xSPRDOPT(BW159,BV159,CG159,0,BY159,BX159,BZ159,AJ159,1,2)*CB159</f>
        <v>-0.22902040862302986</v>
      </c>
      <c r="BM159" s="134">
        <f>_xll.xSPRDOPT(BW159,BV159,CG159,0,BY159,BX159,BZ159,AJ159,1,1)*CB159</f>
        <v>0.40219191537090299</v>
      </c>
      <c r="BN159" s="134">
        <f>IF(AH159&lt;&gt;0,_xll.xSPRDOPT($BW159,$BV159,$CG159,2*LN(1+CA159/2),$BY159,$BX159,$BZ159,$AJ159,1,8)+(AJ159/365.25)*CH159/AH159,0)</f>
        <v>0</v>
      </c>
      <c r="BO159" s="134">
        <f>_xll.xSPRDOPT($BW159,$BV159,$CG159,0,$BY159,$BX159,$BZ159,$AJ159,1,0)</f>
        <v>0.85484078033660615</v>
      </c>
      <c r="BP159" s="134"/>
      <c r="BQ159" s="134"/>
      <c r="BR159" s="134"/>
      <c r="BS159" s="135">
        <f t="shared" si="84"/>
        <v>0</v>
      </c>
      <c r="BV159" s="221">
        <v>4.4021403580983733</v>
      </c>
      <c r="BW159" s="133">
        <v>4.4154999999999998</v>
      </c>
      <c r="BX159" s="134">
        <v>0.6282510792705821</v>
      </c>
      <c r="BY159" s="134">
        <v>0.62194509217005534</v>
      </c>
      <c r="BZ159" s="134">
        <v>0.99287864325661945</v>
      </c>
      <c r="CA159" s="134">
        <v>6.8263969545907008E-2</v>
      </c>
      <c r="CB159" s="134">
        <v>0.9872179502955063</v>
      </c>
      <c r="CC159" s="218">
        <v>-0.03</v>
      </c>
      <c r="CD159" s="218">
        <v>0.06</v>
      </c>
      <c r="CE159" s="218">
        <v>0.17499999999999999</v>
      </c>
      <c r="CF159" s="218">
        <v>-7.4999999999999997E-3</v>
      </c>
      <c r="CG159" s="218">
        <v>1.9200000000000002E-2</v>
      </c>
      <c r="CH159" s="218">
        <v>3.0653117356675472</v>
      </c>
      <c r="CI159" s="29">
        <v>4.2480000000000002</v>
      </c>
    </row>
    <row r="160" spans="4:87" x14ac:dyDescent="0.2">
      <c r="D160" s="31">
        <f t="shared" si="85"/>
        <v>38671</v>
      </c>
      <c r="F160" s="28">
        <f t="shared" si="86"/>
        <v>20000</v>
      </c>
      <c r="G160" s="28">
        <f t="shared" si="11"/>
        <v>0</v>
      </c>
      <c r="H160" s="52">
        <f t="shared" si="87"/>
        <v>3.3475000000000001</v>
      </c>
      <c r="I160" s="52">
        <f t="shared" si="88"/>
        <v>3.3675000000000002</v>
      </c>
      <c r="K160" s="52">
        <f t="shared" si="82"/>
        <v>0</v>
      </c>
      <c r="L160" s="132">
        <f t="shared" si="89"/>
        <v>0</v>
      </c>
      <c r="M160" s="30"/>
      <c r="N160" s="128">
        <f t="shared" si="29"/>
        <v>0.24347728460538551</v>
      </c>
      <c r="O160" s="128">
        <f t="shared" si="30"/>
        <v>0.24347728460538551</v>
      </c>
      <c r="P160" s="55">
        <f t="shared" si="90"/>
        <v>0.99999999999999989</v>
      </c>
      <c r="Q160" s="132">
        <f>_xll.xSPRDOPT(I160,H160,AQ160,0,O160,N160,P160,D160-$G$5,1,0)*AH160*AU160</f>
        <v>0</v>
      </c>
      <c r="R160" s="330"/>
      <c r="S160" s="177">
        <f>_xll.xSPRDOPT(I160,H160,AQ160,AT160,O160,N160,P160,D160-$G$5,1,2)*AF160*F160*AH160</f>
        <v>0</v>
      </c>
      <c r="T160" s="177">
        <f>_xll.xSPRDOPT(I160,H160,AQ160,AT160,O160,N160,P160,D160-$G$5,1,1)*AF160*F160*AH160</f>
        <v>0</v>
      </c>
      <c r="U160" s="132"/>
      <c r="V160" s="142">
        <f t="shared" si="91"/>
        <v>0</v>
      </c>
      <c r="W160" s="142"/>
      <c r="X160" s="300">
        <f t="shared" si="92"/>
        <v>0</v>
      </c>
      <c r="Y160" s="300">
        <f t="shared" si="12"/>
        <v>0</v>
      </c>
      <c r="Z160" s="300">
        <f t="shared" si="13"/>
        <v>0</v>
      </c>
      <c r="AA160" s="300">
        <f t="shared" si="14"/>
        <v>0</v>
      </c>
      <c r="AB160" s="300">
        <f t="shared" si="93"/>
        <v>0</v>
      </c>
      <c r="AC160" s="300">
        <f t="shared" si="94"/>
        <v>0</v>
      </c>
      <c r="AE160" s="135">
        <v>15</v>
      </c>
      <c r="AF160" s="135">
        <f t="shared" si="95"/>
        <v>0</v>
      </c>
      <c r="AG160" s="135">
        <f t="shared" si="96"/>
        <v>11</v>
      </c>
      <c r="AH160" s="135">
        <f t="shared" si="79"/>
        <v>0</v>
      </c>
      <c r="AI160" s="135">
        <f t="shared" si="97"/>
        <v>1904</v>
      </c>
      <c r="AJ160" s="135">
        <f t="shared" si="98"/>
        <v>38671</v>
      </c>
      <c r="AK160" s="332">
        <f t="shared" si="99"/>
        <v>0.10353092783505158</v>
      </c>
      <c r="AL160" s="133">
        <f t="shared" si="16"/>
        <v>3.06</v>
      </c>
      <c r="AM160" s="218">
        <f t="shared" si="17"/>
        <v>0.27</v>
      </c>
      <c r="AN160" s="218">
        <f t="shared" si="18"/>
        <v>1.7500000000000002E-2</v>
      </c>
      <c r="AO160" s="334">
        <f t="shared" si="83"/>
        <v>0.28749999999999998</v>
      </c>
      <c r="AP160" s="218">
        <f t="shared" si="19"/>
        <v>0.02</v>
      </c>
      <c r="AQ160" s="133">
        <f t="shared" si="100"/>
        <v>0</v>
      </c>
      <c r="AR160" s="134">
        <f t="shared" si="20"/>
        <v>0</v>
      </c>
      <c r="AS160" s="133">
        <f t="shared" si="80"/>
        <v>0</v>
      </c>
      <c r="AT160" s="134">
        <f t="shared" si="101"/>
        <v>7.0190264703434008E-2</v>
      </c>
      <c r="AU160" s="134">
        <f t="shared" si="22"/>
        <v>0</v>
      </c>
      <c r="AV160" s="34">
        <f t="shared" si="81"/>
        <v>0</v>
      </c>
      <c r="AW160" s="134">
        <f t="shared" si="24"/>
        <v>0.23250000000000001</v>
      </c>
      <c r="AX160" s="134">
        <f t="shared" si="25"/>
        <v>0.85</v>
      </c>
      <c r="AY160" s="134">
        <f t="shared" si="26"/>
        <v>0.85</v>
      </c>
      <c r="AZ160" s="134"/>
      <c r="BA160" s="223"/>
      <c r="BB160" s="218">
        <f t="shared" si="27"/>
        <v>-1.0546403580983732</v>
      </c>
      <c r="BC160" s="218">
        <f t="shared" si="102"/>
        <v>-1.0479999999999996</v>
      </c>
      <c r="BD160" s="134">
        <f t="shared" si="103"/>
        <v>-0.38477379466519657</v>
      </c>
      <c r="BE160" s="134">
        <f t="shared" si="104"/>
        <v>-0.3784678075646698</v>
      </c>
      <c r="BF160" s="134">
        <f>_xll.xSPRDOPT($BW160,$BV160,$CG160,0,$BY160,$BX160,$BZ160,$AJ160,1,4)*$CB160</f>
        <v>7.4978456377619185E-2</v>
      </c>
      <c r="BG160" s="134">
        <f>_xll.xSPRDOPT($BW160,$BV160,$CG160,0,$BY160,$BX160,$BZ160,$AJ160,1,3)*$CB160</f>
        <v>6.1452394907398289E-2</v>
      </c>
      <c r="BH160" s="134">
        <f>IF(OR(BF160&lt;&gt;0,BG160&lt;&gt;0),_xll.xSPRDOPT($BW160,$BV160,$CG160,0,$BY160,$BX160,$BZ160,$AJ160,1,12)*$CB160,0)</f>
        <v>-6.1633173405266979E-2</v>
      </c>
      <c r="BI160" s="134">
        <f>_xll.xSPRDOPT($BW160,$BV160,$CG160,2*LN(1+CA160/2),$BY160,$BX160,$BZ160,$AJ160,1,9)</f>
        <v>5.62578073785519E-5</v>
      </c>
      <c r="BJ160" s="134">
        <f>_xll.xSPRDOPT($BW160,$BV160,$CG160,0,$BY160,$BX160,$BZ160,$AJ160,1,6)*$CB160</f>
        <v>7.4475400212961063</v>
      </c>
      <c r="BK160" s="134">
        <f>_xll.xSPRDOPT($BW160,$BV160,$CG160,0,$BY160,$BX160,$BZ160,$AJ160,1,5)*$CB160</f>
        <v>-11.311581526478387</v>
      </c>
      <c r="BL160" s="134">
        <f>_xll.xSPRDOPT(BW160,BV160,CG160,0,BY160,BX160,BZ160,AJ160,1,2)*CB160</f>
        <v>-0.22902040862302986</v>
      </c>
      <c r="BM160" s="134">
        <f>_xll.xSPRDOPT(BW160,BV160,CG160,0,BY160,BX160,BZ160,AJ160,1,1)*CB160</f>
        <v>0.40219191537090299</v>
      </c>
      <c r="BN160" s="134">
        <f>IF(AH160&lt;&gt;0,_xll.xSPRDOPT($BW160,$BV160,$CG160,2*LN(1+CA160/2),$BY160,$BX160,$BZ160,$AJ160,1,8)+(AJ160/365.25)*CH160/AH160,0)</f>
        <v>0</v>
      </c>
      <c r="BO160" s="134">
        <f>_xll.xSPRDOPT($BW160,$BV160,$CG160,0,$BY160,$BX160,$BZ160,$AJ160,1,0)</f>
        <v>0.85484078033660615</v>
      </c>
      <c r="BP160" s="134"/>
      <c r="BQ160" s="134"/>
      <c r="BR160" s="134"/>
      <c r="BS160" s="135">
        <f t="shared" si="84"/>
        <v>0</v>
      </c>
      <c r="BV160" s="221">
        <v>4.4021403580983733</v>
      </c>
      <c r="BW160" s="133">
        <v>4.4154999999999998</v>
      </c>
      <c r="BX160" s="134">
        <v>0.6282510792705821</v>
      </c>
      <c r="BY160" s="134">
        <v>0.62194509217005534</v>
      </c>
      <c r="BZ160" s="134">
        <v>0.99287864325661945</v>
      </c>
      <c r="CA160" s="134">
        <v>6.8263969545907008E-2</v>
      </c>
      <c r="CB160" s="134">
        <v>0.9872179502955063</v>
      </c>
      <c r="CC160" s="218">
        <v>-0.03</v>
      </c>
      <c r="CD160" s="218">
        <v>0.06</v>
      </c>
      <c r="CE160" s="218">
        <v>0.17499999999999999</v>
      </c>
      <c r="CF160" s="218">
        <v>-7.4999999999999997E-3</v>
      </c>
      <c r="CG160" s="218">
        <v>1.9200000000000002E-2</v>
      </c>
      <c r="CH160" s="218">
        <v>3.0653117356675472</v>
      </c>
      <c r="CI160" s="29">
        <v>4.2480000000000002</v>
      </c>
    </row>
    <row r="161" spans="4:87" x14ac:dyDescent="0.2">
      <c r="D161" s="31">
        <f t="shared" si="85"/>
        <v>38671</v>
      </c>
      <c r="F161" s="28">
        <f t="shared" si="86"/>
        <v>20000</v>
      </c>
      <c r="G161" s="28">
        <f t="shared" si="11"/>
        <v>0</v>
      </c>
      <c r="H161" s="52">
        <f t="shared" si="87"/>
        <v>3.3475000000000001</v>
      </c>
      <c r="I161" s="52">
        <f t="shared" si="88"/>
        <v>3.3675000000000002</v>
      </c>
      <c r="K161" s="52">
        <f t="shared" si="82"/>
        <v>0</v>
      </c>
      <c r="L161" s="132">
        <f t="shared" si="89"/>
        <v>0</v>
      </c>
      <c r="M161" s="30"/>
      <c r="N161" s="128">
        <f t="shared" si="29"/>
        <v>0.24347728460538551</v>
      </c>
      <c r="O161" s="128">
        <f t="shared" si="30"/>
        <v>0.24347728460538551</v>
      </c>
      <c r="P161" s="55">
        <f t="shared" si="90"/>
        <v>0.99999999999999989</v>
      </c>
      <c r="Q161" s="132">
        <f>_xll.xSPRDOPT(I161,H161,AQ161,0,O161,N161,P161,D161-$G$5,1,0)*AH161*AU161</f>
        <v>0</v>
      </c>
      <c r="R161" s="330"/>
      <c r="S161" s="177">
        <f>_xll.xSPRDOPT(I161,H161,AQ161,AT161,O161,N161,P161,D161-$G$5,1,2)*AF161*F161*AH161</f>
        <v>0</v>
      </c>
      <c r="T161" s="177">
        <f>_xll.xSPRDOPT(I161,H161,AQ161,AT161,O161,N161,P161,D161-$G$5,1,1)*AF161*F161*AH161</f>
        <v>0</v>
      </c>
      <c r="U161" s="132"/>
      <c r="V161" s="142">
        <f t="shared" si="91"/>
        <v>0</v>
      </c>
      <c r="W161" s="142"/>
      <c r="X161" s="300">
        <f t="shared" si="92"/>
        <v>0</v>
      </c>
      <c r="Y161" s="300">
        <f t="shared" si="12"/>
        <v>0</v>
      </c>
      <c r="Z161" s="300">
        <f t="shared" si="13"/>
        <v>0</v>
      </c>
      <c r="AA161" s="300">
        <f t="shared" si="14"/>
        <v>0</v>
      </c>
      <c r="AB161" s="300">
        <f t="shared" si="93"/>
        <v>0</v>
      </c>
      <c r="AC161" s="300">
        <f t="shared" si="94"/>
        <v>0</v>
      </c>
      <c r="AE161" s="135">
        <v>15</v>
      </c>
      <c r="AF161" s="135">
        <f t="shared" si="95"/>
        <v>0</v>
      </c>
      <c r="AG161" s="135">
        <f t="shared" si="96"/>
        <v>11</v>
      </c>
      <c r="AH161" s="135">
        <f t="shared" si="79"/>
        <v>0</v>
      </c>
      <c r="AI161" s="135">
        <f t="shared" si="97"/>
        <v>1904</v>
      </c>
      <c r="AJ161" s="135">
        <f t="shared" si="98"/>
        <v>38671</v>
      </c>
      <c r="AK161" s="332">
        <f t="shared" si="99"/>
        <v>0.10353092783505158</v>
      </c>
      <c r="AL161" s="133">
        <f t="shared" si="16"/>
        <v>3.06</v>
      </c>
      <c r="AM161" s="218">
        <f t="shared" si="17"/>
        <v>0.27</v>
      </c>
      <c r="AN161" s="218">
        <f t="shared" si="18"/>
        <v>1.7500000000000002E-2</v>
      </c>
      <c r="AO161" s="334">
        <f t="shared" si="83"/>
        <v>0.28749999999999998</v>
      </c>
      <c r="AP161" s="218">
        <f t="shared" si="19"/>
        <v>0.02</v>
      </c>
      <c r="AQ161" s="133">
        <f t="shared" si="100"/>
        <v>0</v>
      </c>
      <c r="AR161" s="134">
        <f t="shared" si="20"/>
        <v>0</v>
      </c>
      <c r="AS161" s="133">
        <f t="shared" si="80"/>
        <v>0</v>
      </c>
      <c r="AT161" s="134">
        <f t="shared" si="101"/>
        <v>7.0190264703434008E-2</v>
      </c>
      <c r="AU161" s="134">
        <f t="shared" si="22"/>
        <v>0</v>
      </c>
      <c r="AV161" s="34">
        <f t="shared" si="81"/>
        <v>0</v>
      </c>
      <c r="AW161" s="134">
        <f t="shared" si="24"/>
        <v>0.23250000000000001</v>
      </c>
      <c r="AX161" s="134">
        <f t="shared" si="25"/>
        <v>0.85</v>
      </c>
      <c r="AY161" s="134">
        <f t="shared" si="26"/>
        <v>0.85</v>
      </c>
      <c r="AZ161" s="134"/>
      <c r="BA161" s="223"/>
      <c r="BB161" s="218">
        <f t="shared" si="27"/>
        <v>-1.0546403580983732</v>
      </c>
      <c r="BC161" s="218">
        <f t="shared" si="102"/>
        <v>-1.0479999999999996</v>
      </c>
      <c r="BD161" s="134">
        <f t="shared" si="103"/>
        <v>-0.38477379466519657</v>
      </c>
      <c r="BE161" s="134">
        <f t="shared" si="104"/>
        <v>-0.3784678075646698</v>
      </c>
      <c r="BF161" s="134">
        <f>_xll.xSPRDOPT($BW161,$BV161,$CG161,0,$BY161,$BX161,$BZ161,$AJ161,1,4)*$CB161</f>
        <v>7.4978456377619185E-2</v>
      </c>
      <c r="BG161" s="134">
        <f>_xll.xSPRDOPT($BW161,$BV161,$CG161,0,$BY161,$BX161,$BZ161,$AJ161,1,3)*$CB161</f>
        <v>6.1452394907398289E-2</v>
      </c>
      <c r="BH161" s="134">
        <f>IF(OR(BF161&lt;&gt;0,BG161&lt;&gt;0),_xll.xSPRDOPT($BW161,$BV161,$CG161,0,$BY161,$BX161,$BZ161,$AJ161,1,12)*$CB161,0)</f>
        <v>-6.1633173405266979E-2</v>
      </c>
      <c r="BI161" s="134">
        <f>_xll.xSPRDOPT($BW161,$BV161,$CG161,2*LN(1+CA161/2),$BY161,$BX161,$BZ161,$AJ161,1,9)</f>
        <v>5.62578073785519E-5</v>
      </c>
      <c r="BJ161" s="134">
        <f>_xll.xSPRDOPT($BW161,$BV161,$CG161,0,$BY161,$BX161,$BZ161,$AJ161,1,6)*$CB161</f>
        <v>7.4475400212961063</v>
      </c>
      <c r="BK161" s="134">
        <f>_xll.xSPRDOPT($BW161,$BV161,$CG161,0,$BY161,$BX161,$BZ161,$AJ161,1,5)*$CB161</f>
        <v>-11.311581526478387</v>
      </c>
      <c r="BL161" s="134">
        <f>_xll.xSPRDOPT(BW161,BV161,CG161,0,BY161,BX161,BZ161,AJ161,1,2)*CB161</f>
        <v>-0.22902040862302986</v>
      </c>
      <c r="BM161" s="134">
        <f>_xll.xSPRDOPT(BW161,BV161,CG161,0,BY161,BX161,BZ161,AJ161,1,1)*CB161</f>
        <v>0.40219191537090299</v>
      </c>
      <c r="BN161" s="134">
        <f>IF(AH161&lt;&gt;0,_xll.xSPRDOPT($BW161,$BV161,$CG161,2*LN(1+CA161/2),$BY161,$BX161,$BZ161,$AJ161,1,8)+(AJ161/365.25)*CH161/AH161,0)</f>
        <v>0</v>
      </c>
      <c r="BO161" s="134">
        <f>_xll.xSPRDOPT($BW161,$BV161,$CG161,0,$BY161,$BX161,$BZ161,$AJ161,1,0)</f>
        <v>0.85484078033660615</v>
      </c>
      <c r="BP161" s="134"/>
      <c r="BQ161" s="134"/>
      <c r="BR161" s="134"/>
      <c r="BS161" s="135">
        <f t="shared" si="84"/>
        <v>0</v>
      </c>
      <c r="BV161" s="221">
        <v>4.4021403580983733</v>
      </c>
      <c r="BW161" s="133">
        <v>4.4154999999999998</v>
      </c>
      <c r="BX161" s="134">
        <v>0.6282510792705821</v>
      </c>
      <c r="BY161" s="134">
        <v>0.62194509217005534</v>
      </c>
      <c r="BZ161" s="134">
        <v>0.99287864325661945</v>
      </c>
      <c r="CA161" s="134">
        <v>6.8263969545907008E-2</v>
      </c>
      <c r="CB161" s="134">
        <v>0.9872179502955063</v>
      </c>
      <c r="CC161" s="218">
        <v>-0.03</v>
      </c>
      <c r="CD161" s="218">
        <v>0.06</v>
      </c>
      <c r="CE161" s="218">
        <v>0.17499999999999999</v>
      </c>
      <c r="CF161" s="218">
        <v>-7.4999999999999997E-3</v>
      </c>
      <c r="CG161" s="218">
        <v>1.9200000000000002E-2</v>
      </c>
      <c r="CH161" s="218">
        <v>3.0653117356675472</v>
      </c>
      <c r="CI161" s="29">
        <v>4.2480000000000002</v>
      </c>
    </row>
    <row r="162" spans="4:87" x14ac:dyDescent="0.2">
      <c r="D162" s="31">
        <f t="shared" si="85"/>
        <v>38671</v>
      </c>
      <c r="F162" s="28">
        <f t="shared" si="86"/>
        <v>20000</v>
      </c>
      <c r="G162" s="28">
        <f t="shared" si="11"/>
        <v>0</v>
      </c>
      <c r="H162" s="52">
        <f t="shared" si="87"/>
        <v>3.3475000000000001</v>
      </c>
      <c r="I162" s="52">
        <f t="shared" si="88"/>
        <v>3.3675000000000002</v>
      </c>
      <c r="K162" s="52">
        <f t="shared" si="82"/>
        <v>0</v>
      </c>
      <c r="L162" s="132">
        <f t="shared" si="89"/>
        <v>0</v>
      </c>
      <c r="M162" s="30"/>
      <c r="N162" s="128">
        <f t="shared" si="29"/>
        <v>0.24347728460538551</v>
      </c>
      <c r="O162" s="128">
        <f t="shared" si="30"/>
        <v>0.24347728460538551</v>
      </c>
      <c r="P162" s="55">
        <f t="shared" si="90"/>
        <v>0.99999999999999989</v>
      </c>
      <c r="Q162" s="132">
        <f>_xll.xSPRDOPT(I162,H162,AQ162,0,O162,N162,P162,D162-$G$5,1,0)*AH162*AU162</f>
        <v>0</v>
      </c>
      <c r="R162" s="330"/>
      <c r="S162" s="177">
        <f>_xll.xSPRDOPT(I162,H162,AQ162,AT162,O162,N162,P162,D162-$G$5,1,2)*AF162*F162*AH162</f>
        <v>0</v>
      </c>
      <c r="T162" s="177">
        <f>_xll.xSPRDOPT(I162,H162,AQ162,AT162,O162,N162,P162,D162-$G$5,1,1)*AF162*F162*AH162</f>
        <v>0</v>
      </c>
      <c r="U162" s="132"/>
      <c r="V162" s="142">
        <f t="shared" si="91"/>
        <v>0</v>
      </c>
      <c r="W162" s="142"/>
      <c r="X162" s="300">
        <f t="shared" si="92"/>
        <v>0</v>
      </c>
      <c r="Y162" s="300">
        <f t="shared" si="12"/>
        <v>0</v>
      </c>
      <c r="Z162" s="300">
        <f t="shared" si="13"/>
        <v>0</v>
      </c>
      <c r="AA162" s="300">
        <f t="shared" si="14"/>
        <v>0</v>
      </c>
      <c r="AB162" s="300">
        <f t="shared" si="93"/>
        <v>0</v>
      </c>
      <c r="AC162" s="300">
        <f t="shared" si="94"/>
        <v>0</v>
      </c>
      <c r="AE162" s="135">
        <v>15</v>
      </c>
      <c r="AF162" s="135">
        <f t="shared" si="95"/>
        <v>0</v>
      </c>
      <c r="AG162" s="135">
        <f t="shared" si="96"/>
        <v>11</v>
      </c>
      <c r="AH162" s="135">
        <f t="shared" si="79"/>
        <v>0</v>
      </c>
      <c r="AI162" s="135">
        <f t="shared" si="97"/>
        <v>1904</v>
      </c>
      <c r="AJ162" s="135">
        <f t="shared" si="98"/>
        <v>38671</v>
      </c>
      <c r="AK162" s="332">
        <f t="shared" si="99"/>
        <v>0.10353092783505158</v>
      </c>
      <c r="AL162" s="133">
        <f t="shared" si="16"/>
        <v>3.06</v>
      </c>
      <c r="AM162" s="218">
        <f t="shared" si="17"/>
        <v>0.27</v>
      </c>
      <c r="AN162" s="218">
        <f t="shared" si="18"/>
        <v>1.7500000000000002E-2</v>
      </c>
      <c r="AO162" s="334">
        <f t="shared" si="83"/>
        <v>0.28749999999999998</v>
      </c>
      <c r="AP162" s="218">
        <f t="shared" si="19"/>
        <v>0.02</v>
      </c>
      <c r="AQ162" s="133">
        <f t="shared" si="100"/>
        <v>0</v>
      </c>
      <c r="AR162" s="134">
        <f t="shared" si="20"/>
        <v>0</v>
      </c>
      <c r="AS162" s="133">
        <f t="shared" si="80"/>
        <v>0</v>
      </c>
      <c r="AT162" s="134">
        <f t="shared" si="101"/>
        <v>7.0190264703434008E-2</v>
      </c>
      <c r="AU162" s="134">
        <f t="shared" si="22"/>
        <v>0</v>
      </c>
      <c r="AV162" s="34">
        <f t="shared" si="81"/>
        <v>0</v>
      </c>
      <c r="AW162" s="134">
        <f t="shared" si="24"/>
        <v>0.23250000000000001</v>
      </c>
      <c r="AX162" s="134">
        <f t="shared" si="25"/>
        <v>0.85</v>
      </c>
      <c r="AY162" s="134">
        <f t="shared" si="26"/>
        <v>0.85</v>
      </c>
      <c r="AZ162" s="134"/>
      <c r="BA162" s="223"/>
      <c r="BB162" s="218">
        <f t="shared" si="27"/>
        <v>-1.0546403580983732</v>
      </c>
      <c r="BC162" s="218">
        <f t="shared" si="102"/>
        <v>-1.0479999999999996</v>
      </c>
      <c r="BD162" s="134">
        <f t="shared" si="103"/>
        <v>-0.38477379466519657</v>
      </c>
      <c r="BE162" s="134">
        <f t="shared" si="104"/>
        <v>-0.3784678075646698</v>
      </c>
      <c r="BF162" s="134">
        <f>_xll.xSPRDOPT($BW162,$BV162,$CG162,0,$BY162,$BX162,$BZ162,$AJ162,1,4)*$CB162</f>
        <v>7.4978456377619185E-2</v>
      </c>
      <c r="BG162" s="134">
        <f>_xll.xSPRDOPT($BW162,$BV162,$CG162,0,$BY162,$BX162,$BZ162,$AJ162,1,3)*$CB162</f>
        <v>6.1452394907398289E-2</v>
      </c>
      <c r="BH162" s="134">
        <f>IF(OR(BF162&lt;&gt;0,BG162&lt;&gt;0),_xll.xSPRDOPT($BW162,$BV162,$CG162,0,$BY162,$BX162,$BZ162,$AJ162,1,12)*$CB162,0)</f>
        <v>-6.1633173405266979E-2</v>
      </c>
      <c r="BI162" s="134">
        <f>_xll.xSPRDOPT($BW162,$BV162,$CG162,2*LN(1+CA162/2),$BY162,$BX162,$BZ162,$AJ162,1,9)</f>
        <v>5.62578073785519E-5</v>
      </c>
      <c r="BJ162" s="134">
        <f>_xll.xSPRDOPT($BW162,$BV162,$CG162,0,$BY162,$BX162,$BZ162,$AJ162,1,6)*$CB162</f>
        <v>7.4475400212961063</v>
      </c>
      <c r="BK162" s="134">
        <f>_xll.xSPRDOPT($BW162,$BV162,$CG162,0,$BY162,$BX162,$BZ162,$AJ162,1,5)*$CB162</f>
        <v>-11.311581526478387</v>
      </c>
      <c r="BL162" s="134">
        <f>_xll.xSPRDOPT(BW162,BV162,CG162,0,BY162,BX162,BZ162,AJ162,1,2)*CB162</f>
        <v>-0.22902040862302986</v>
      </c>
      <c r="BM162" s="134">
        <f>_xll.xSPRDOPT(BW162,BV162,CG162,0,BY162,BX162,BZ162,AJ162,1,1)*CB162</f>
        <v>0.40219191537090299</v>
      </c>
      <c r="BN162" s="134">
        <f>IF(AH162&lt;&gt;0,_xll.xSPRDOPT($BW162,$BV162,$CG162,2*LN(1+CA162/2),$BY162,$BX162,$BZ162,$AJ162,1,8)+(AJ162/365.25)*CH162/AH162,0)</f>
        <v>0</v>
      </c>
      <c r="BO162" s="134">
        <f>_xll.xSPRDOPT($BW162,$BV162,$CG162,0,$BY162,$BX162,$BZ162,$AJ162,1,0)</f>
        <v>0.85484078033660615</v>
      </c>
      <c r="BP162" s="134"/>
      <c r="BQ162" s="134"/>
      <c r="BR162" s="134"/>
      <c r="BS162" s="135">
        <f t="shared" si="84"/>
        <v>0</v>
      </c>
      <c r="BV162" s="221">
        <v>4.4021403580983733</v>
      </c>
      <c r="BW162" s="133">
        <v>4.4154999999999998</v>
      </c>
      <c r="BX162" s="134">
        <v>0.6282510792705821</v>
      </c>
      <c r="BY162" s="134">
        <v>0.62194509217005534</v>
      </c>
      <c r="BZ162" s="134">
        <v>0.99287864325661945</v>
      </c>
      <c r="CA162" s="134">
        <v>6.8263969545907008E-2</v>
      </c>
      <c r="CB162" s="134">
        <v>0.9872179502955063</v>
      </c>
      <c r="CC162" s="218">
        <v>-0.03</v>
      </c>
      <c r="CD162" s="218">
        <v>0.06</v>
      </c>
      <c r="CE162" s="218">
        <v>0.17499999999999999</v>
      </c>
      <c r="CF162" s="218">
        <v>-7.4999999999999997E-3</v>
      </c>
      <c r="CG162" s="218">
        <v>1.9200000000000002E-2</v>
      </c>
      <c r="CH162" s="218">
        <v>3.0653117356675472</v>
      </c>
      <c r="CI162" s="29">
        <v>4.2480000000000002</v>
      </c>
    </row>
    <row r="163" spans="4:87" x14ac:dyDescent="0.2">
      <c r="D163" s="31">
        <f t="shared" si="85"/>
        <v>38671</v>
      </c>
      <c r="F163" s="28">
        <f t="shared" si="86"/>
        <v>20000</v>
      </c>
      <c r="G163" s="28">
        <f t="shared" si="11"/>
        <v>0</v>
      </c>
      <c r="H163" s="52">
        <f t="shared" si="87"/>
        <v>3.3475000000000001</v>
      </c>
      <c r="I163" s="52">
        <f t="shared" si="88"/>
        <v>3.3675000000000002</v>
      </c>
      <c r="K163" s="52">
        <f t="shared" si="82"/>
        <v>0</v>
      </c>
      <c r="L163" s="132">
        <f t="shared" si="89"/>
        <v>0</v>
      </c>
      <c r="M163" s="30"/>
      <c r="N163" s="128">
        <f t="shared" si="29"/>
        <v>0.24347728460538551</v>
      </c>
      <c r="O163" s="128">
        <f t="shared" si="30"/>
        <v>0.24347728460538551</v>
      </c>
      <c r="P163" s="55">
        <f t="shared" si="90"/>
        <v>0.99999999999999989</v>
      </c>
      <c r="Q163" s="132">
        <f>_xll.xSPRDOPT(I163,H163,AQ163,0,O163,N163,P163,D163-$G$5,1,0)*AH163*AU163</f>
        <v>0</v>
      </c>
      <c r="R163" s="330"/>
      <c r="S163" s="177">
        <f>_xll.xSPRDOPT(I163,H163,AQ163,AT163,O163,N163,P163,D163-$G$5,1,2)*AF163*F163*AH163</f>
        <v>0</v>
      </c>
      <c r="T163" s="177">
        <f>_xll.xSPRDOPT(I163,H163,AQ163,AT163,O163,N163,P163,D163-$G$5,1,1)*AF163*F163*AH163</f>
        <v>0</v>
      </c>
      <c r="U163" s="132"/>
      <c r="V163" s="142">
        <f t="shared" si="91"/>
        <v>0</v>
      </c>
      <c r="W163" s="142"/>
      <c r="X163" s="300">
        <f t="shared" si="92"/>
        <v>0</v>
      </c>
      <c r="Y163" s="300">
        <f t="shared" si="12"/>
        <v>0</v>
      </c>
      <c r="Z163" s="300">
        <f t="shared" si="13"/>
        <v>0</v>
      </c>
      <c r="AA163" s="300">
        <f t="shared" si="14"/>
        <v>0</v>
      </c>
      <c r="AB163" s="300">
        <f t="shared" si="93"/>
        <v>0</v>
      </c>
      <c r="AC163" s="300">
        <f t="shared" si="94"/>
        <v>0</v>
      </c>
      <c r="AE163" s="135">
        <v>15</v>
      </c>
      <c r="AF163" s="135">
        <f t="shared" si="95"/>
        <v>0</v>
      </c>
      <c r="AG163" s="135">
        <f t="shared" si="96"/>
        <v>11</v>
      </c>
      <c r="AH163" s="135">
        <f t="shared" si="79"/>
        <v>0</v>
      </c>
      <c r="AI163" s="135">
        <f t="shared" si="97"/>
        <v>1904</v>
      </c>
      <c r="AJ163" s="135">
        <f t="shared" si="98"/>
        <v>38671</v>
      </c>
      <c r="AK163" s="332">
        <f t="shared" si="99"/>
        <v>0.10353092783505158</v>
      </c>
      <c r="AL163" s="133">
        <f t="shared" si="16"/>
        <v>3.06</v>
      </c>
      <c r="AM163" s="218">
        <f t="shared" si="17"/>
        <v>0.27</v>
      </c>
      <c r="AN163" s="218">
        <f t="shared" si="18"/>
        <v>1.7500000000000002E-2</v>
      </c>
      <c r="AO163" s="334">
        <f t="shared" si="83"/>
        <v>0.28749999999999998</v>
      </c>
      <c r="AP163" s="218">
        <f t="shared" si="19"/>
        <v>0.02</v>
      </c>
      <c r="AQ163" s="133">
        <f t="shared" si="100"/>
        <v>0</v>
      </c>
      <c r="AR163" s="134">
        <f t="shared" si="20"/>
        <v>0</v>
      </c>
      <c r="AS163" s="133">
        <f t="shared" si="80"/>
        <v>0</v>
      </c>
      <c r="AT163" s="134">
        <f t="shared" si="101"/>
        <v>7.0190264703434008E-2</v>
      </c>
      <c r="AU163" s="134">
        <f t="shared" si="22"/>
        <v>0</v>
      </c>
      <c r="AV163" s="34">
        <f t="shared" si="81"/>
        <v>0</v>
      </c>
      <c r="AW163" s="134">
        <f t="shared" si="24"/>
        <v>0.23250000000000001</v>
      </c>
      <c r="AX163" s="134">
        <f t="shared" si="25"/>
        <v>0.85</v>
      </c>
      <c r="AY163" s="134">
        <f t="shared" si="26"/>
        <v>0.85</v>
      </c>
      <c r="AZ163" s="134"/>
      <c r="BA163" s="223"/>
      <c r="BB163" s="218">
        <f t="shared" si="27"/>
        <v>-1.0546403580983732</v>
      </c>
      <c r="BC163" s="218">
        <f t="shared" si="102"/>
        <v>-1.0479999999999996</v>
      </c>
      <c r="BD163" s="134">
        <f t="shared" si="103"/>
        <v>-0.38477379466519657</v>
      </c>
      <c r="BE163" s="134">
        <f t="shared" si="104"/>
        <v>-0.3784678075646698</v>
      </c>
      <c r="BF163" s="134">
        <f>_xll.xSPRDOPT($BW163,$BV163,$CG163,0,$BY163,$BX163,$BZ163,$AJ163,1,4)*$CB163</f>
        <v>7.4978456377619185E-2</v>
      </c>
      <c r="BG163" s="134">
        <f>_xll.xSPRDOPT($BW163,$BV163,$CG163,0,$BY163,$BX163,$BZ163,$AJ163,1,3)*$CB163</f>
        <v>6.1452394907398289E-2</v>
      </c>
      <c r="BH163" s="134">
        <f>IF(OR(BF163&lt;&gt;0,BG163&lt;&gt;0),_xll.xSPRDOPT($BW163,$BV163,$CG163,0,$BY163,$BX163,$BZ163,$AJ163,1,12)*$CB163,0)</f>
        <v>-6.1633173405266979E-2</v>
      </c>
      <c r="BI163" s="134">
        <f>_xll.xSPRDOPT($BW163,$BV163,$CG163,2*LN(1+CA163/2),$BY163,$BX163,$BZ163,$AJ163,1,9)</f>
        <v>5.62578073785519E-5</v>
      </c>
      <c r="BJ163" s="134">
        <f>_xll.xSPRDOPT($BW163,$BV163,$CG163,0,$BY163,$BX163,$BZ163,$AJ163,1,6)*$CB163</f>
        <v>7.4475400212961063</v>
      </c>
      <c r="BK163" s="134">
        <f>_xll.xSPRDOPT($BW163,$BV163,$CG163,0,$BY163,$BX163,$BZ163,$AJ163,1,5)*$CB163</f>
        <v>-11.311581526478387</v>
      </c>
      <c r="BL163" s="134">
        <f>_xll.xSPRDOPT(BW163,BV163,CG163,0,BY163,BX163,BZ163,AJ163,1,2)*CB163</f>
        <v>-0.22902040862302986</v>
      </c>
      <c r="BM163" s="134">
        <f>_xll.xSPRDOPT(BW163,BV163,CG163,0,BY163,BX163,BZ163,AJ163,1,1)*CB163</f>
        <v>0.40219191537090299</v>
      </c>
      <c r="BN163" s="134">
        <f>IF(AH163&lt;&gt;0,_xll.xSPRDOPT($BW163,$BV163,$CG163,2*LN(1+CA163/2),$BY163,$BX163,$BZ163,$AJ163,1,8)+(AJ163/365.25)*CH163/AH163,0)</f>
        <v>0</v>
      </c>
      <c r="BO163" s="134">
        <f>_xll.xSPRDOPT($BW163,$BV163,$CG163,0,$BY163,$BX163,$BZ163,$AJ163,1,0)</f>
        <v>0.85484078033660615</v>
      </c>
      <c r="BP163" s="134"/>
      <c r="BQ163" s="134"/>
      <c r="BR163" s="134"/>
      <c r="BS163" s="135">
        <f t="shared" si="84"/>
        <v>0</v>
      </c>
      <c r="BV163" s="221">
        <v>4.4021403580983733</v>
      </c>
      <c r="BW163" s="133">
        <v>4.4154999999999998</v>
      </c>
      <c r="BX163" s="134">
        <v>0.6282510792705821</v>
      </c>
      <c r="BY163" s="134">
        <v>0.62194509217005534</v>
      </c>
      <c r="BZ163" s="134">
        <v>0.99287864325661945</v>
      </c>
      <c r="CA163" s="134">
        <v>6.8263969545907008E-2</v>
      </c>
      <c r="CB163" s="134">
        <v>0.9872179502955063</v>
      </c>
      <c r="CC163" s="218">
        <v>-0.03</v>
      </c>
      <c r="CD163" s="218">
        <v>0.06</v>
      </c>
      <c r="CE163" s="218">
        <v>0.17499999999999999</v>
      </c>
      <c r="CF163" s="218">
        <v>-7.4999999999999997E-3</v>
      </c>
      <c r="CG163" s="218">
        <v>1.9200000000000002E-2</v>
      </c>
      <c r="CH163" s="218">
        <v>3.0653117356675472</v>
      </c>
      <c r="CI163" s="29">
        <v>4.2480000000000002</v>
      </c>
    </row>
    <row r="164" spans="4:87" x14ac:dyDescent="0.2">
      <c r="D164" s="31">
        <f t="shared" si="85"/>
        <v>38671</v>
      </c>
      <c r="F164" s="28">
        <f t="shared" si="86"/>
        <v>20000</v>
      </c>
      <c r="G164" s="28">
        <f t="shared" si="11"/>
        <v>0</v>
      </c>
      <c r="H164" s="52">
        <f t="shared" si="87"/>
        <v>3.3475000000000001</v>
      </c>
      <c r="I164" s="52">
        <f t="shared" si="88"/>
        <v>3.3675000000000002</v>
      </c>
      <c r="K164" s="52">
        <f t="shared" si="82"/>
        <v>0</v>
      </c>
      <c r="L164" s="132">
        <f t="shared" si="89"/>
        <v>0</v>
      </c>
      <c r="M164" s="30"/>
      <c r="N164" s="128">
        <f t="shared" si="29"/>
        <v>0.24347728460538551</v>
      </c>
      <c r="O164" s="128">
        <f t="shared" si="30"/>
        <v>0.24347728460538551</v>
      </c>
      <c r="P164" s="55">
        <f t="shared" si="90"/>
        <v>0.99999999999999989</v>
      </c>
      <c r="Q164" s="132">
        <f>_xll.xSPRDOPT(I164,H164,AQ164,0,O164,N164,P164,D164-$G$5,1,0)*AH164*AU164</f>
        <v>0</v>
      </c>
      <c r="R164" s="330"/>
      <c r="S164" s="177">
        <f>_xll.xSPRDOPT(I164,H164,AQ164,AT164,O164,N164,P164,D164-$G$5,1,2)*AF164*F164*AH164</f>
        <v>0</v>
      </c>
      <c r="T164" s="177">
        <f>_xll.xSPRDOPT(I164,H164,AQ164,AT164,O164,N164,P164,D164-$G$5,1,1)*AF164*F164*AH164</f>
        <v>0</v>
      </c>
      <c r="U164" s="132"/>
      <c r="V164" s="142">
        <f t="shared" si="91"/>
        <v>0</v>
      </c>
      <c r="W164" s="142"/>
      <c r="X164" s="300">
        <f t="shared" si="92"/>
        <v>0</v>
      </c>
      <c r="Y164" s="300">
        <f t="shared" si="12"/>
        <v>0</v>
      </c>
      <c r="Z164" s="300">
        <f t="shared" si="13"/>
        <v>0</v>
      </c>
      <c r="AA164" s="300">
        <f t="shared" si="14"/>
        <v>0</v>
      </c>
      <c r="AB164" s="300">
        <f t="shared" si="93"/>
        <v>0</v>
      </c>
      <c r="AC164" s="300">
        <f t="shared" si="94"/>
        <v>0</v>
      </c>
      <c r="AE164" s="135">
        <v>15</v>
      </c>
      <c r="AF164" s="135">
        <f t="shared" si="95"/>
        <v>0</v>
      </c>
      <c r="AG164" s="135">
        <f t="shared" si="96"/>
        <v>11</v>
      </c>
      <c r="AH164" s="135">
        <f t="shared" si="79"/>
        <v>0</v>
      </c>
      <c r="AI164" s="135">
        <f t="shared" si="97"/>
        <v>1904</v>
      </c>
      <c r="AJ164" s="135">
        <f t="shared" si="98"/>
        <v>38671</v>
      </c>
      <c r="AK164" s="332">
        <f t="shared" si="99"/>
        <v>0.10353092783505158</v>
      </c>
      <c r="AL164" s="133">
        <f t="shared" si="16"/>
        <v>3.06</v>
      </c>
      <c r="AM164" s="218">
        <f t="shared" si="17"/>
        <v>0.27</v>
      </c>
      <c r="AN164" s="218">
        <f t="shared" si="18"/>
        <v>1.7500000000000002E-2</v>
      </c>
      <c r="AO164" s="334">
        <f t="shared" si="83"/>
        <v>0.28749999999999998</v>
      </c>
      <c r="AP164" s="218">
        <f t="shared" si="19"/>
        <v>0.02</v>
      </c>
      <c r="AQ164" s="133">
        <f t="shared" si="100"/>
        <v>0</v>
      </c>
      <c r="AR164" s="134">
        <f t="shared" si="20"/>
        <v>0</v>
      </c>
      <c r="AS164" s="133">
        <f t="shared" si="80"/>
        <v>0</v>
      </c>
      <c r="AT164" s="134">
        <f t="shared" si="101"/>
        <v>7.0190264703434008E-2</v>
      </c>
      <c r="AU164" s="134">
        <f t="shared" si="22"/>
        <v>0</v>
      </c>
      <c r="AV164" s="34">
        <f t="shared" si="81"/>
        <v>0</v>
      </c>
      <c r="AW164" s="134">
        <f t="shared" si="24"/>
        <v>0.23250000000000001</v>
      </c>
      <c r="AX164" s="134">
        <f t="shared" si="25"/>
        <v>0.85</v>
      </c>
      <c r="AY164" s="134">
        <f t="shared" si="26"/>
        <v>0.85</v>
      </c>
      <c r="AZ164" s="134"/>
      <c r="BA164" s="223"/>
      <c r="BB164" s="218">
        <f t="shared" si="27"/>
        <v>-1.0546403580983732</v>
      </c>
      <c r="BC164" s="218">
        <f t="shared" si="102"/>
        <v>-1.0479999999999996</v>
      </c>
      <c r="BD164" s="134">
        <f t="shared" si="103"/>
        <v>-0.38477379466519657</v>
      </c>
      <c r="BE164" s="134">
        <f t="shared" si="104"/>
        <v>-0.3784678075646698</v>
      </c>
      <c r="BF164" s="134">
        <f>_xll.xSPRDOPT($BW164,$BV164,$CG164,0,$BY164,$BX164,$BZ164,$AJ164,1,4)*$CB164</f>
        <v>7.4978456377619185E-2</v>
      </c>
      <c r="BG164" s="134">
        <f>_xll.xSPRDOPT($BW164,$BV164,$CG164,0,$BY164,$BX164,$BZ164,$AJ164,1,3)*$CB164</f>
        <v>6.1452394907398289E-2</v>
      </c>
      <c r="BH164" s="134">
        <f>IF(OR(BF164&lt;&gt;0,BG164&lt;&gt;0),_xll.xSPRDOPT($BW164,$BV164,$CG164,0,$BY164,$BX164,$BZ164,$AJ164,1,12)*$CB164,0)</f>
        <v>-6.1633173405266979E-2</v>
      </c>
      <c r="BI164" s="134">
        <f>_xll.xSPRDOPT($BW164,$BV164,$CG164,2*LN(1+CA164/2),$BY164,$BX164,$BZ164,$AJ164,1,9)</f>
        <v>5.62578073785519E-5</v>
      </c>
      <c r="BJ164" s="134">
        <f>_xll.xSPRDOPT($BW164,$BV164,$CG164,0,$BY164,$BX164,$BZ164,$AJ164,1,6)*$CB164</f>
        <v>7.4475400212961063</v>
      </c>
      <c r="BK164" s="134">
        <f>_xll.xSPRDOPT($BW164,$BV164,$CG164,0,$BY164,$BX164,$BZ164,$AJ164,1,5)*$CB164</f>
        <v>-11.311581526478387</v>
      </c>
      <c r="BL164" s="134">
        <f>_xll.xSPRDOPT(BW164,BV164,CG164,0,BY164,BX164,BZ164,AJ164,1,2)*CB164</f>
        <v>-0.22902040862302986</v>
      </c>
      <c r="BM164" s="134">
        <f>_xll.xSPRDOPT(BW164,BV164,CG164,0,BY164,BX164,BZ164,AJ164,1,1)*CB164</f>
        <v>0.40219191537090299</v>
      </c>
      <c r="BN164" s="134">
        <f>IF(AH164&lt;&gt;0,_xll.xSPRDOPT($BW164,$BV164,$CG164,2*LN(1+CA164/2),$BY164,$BX164,$BZ164,$AJ164,1,8)+(AJ164/365.25)*CH164/AH164,0)</f>
        <v>0</v>
      </c>
      <c r="BO164" s="134">
        <f>_xll.xSPRDOPT($BW164,$BV164,$CG164,0,$BY164,$BX164,$BZ164,$AJ164,1,0)</f>
        <v>0.85484078033660615</v>
      </c>
      <c r="BP164" s="134"/>
      <c r="BQ164" s="134"/>
      <c r="BR164" s="134"/>
      <c r="BS164" s="135">
        <f t="shared" si="84"/>
        <v>0</v>
      </c>
      <c r="BV164" s="221">
        <v>4.4021403580983733</v>
      </c>
      <c r="BW164" s="133">
        <v>4.4154999999999998</v>
      </c>
      <c r="BX164" s="134">
        <v>0.6282510792705821</v>
      </c>
      <c r="BY164" s="134">
        <v>0.62194509217005534</v>
      </c>
      <c r="BZ164" s="134">
        <v>0.99287864325661945</v>
      </c>
      <c r="CA164" s="134">
        <v>6.8263969545907008E-2</v>
      </c>
      <c r="CB164" s="134">
        <v>0.9872179502955063</v>
      </c>
      <c r="CC164" s="218">
        <v>-0.03</v>
      </c>
      <c r="CD164" s="218">
        <v>0.06</v>
      </c>
      <c r="CE164" s="218">
        <v>0.17499999999999999</v>
      </c>
      <c r="CF164" s="218">
        <v>-7.4999999999999997E-3</v>
      </c>
      <c r="CG164" s="218">
        <v>1.9200000000000002E-2</v>
      </c>
      <c r="CH164" s="218">
        <v>3.0653117356675472</v>
      </c>
      <c r="CI164" s="29">
        <v>4.2480000000000002</v>
      </c>
    </row>
    <row r="165" spans="4:87" x14ac:dyDescent="0.2">
      <c r="D165" s="31">
        <f t="shared" si="85"/>
        <v>38671</v>
      </c>
      <c r="F165" s="28">
        <f t="shared" si="86"/>
        <v>20000</v>
      </c>
      <c r="G165" s="28">
        <f t="shared" si="11"/>
        <v>0</v>
      </c>
      <c r="H165" s="52">
        <f t="shared" si="87"/>
        <v>3.3475000000000001</v>
      </c>
      <c r="I165" s="52">
        <f t="shared" si="88"/>
        <v>3.3675000000000002</v>
      </c>
      <c r="K165" s="52">
        <f t="shared" si="82"/>
        <v>0</v>
      </c>
      <c r="L165" s="132">
        <f t="shared" si="89"/>
        <v>0</v>
      </c>
      <c r="M165" s="30"/>
      <c r="N165" s="128">
        <f t="shared" si="29"/>
        <v>0.24347728460538551</v>
      </c>
      <c r="O165" s="128">
        <f t="shared" si="30"/>
        <v>0.24347728460538551</v>
      </c>
      <c r="P165" s="55">
        <f t="shared" si="90"/>
        <v>0.99999999999999989</v>
      </c>
      <c r="Q165" s="132">
        <f>_xll.xSPRDOPT(I165,H165,AQ165,0,O165,N165,P165,D165-$G$5,1,0)*AH165*AU165</f>
        <v>0</v>
      </c>
      <c r="R165" s="330"/>
      <c r="S165" s="177">
        <f>_xll.xSPRDOPT(I165,H165,AQ165,AT165,O165,N165,P165,D165-$G$5,1,2)*AF165*F165*AH165</f>
        <v>0</v>
      </c>
      <c r="T165" s="177">
        <f>_xll.xSPRDOPT(I165,H165,AQ165,AT165,O165,N165,P165,D165-$G$5,1,1)*AF165*F165*AH165</f>
        <v>0</v>
      </c>
      <c r="U165" s="132"/>
      <c r="V165" s="142">
        <f t="shared" si="91"/>
        <v>0</v>
      </c>
      <c r="W165" s="142"/>
      <c r="X165" s="300">
        <f t="shared" si="92"/>
        <v>0</v>
      </c>
      <c r="Y165" s="300">
        <f t="shared" si="12"/>
        <v>0</v>
      </c>
      <c r="Z165" s="300">
        <f t="shared" si="13"/>
        <v>0</v>
      </c>
      <c r="AA165" s="300">
        <f t="shared" si="14"/>
        <v>0</v>
      </c>
      <c r="AB165" s="300">
        <f t="shared" si="93"/>
        <v>0</v>
      </c>
      <c r="AC165" s="300">
        <f t="shared" si="94"/>
        <v>0</v>
      </c>
      <c r="AE165" s="135">
        <v>15</v>
      </c>
      <c r="AF165" s="135">
        <f t="shared" si="95"/>
        <v>0</v>
      </c>
      <c r="AG165" s="135">
        <f t="shared" si="96"/>
        <v>11</v>
      </c>
      <c r="AH165" s="135">
        <f t="shared" si="79"/>
        <v>0</v>
      </c>
      <c r="AI165" s="135">
        <f t="shared" si="97"/>
        <v>1904</v>
      </c>
      <c r="AJ165" s="135">
        <f t="shared" si="98"/>
        <v>38671</v>
      </c>
      <c r="AK165" s="332">
        <f t="shared" si="99"/>
        <v>0.10353092783505158</v>
      </c>
      <c r="AL165" s="133">
        <f t="shared" si="16"/>
        <v>3.06</v>
      </c>
      <c r="AM165" s="218">
        <f t="shared" si="17"/>
        <v>0.27</v>
      </c>
      <c r="AN165" s="218">
        <f t="shared" si="18"/>
        <v>1.7500000000000002E-2</v>
      </c>
      <c r="AO165" s="334">
        <f t="shared" si="83"/>
        <v>0.28749999999999998</v>
      </c>
      <c r="AP165" s="218">
        <f t="shared" si="19"/>
        <v>0.02</v>
      </c>
      <c r="AQ165" s="133">
        <f t="shared" si="100"/>
        <v>0</v>
      </c>
      <c r="AR165" s="134">
        <f t="shared" si="20"/>
        <v>0</v>
      </c>
      <c r="AS165" s="133">
        <f t="shared" si="80"/>
        <v>0</v>
      </c>
      <c r="AT165" s="134">
        <f t="shared" si="101"/>
        <v>7.0190264703434008E-2</v>
      </c>
      <c r="AU165" s="134">
        <f t="shared" si="22"/>
        <v>0</v>
      </c>
      <c r="AV165" s="34">
        <f t="shared" si="81"/>
        <v>0</v>
      </c>
      <c r="AW165" s="134">
        <f t="shared" si="24"/>
        <v>0.23250000000000001</v>
      </c>
      <c r="AX165" s="134">
        <f t="shared" si="25"/>
        <v>0.85</v>
      </c>
      <c r="AY165" s="134">
        <f t="shared" si="26"/>
        <v>0.85</v>
      </c>
      <c r="AZ165" s="134"/>
      <c r="BA165" s="223"/>
      <c r="BB165" s="218">
        <f t="shared" si="27"/>
        <v>-1.0546403580983732</v>
      </c>
      <c r="BC165" s="218">
        <f t="shared" si="102"/>
        <v>-1.0479999999999996</v>
      </c>
      <c r="BD165" s="134">
        <f t="shared" si="103"/>
        <v>-0.38477379466519657</v>
      </c>
      <c r="BE165" s="134">
        <f t="shared" si="104"/>
        <v>-0.3784678075646698</v>
      </c>
      <c r="BF165" s="134">
        <f>_xll.xSPRDOPT($BW165,$BV165,$CG165,0,$BY165,$BX165,$BZ165,$AJ165,1,4)*$CB165</f>
        <v>7.4978456377619185E-2</v>
      </c>
      <c r="BG165" s="134">
        <f>_xll.xSPRDOPT($BW165,$BV165,$CG165,0,$BY165,$BX165,$BZ165,$AJ165,1,3)*$CB165</f>
        <v>6.1452394907398289E-2</v>
      </c>
      <c r="BH165" s="134">
        <f>IF(OR(BF165&lt;&gt;0,BG165&lt;&gt;0),_xll.xSPRDOPT($BW165,$BV165,$CG165,0,$BY165,$BX165,$BZ165,$AJ165,1,12)*$CB165,0)</f>
        <v>-6.1633173405266979E-2</v>
      </c>
      <c r="BI165" s="134">
        <f>_xll.xSPRDOPT($BW165,$BV165,$CG165,2*LN(1+CA165/2),$BY165,$BX165,$BZ165,$AJ165,1,9)</f>
        <v>5.62578073785519E-5</v>
      </c>
      <c r="BJ165" s="134">
        <f>_xll.xSPRDOPT($BW165,$BV165,$CG165,0,$BY165,$BX165,$BZ165,$AJ165,1,6)*$CB165</f>
        <v>7.4475400212961063</v>
      </c>
      <c r="BK165" s="134">
        <f>_xll.xSPRDOPT($BW165,$BV165,$CG165,0,$BY165,$BX165,$BZ165,$AJ165,1,5)*$CB165</f>
        <v>-11.311581526478387</v>
      </c>
      <c r="BL165" s="134">
        <f>_xll.xSPRDOPT(BW165,BV165,CG165,0,BY165,BX165,BZ165,AJ165,1,2)*CB165</f>
        <v>-0.22902040862302986</v>
      </c>
      <c r="BM165" s="134">
        <f>_xll.xSPRDOPT(BW165,BV165,CG165,0,BY165,BX165,BZ165,AJ165,1,1)*CB165</f>
        <v>0.40219191537090299</v>
      </c>
      <c r="BN165" s="134">
        <f>IF(AH165&lt;&gt;0,_xll.xSPRDOPT($BW165,$BV165,$CG165,2*LN(1+CA165/2),$BY165,$BX165,$BZ165,$AJ165,1,8)+(AJ165/365.25)*CH165/AH165,0)</f>
        <v>0</v>
      </c>
      <c r="BO165" s="134">
        <f>_xll.xSPRDOPT($BW165,$BV165,$CG165,0,$BY165,$BX165,$BZ165,$AJ165,1,0)</f>
        <v>0.85484078033660615</v>
      </c>
      <c r="BP165" s="134"/>
      <c r="BQ165" s="134"/>
      <c r="BR165" s="134"/>
      <c r="BS165" s="135">
        <f t="shared" si="84"/>
        <v>0</v>
      </c>
      <c r="BV165" s="221">
        <v>4.4021403580983733</v>
      </c>
      <c r="BW165" s="133">
        <v>4.4154999999999998</v>
      </c>
      <c r="BX165" s="134">
        <v>0.6282510792705821</v>
      </c>
      <c r="BY165" s="134">
        <v>0.62194509217005534</v>
      </c>
      <c r="BZ165" s="134">
        <v>0.99287864325661945</v>
      </c>
      <c r="CA165" s="134">
        <v>6.8263969545907008E-2</v>
      </c>
      <c r="CB165" s="134">
        <v>0.9872179502955063</v>
      </c>
      <c r="CC165" s="218">
        <v>-0.03</v>
      </c>
      <c r="CD165" s="218">
        <v>0.06</v>
      </c>
      <c r="CE165" s="218">
        <v>0.17499999999999999</v>
      </c>
      <c r="CF165" s="218">
        <v>-7.4999999999999997E-3</v>
      </c>
      <c r="CG165" s="218">
        <v>1.9200000000000002E-2</v>
      </c>
      <c r="CH165" s="218">
        <v>3.0653117356675472</v>
      </c>
      <c r="CI165" s="29">
        <v>4.2480000000000002</v>
      </c>
    </row>
    <row r="166" spans="4:87" x14ac:dyDescent="0.2">
      <c r="D166" s="31">
        <f t="shared" si="85"/>
        <v>38671</v>
      </c>
      <c r="F166" s="28">
        <f t="shared" si="86"/>
        <v>20000</v>
      </c>
      <c r="G166" s="28">
        <f t="shared" si="11"/>
        <v>0</v>
      </c>
      <c r="H166" s="52">
        <f t="shared" si="87"/>
        <v>3.3475000000000001</v>
      </c>
      <c r="I166" s="52">
        <f t="shared" si="88"/>
        <v>3.3675000000000002</v>
      </c>
      <c r="K166" s="52">
        <f t="shared" si="82"/>
        <v>0</v>
      </c>
      <c r="L166" s="132">
        <f t="shared" si="89"/>
        <v>0</v>
      </c>
      <c r="M166" s="30"/>
      <c r="N166" s="128">
        <f t="shared" si="29"/>
        <v>0.24347728460538551</v>
      </c>
      <c r="O166" s="128">
        <f t="shared" si="30"/>
        <v>0.24347728460538551</v>
      </c>
      <c r="P166" s="55">
        <f t="shared" si="90"/>
        <v>0.99999999999999989</v>
      </c>
      <c r="Q166" s="132">
        <f>_xll.xSPRDOPT(I166,H166,AQ166,0,O166,N166,P166,D166-$G$5,1,0)*AH166*AU166</f>
        <v>0</v>
      </c>
      <c r="R166" s="330"/>
      <c r="S166" s="177">
        <f>_xll.xSPRDOPT(I166,H166,AQ166,AT166,O166,N166,P166,D166-$G$5,1,2)*AF166*F166*AH166</f>
        <v>0</v>
      </c>
      <c r="T166" s="177">
        <f>_xll.xSPRDOPT(I166,H166,AQ166,AT166,O166,N166,P166,D166-$G$5,1,1)*AF166*F166*AH166</f>
        <v>0</v>
      </c>
      <c r="U166" s="132"/>
      <c r="V166" s="142">
        <f t="shared" si="91"/>
        <v>0</v>
      </c>
      <c r="W166" s="142"/>
      <c r="X166" s="300">
        <f t="shared" si="92"/>
        <v>0</v>
      </c>
      <c r="Y166" s="300">
        <f t="shared" si="12"/>
        <v>0</v>
      </c>
      <c r="Z166" s="300">
        <f t="shared" si="13"/>
        <v>0</v>
      </c>
      <c r="AA166" s="300">
        <f t="shared" si="14"/>
        <v>0</v>
      </c>
      <c r="AB166" s="300">
        <f t="shared" si="93"/>
        <v>0</v>
      </c>
      <c r="AC166" s="300">
        <f t="shared" si="94"/>
        <v>0</v>
      </c>
      <c r="AE166" s="135">
        <v>15</v>
      </c>
      <c r="AF166" s="135">
        <f t="shared" si="95"/>
        <v>0</v>
      </c>
      <c r="AG166" s="135">
        <f t="shared" si="96"/>
        <v>11</v>
      </c>
      <c r="AH166" s="135">
        <f t="shared" si="79"/>
        <v>0</v>
      </c>
      <c r="AI166" s="135">
        <f t="shared" si="97"/>
        <v>1904</v>
      </c>
      <c r="AJ166" s="135">
        <f t="shared" si="98"/>
        <v>38671</v>
      </c>
      <c r="AK166" s="332">
        <f t="shared" si="99"/>
        <v>0.10353092783505158</v>
      </c>
      <c r="AL166" s="133">
        <f t="shared" si="16"/>
        <v>3.06</v>
      </c>
      <c r="AM166" s="218">
        <f t="shared" si="17"/>
        <v>0.27</v>
      </c>
      <c r="AN166" s="218">
        <f t="shared" si="18"/>
        <v>1.7500000000000002E-2</v>
      </c>
      <c r="AO166" s="334">
        <f t="shared" si="83"/>
        <v>0.28749999999999998</v>
      </c>
      <c r="AP166" s="218">
        <f t="shared" si="19"/>
        <v>0.02</v>
      </c>
      <c r="AQ166" s="133">
        <f t="shared" si="100"/>
        <v>0</v>
      </c>
      <c r="AR166" s="134">
        <f t="shared" si="20"/>
        <v>0</v>
      </c>
      <c r="AS166" s="133">
        <f t="shared" si="80"/>
        <v>0</v>
      </c>
      <c r="AT166" s="134">
        <f t="shared" si="101"/>
        <v>7.0190264703434008E-2</v>
      </c>
      <c r="AU166" s="134">
        <f t="shared" si="22"/>
        <v>0</v>
      </c>
      <c r="AV166" s="34">
        <f t="shared" si="81"/>
        <v>0</v>
      </c>
      <c r="AW166" s="134">
        <f t="shared" si="24"/>
        <v>0.23250000000000001</v>
      </c>
      <c r="AX166" s="134">
        <f t="shared" si="25"/>
        <v>0.85</v>
      </c>
      <c r="AY166" s="134">
        <f t="shared" si="26"/>
        <v>0.85</v>
      </c>
      <c r="AZ166" s="134"/>
      <c r="BA166" s="223"/>
      <c r="BB166" s="218">
        <f t="shared" si="27"/>
        <v>-1.0546403580983732</v>
      </c>
      <c r="BC166" s="218">
        <f t="shared" si="102"/>
        <v>-1.0479999999999996</v>
      </c>
      <c r="BD166" s="134">
        <f t="shared" si="103"/>
        <v>-0.38477379466519657</v>
      </c>
      <c r="BE166" s="134">
        <f t="shared" si="104"/>
        <v>-0.3784678075646698</v>
      </c>
      <c r="BF166" s="134">
        <f>_xll.xSPRDOPT($BW166,$BV166,$CG166,0,$BY166,$BX166,$BZ166,$AJ166,1,4)*$CB166</f>
        <v>7.4978456377619185E-2</v>
      </c>
      <c r="BG166" s="134">
        <f>_xll.xSPRDOPT($BW166,$BV166,$CG166,0,$BY166,$BX166,$BZ166,$AJ166,1,3)*$CB166</f>
        <v>6.1452394907398289E-2</v>
      </c>
      <c r="BH166" s="134">
        <f>IF(OR(BF166&lt;&gt;0,BG166&lt;&gt;0),_xll.xSPRDOPT($BW166,$BV166,$CG166,0,$BY166,$BX166,$BZ166,$AJ166,1,12)*$CB166,0)</f>
        <v>-6.1633173405266979E-2</v>
      </c>
      <c r="BI166" s="134">
        <f>_xll.xSPRDOPT($BW166,$BV166,$CG166,2*LN(1+CA166/2),$BY166,$BX166,$BZ166,$AJ166,1,9)</f>
        <v>5.62578073785519E-5</v>
      </c>
      <c r="BJ166" s="134">
        <f>_xll.xSPRDOPT($BW166,$BV166,$CG166,0,$BY166,$BX166,$BZ166,$AJ166,1,6)*$CB166</f>
        <v>7.4475400212961063</v>
      </c>
      <c r="BK166" s="134">
        <f>_xll.xSPRDOPT($BW166,$BV166,$CG166,0,$BY166,$BX166,$BZ166,$AJ166,1,5)*$CB166</f>
        <v>-11.311581526478387</v>
      </c>
      <c r="BL166" s="134">
        <f>_xll.xSPRDOPT(BW166,BV166,CG166,0,BY166,BX166,BZ166,AJ166,1,2)*CB166</f>
        <v>-0.22902040862302986</v>
      </c>
      <c r="BM166" s="134">
        <f>_xll.xSPRDOPT(BW166,BV166,CG166,0,BY166,BX166,BZ166,AJ166,1,1)*CB166</f>
        <v>0.40219191537090299</v>
      </c>
      <c r="BN166" s="134">
        <f>IF(AH166&lt;&gt;0,_xll.xSPRDOPT($BW166,$BV166,$CG166,2*LN(1+CA166/2),$BY166,$BX166,$BZ166,$AJ166,1,8)+(AJ166/365.25)*CH166/AH166,0)</f>
        <v>0</v>
      </c>
      <c r="BO166" s="134">
        <f>_xll.xSPRDOPT($BW166,$BV166,$CG166,0,$BY166,$BX166,$BZ166,$AJ166,1,0)</f>
        <v>0.85484078033660615</v>
      </c>
      <c r="BP166" s="134"/>
      <c r="BQ166" s="134"/>
      <c r="BR166" s="134"/>
      <c r="BS166" s="135">
        <f t="shared" si="84"/>
        <v>0</v>
      </c>
      <c r="BV166" s="221">
        <v>4.4021403580983733</v>
      </c>
      <c r="BW166" s="133">
        <v>4.4154999999999998</v>
      </c>
      <c r="BX166" s="134">
        <v>0.6282510792705821</v>
      </c>
      <c r="BY166" s="134">
        <v>0.62194509217005534</v>
      </c>
      <c r="BZ166" s="134">
        <v>0.99287864325661945</v>
      </c>
      <c r="CA166" s="134">
        <v>6.8263969545907008E-2</v>
      </c>
      <c r="CB166" s="134">
        <v>0.9872179502955063</v>
      </c>
      <c r="CC166" s="218">
        <v>-0.03</v>
      </c>
      <c r="CD166" s="218">
        <v>0.06</v>
      </c>
      <c r="CE166" s="218">
        <v>0.17499999999999999</v>
      </c>
      <c r="CF166" s="218">
        <v>-7.4999999999999997E-3</v>
      </c>
      <c r="CG166" s="218">
        <v>1.9200000000000002E-2</v>
      </c>
      <c r="CH166" s="218">
        <v>3.0653117356675472</v>
      </c>
      <c r="CI166" s="29">
        <v>4.2480000000000002</v>
      </c>
    </row>
    <row r="167" spans="4:87" x14ac:dyDescent="0.2">
      <c r="D167" s="31">
        <f t="shared" si="85"/>
        <v>38671</v>
      </c>
      <c r="F167" s="28">
        <f t="shared" si="86"/>
        <v>20000</v>
      </c>
      <c r="G167" s="28">
        <f t="shared" si="11"/>
        <v>0</v>
      </c>
      <c r="H167" s="52">
        <f t="shared" si="87"/>
        <v>3.3475000000000001</v>
      </c>
      <c r="I167" s="52">
        <f t="shared" si="88"/>
        <v>3.3675000000000002</v>
      </c>
      <c r="K167" s="52">
        <f t="shared" si="82"/>
        <v>0</v>
      </c>
      <c r="L167" s="132">
        <f t="shared" si="89"/>
        <v>0</v>
      </c>
      <c r="M167" s="30"/>
      <c r="N167" s="128">
        <f t="shared" si="29"/>
        <v>0.24347728460538551</v>
      </c>
      <c r="O167" s="128">
        <f t="shared" si="30"/>
        <v>0.24347728460538551</v>
      </c>
      <c r="P167" s="55">
        <f t="shared" si="90"/>
        <v>0.99999999999999989</v>
      </c>
      <c r="Q167" s="132">
        <f>_xll.xSPRDOPT(I167,H167,AQ167,0,O167,N167,P167,D167-$G$5,1,0)*AH167*AU167</f>
        <v>0</v>
      </c>
      <c r="R167" s="330"/>
      <c r="S167" s="177">
        <f>_xll.xSPRDOPT(I167,H167,AQ167,AT167,O167,N167,P167,D167-$G$5,1,2)*AF167*F167*AH167</f>
        <v>0</v>
      </c>
      <c r="T167" s="177">
        <f>_xll.xSPRDOPT(I167,H167,AQ167,AT167,O167,N167,P167,D167-$G$5,1,1)*AF167*F167*AH167</f>
        <v>0</v>
      </c>
      <c r="U167" s="132"/>
      <c r="V167" s="142">
        <f t="shared" si="91"/>
        <v>0</v>
      </c>
      <c r="W167" s="142"/>
      <c r="X167" s="300">
        <f t="shared" si="92"/>
        <v>0</v>
      </c>
      <c r="Y167" s="300">
        <f t="shared" si="12"/>
        <v>0</v>
      </c>
      <c r="Z167" s="300">
        <f t="shared" si="13"/>
        <v>0</v>
      </c>
      <c r="AA167" s="300">
        <f t="shared" si="14"/>
        <v>0</v>
      </c>
      <c r="AB167" s="300">
        <f t="shared" si="93"/>
        <v>0</v>
      </c>
      <c r="AC167" s="300">
        <f t="shared" si="94"/>
        <v>0</v>
      </c>
      <c r="AE167" s="135">
        <v>15</v>
      </c>
      <c r="AF167" s="135">
        <f t="shared" si="95"/>
        <v>0</v>
      </c>
      <c r="AG167" s="135">
        <f t="shared" si="96"/>
        <v>11</v>
      </c>
      <c r="AH167" s="135">
        <f t="shared" si="79"/>
        <v>0</v>
      </c>
      <c r="AI167" s="135">
        <f t="shared" si="97"/>
        <v>1904</v>
      </c>
      <c r="AJ167" s="135">
        <f t="shared" si="98"/>
        <v>38671</v>
      </c>
      <c r="AK167" s="332">
        <f t="shared" si="99"/>
        <v>0.10353092783505158</v>
      </c>
      <c r="AL167" s="133">
        <f t="shared" si="16"/>
        <v>3.06</v>
      </c>
      <c r="AM167" s="218">
        <f t="shared" si="17"/>
        <v>0.27</v>
      </c>
      <c r="AN167" s="218">
        <f t="shared" si="18"/>
        <v>1.7500000000000002E-2</v>
      </c>
      <c r="AO167" s="334">
        <f t="shared" si="83"/>
        <v>0.28749999999999998</v>
      </c>
      <c r="AP167" s="218">
        <f t="shared" si="19"/>
        <v>0.02</v>
      </c>
      <c r="AQ167" s="133">
        <f t="shared" si="100"/>
        <v>0</v>
      </c>
      <c r="AR167" s="134">
        <f t="shared" si="20"/>
        <v>0</v>
      </c>
      <c r="AS167" s="133">
        <f t="shared" si="80"/>
        <v>0</v>
      </c>
      <c r="AT167" s="134">
        <f t="shared" si="101"/>
        <v>7.0190264703434008E-2</v>
      </c>
      <c r="AU167" s="134">
        <f t="shared" si="22"/>
        <v>0</v>
      </c>
      <c r="AV167" s="34">
        <f t="shared" si="81"/>
        <v>0</v>
      </c>
      <c r="AW167" s="134">
        <f t="shared" si="24"/>
        <v>0.23250000000000001</v>
      </c>
      <c r="AX167" s="134">
        <f t="shared" si="25"/>
        <v>0.85</v>
      </c>
      <c r="AY167" s="134">
        <f t="shared" si="26"/>
        <v>0.85</v>
      </c>
      <c r="AZ167" s="134"/>
      <c r="BA167" s="223"/>
      <c r="BB167" s="218">
        <f t="shared" si="27"/>
        <v>-1.0546403580983732</v>
      </c>
      <c r="BC167" s="218">
        <f t="shared" si="102"/>
        <v>-1.0479999999999996</v>
      </c>
      <c r="BD167" s="134">
        <f t="shared" si="103"/>
        <v>-0.38477379466519657</v>
      </c>
      <c r="BE167" s="134">
        <f t="shared" si="104"/>
        <v>-0.3784678075646698</v>
      </c>
      <c r="BF167" s="134">
        <f>_xll.xSPRDOPT($BW167,$BV167,$CG167,0,$BY167,$BX167,$BZ167,$AJ167,1,4)*$CB167</f>
        <v>7.4978456377619185E-2</v>
      </c>
      <c r="BG167" s="134">
        <f>_xll.xSPRDOPT($BW167,$BV167,$CG167,0,$BY167,$BX167,$BZ167,$AJ167,1,3)*$CB167</f>
        <v>6.1452394907398289E-2</v>
      </c>
      <c r="BH167" s="134">
        <f>IF(OR(BF167&lt;&gt;0,BG167&lt;&gt;0),_xll.xSPRDOPT($BW167,$BV167,$CG167,0,$BY167,$BX167,$BZ167,$AJ167,1,12)*$CB167,0)</f>
        <v>-6.1633173405266979E-2</v>
      </c>
      <c r="BI167" s="134">
        <f>_xll.xSPRDOPT($BW167,$BV167,$CG167,2*LN(1+CA167/2),$BY167,$BX167,$BZ167,$AJ167,1,9)</f>
        <v>5.62578073785519E-5</v>
      </c>
      <c r="BJ167" s="134">
        <f>_xll.xSPRDOPT($BW167,$BV167,$CG167,0,$BY167,$BX167,$BZ167,$AJ167,1,6)*$CB167</f>
        <v>7.4475400212961063</v>
      </c>
      <c r="BK167" s="134">
        <f>_xll.xSPRDOPT($BW167,$BV167,$CG167,0,$BY167,$BX167,$BZ167,$AJ167,1,5)*$CB167</f>
        <v>-11.311581526478387</v>
      </c>
      <c r="BL167" s="134">
        <f>_xll.xSPRDOPT(BW167,BV167,CG167,0,BY167,BX167,BZ167,AJ167,1,2)*CB167</f>
        <v>-0.22902040862302986</v>
      </c>
      <c r="BM167" s="134">
        <f>_xll.xSPRDOPT(BW167,BV167,CG167,0,BY167,BX167,BZ167,AJ167,1,1)*CB167</f>
        <v>0.40219191537090299</v>
      </c>
      <c r="BN167" s="134">
        <f>IF(AH167&lt;&gt;0,_xll.xSPRDOPT($BW167,$BV167,$CG167,2*LN(1+CA167/2),$BY167,$BX167,$BZ167,$AJ167,1,8)+(AJ167/365.25)*CH167/AH167,0)</f>
        <v>0</v>
      </c>
      <c r="BO167" s="134">
        <f>_xll.xSPRDOPT($BW167,$BV167,$CG167,0,$BY167,$BX167,$BZ167,$AJ167,1,0)</f>
        <v>0.85484078033660615</v>
      </c>
      <c r="BP167" s="134"/>
      <c r="BQ167" s="134"/>
      <c r="BR167" s="134"/>
      <c r="BS167" s="135">
        <f t="shared" si="84"/>
        <v>0</v>
      </c>
      <c r="BV167" s="221">
        <v>4.4021403580983733</v>
      </c>
      <c r="BW167" s="133">
        <v>4.4154999999999998</v>
      </c>
      <c r="BX167" s="134">
        <v>0.6282510792705821</v>
      </c>
      <c r="BY167" s="134">
        <v>0.62194509217005534</v>
      </c>
      <c r="BZ167" s="134">
        <v>0.99287864325661945</v>
      </c>
      <c r="CA167" s="134">
        <v>6.8263969545907008E-2</v>
      </c>
      <c r="CB167" s="134">
        <v>0.9872179502955063</v>
      </c>
      <c r="CC167" s="218">
        <v>-0.03</v>
      </c>
      <c r="CD167" s="218">
        <v>0.06</v>
      </c>
      <c r="CE167" s="218">
        <v>0.17499999999999999</v>
      </c>
      <c r="CF167" s="218">
        <v>-7.4999999999999997E-3</v>
      </c>
      <c r="CG167" s="218">
        <v>1.9200000000000002E-2</v>
      </c>
      <c r="CH167" s="218">
        <v>3.0653117356675472</v>
      </c>
      <c r="CI167" s="29">
        <v>4.2480000000000002</v>
      </c>
    </row>
    <row r="168" spans="4:87" x14ac:dyDescent="0.2">
      <c r="D168" s="31">
        <f t="shared" si="85"/>
        <v>38671</v>
      </c>
      <c r="F168" s="28">
        <f t="shared" si="86"/>
        <v>20000</v>
      </c>
      <c r="G168" s="28">
        <f t="shared" si="11"/>
        <v>0</v>
      </c>
      <c r="H168" s="52">
        <f t="shared" si="87"/>
        <v>3.3475000000000001</v>
      </c>
      <c r="I168" s="52">
        <f t="shared" si="88"/>
        <v>3.3675000000000002</v>
      </c>
      <c r="K168" s="52">
        <f t="shared" si="82"/>
        <v>0</v>
      </c>
      <c r="L168" s="132">
        <f t="shared" si="89"/>
        <v>0</v>
      </c>
      <c r="M168" s="30"/>
      <c r="N168" s="128">
        <f t="shared" si="29"/>
        <v>0.24347728460538551</v>
      </c>
      <c r="O168" s="128">
        <f t="shared" si="30"/>
        <v>0.24347728460538551</v>
      </c>
      <c r="P168" s="55">
        <f t="shared" si="90"/>
        <v>0.99999999999999989</v>
      </c>
      <c r="Q168" s="132">
        <f>_xll.xSPRDOPT(I168,H168,AQ168,0,O168,N168,P168,D168-$G$5,1,0)*AH168*AU168</f>
        <v>0</v>
      </c>
      <c r="R168" s="330"/>
      <c r="S168" s="177">
        <f>_xll.xSPRDOPT(I168,H168,AQ168,AT168,O168,N168,P168,D168-$G$5,1,2)*AF168*F168*AH168</f>
        <v>0</v>
      </c>
      <c r="T168" s="177">
        <f>_xll.xSPRDOPT(I168,H168,AQ168,AT168,O168,N168,P168,D168-$G$5,1,1)*AF168*F168*AH168</f>
        <v>0</v>
      </c>
      <c r="U168" s="132"/>
      <c r="V168" s="142">
        <f t="shared" si="91"/>
        <v>0</v>
      </c>
      <c r="W168" s="142"/>
      <c r="X168" s="300">
        <f t="shared" si="92"/>
        <v>0</v>
      </c>
      <c r="Y168" s="300">
        <f t="shared" si="12"/>
        <v>0</v>
      </c>
      <c r="Z168" s="300">
        <f t="shared" si="13"/>
        <v>0</v>
      </c>
      <c r="AA168" s="300">
        <f t="shared" si="14"/>
        <v>0</v>
      </c>
      <c r="AB168" s="300">
        <f t="shared" si="93"/>
        <v>0</v>
      </c>
      <c r="AC168" s="300">
        <f t="shared" si="94"/>
        <v>0</v>
      </c>
      <c r="AE168" s="135">
        <v>15</v>
      </c>
      <c r="AF168" s="135">
        <f t="shared" si="95"/>
        <v>0</v>
      </c>
      <c r="AG168" s="135">
        <f t="shared" si="96"/>
        <v>11</v>
      </c>
      <c r="AH168" s="135">
        <f t="shared" si="79"/>
        <v>0</v>
      </c>
      <c r="AI168" s="135">
        <f t="shared" si="97"/>
        <v>1904</v>
      </c>
      <c r="AJ168" s="135">
        <f t="shared" si="98"/>
        <v>38671</v>
      </c>
      <c r="AK168" s="332">
        <f t="shared" si="99"/>
        <v>0.10353092783505158</v>
      </c>
      <c r="AL168" s="133">
        <f t="shared" si="16"/>
        <v>3.06</v>
      </c>
      <c r="AM168" s="218">
        <f t="shared" si="17"/>
        <v>0.27</v>
      </c>
      <c r="AN168" s="218">
        <f t="shared" si="18"/>
        <v>1.7500000000000002E-2</v>
      </c>
      <c r="AO168" s="334">
        <f t="shared" si="83"/>
        <v>0.28749999999999998</v>
      </c>
      <c r="AP168" s="218">
        <f t="shared" si="19"/>
        <v>0.02</v>
      </c>
      <c r="AQ168" s="133">
        <f t="shared" si="100"/>
        <v>0</v>
      </c>
      <c r="AR168" s="134">
        <f t="shared" si="20"/>
        <v>0</v>
      </c>
      <c r="AS168" s="133">
        <f t="shared" si="80"/>
        <v>0</v>
      </c>
      <c r="AT168" s="134">
        <f t="shared" si="101"/>
        <v>7.0190264703434008E-2</v>
      </c>
      <c r="AU168" s="134">
        <f t="shared" si="22"/>
        <v>0</v>
      </c>
      <c r="AV168" s="34">
        <f t="shared" si="81"/>
        <v>0</v>
      </c>
      <c r="AW168" s="134">
        <f t="shared" si="24"/>
        <v>0.23250000000000001</v>
      </c>
      <c r="AX168" s="134">
        <f t="shared" si="25"/>
        <v>0.85</v>
      </c>
      <c r="AY168" s="134">
        <f t="shared" si="26"/>
        <v>0.85</v>
      </c>
      <c r="AZ168" s="134"/>
      <c r="BA168" s="223"/>
      <c r="BB168" s="218">
        <f t="shared" si="27"/>
        <v>-1.0546403580983732</v>
      </c>
      <c r="BC168" s="218">
        <f t="shared" si="102"/>
        <v>-1.0479999999999996</v>
      </c>
      <c r="BD168" s="134">
        <f t="shared" si="103"/>
        <v>-0.38477379466519657</v>
      </c>
      <c r="BE168" s="134">
        <f t="shared" si="104"/>
        <v>-0.3784678075646698</v>
      </c>
      <c r="BF168" s="134">
        <f>_xll.xSPRDOPT($BW168,$BV168,$CG168,0,$BY168,$BX168,$BZ168,$AJ168,1,4)*$CB168</f>
        <v>7.4978456377619185E-2</v>
      </c>
      <c r="BG168" s="134">
        <f>_xll.xSPRDOPT($BW168,$BV168,$CG168,0,$BY168,$BX168,$BZ168,$AJ168,1,3)*$CB168</f>
        <v>6.1452394907398289E-2</v>
      </c>
      <c r="BH168" s="134">
        <f>IF(OR(BF168&lt;&gt;0,BG168&lt;&gt;0),_xll.xSPRDOPT($BW168,$BV168,$CG168,0,$BY168,$BX168,$BZ168,$AJ168,1,12)*$CB168,0)</f>
        <v>-6.1633173405266979E-2</v>
      </c>
      <c r="BI168" s="134">
        <f>_xll.xSPRDOPT($BW168,$BV168,$CG168,2*LN(1+CA168/2),$BY168,$BX168,$BZ168,$AJ168,1,9)</f>
        <v>5.62578073785519E-5</v>
      </c>
      <c r="BJ168" s="134">
        <f>_xll.xSPRDOPT($BW168,$BV168,$CG168,0,$BY168,$BX168,$BZ168,$AJ168,1,6)*$CB168</f>
        <v>7.4475400212961063</v>
      </c>
      <c r="BK168" s="134">
        <f>_xll.xSPRDOPT($BW168,$BV168,$CG168,0,$BY168,$BX168,$BZ168,$AJ168,1,5)*$CB168</f>
        <v>-11.311581526478387</v>
      </c>
      <c r="BL168" s="134">
        <f>_xll.xSPRDOPT(BW168,BV168,CG168,0,BY168,BX168,BZ168,AJ168,1,2)*CB168</f>
        <v>-0.22902040862302986</v>
      </c>
      <c r="BM168" s="134">
        <f>_xll.xSPRDOPT(BW168,BV168,CG168,0,BY168,BX168,BZ168,AJ168,1,1)*CB168</f>
        <v>0.40219191537090299</v>
      </c>
      <c r="BN168" s="134">
        <f>IF(AH168&lt;&gt;0,_xll.xSPRDOPT($BW168,$BV168,$CG168,2*LN(1+CA168/2),$BY168,$BX168,$BZ168,$AJ168,1,8)+(AJ168/365.25)*CH168/AH168,0)</f>
        <v>0</v>
      </c>
      <c r="BO168" s="134">
        <f>_xll.xSPRDOPT($BW168,$BV168,$CG168,0,$BY168,$BX168,$BZ168,$AJ168,1,0)</f>
        <v>0.85484078033660615</v>
      </c>
      <c r="BP168" s="134"/>
      <c r="BQ168" s="134"/>
      <c r="BR168" s="134"/>
      <c r="BS168" s="135">
        <f t="shared" si="84"/>
        <v>0</v>
      </c>
      <c r="BV168" s="221">
        <v>4.4021403580983733</v>
      </c>
      <c r="BW168" s="133">
        <v>4.4154999999999998</v>
      </c>
      <c r="BX168" s="134">
        <v>0.6282510792705821</v>
      </c>
      <c r="BY168" s="134">
        <v>0.62194509217005534</v>
      </c>
      <c r="BZ168" s="134">
        <v>0.99287864325661945</v>
      </c>
      <c r="CA168" s="134">
        <v>6.8263969545907008E-2</v>
      </c>
      <c r="CB168" s="134">
        <v>0.9872179502955063</v>
      </c>
      <c r="CC168" s="218">
        <v>-0.03</v>
      </c>
      <c r="CD168" s="218">
        <v>0.06</v>
      </c>
      <c r="CE168" s="218">
        <v>0.17499999999999999</v>
      </c>
      <c r="CF168" s="218">
        <v>-7.4999999999999997E-3</v>
      </c>
      <c r="CG168" s="218">
        <v>1.9200000000000002E-2</v>
      </c>
      <c r="CH168" s="218">
        <v>3.0653117356675472</v>
      </c>
      <c r="CI168" s="29">
        <v>4.2480000000000002</v>
      </c>
    </row>
    <row r="169" spans="4:87" x14ac:dyDescent="0.2">
      <c r="D169" s="31">
        <f t="shared" si="85"/>
        <v>38671</v>
      </c>
      <c r="F169" s="28">
        <f t="shared" si="86"/>
        <v>20000</v>
      </c>
      <c r="G169" s="28">
        <f t="shared" si="11"/>
        <v>0</v>
      </c>
      <c r="H169" s="52">
        <f t="shared" si="87"/>
        <v>3.3475000000000001</v>
      </c>
      <c r="I169" s="52">
        <f t="shared" si="88"/>
        <v>3.3675000000000002</v>
      </c>
      <c r="K169" s="52">
        <f t="shared" si="82"/>
        <v>0</v>
      </c>
      <c r="L169" s="132">
        <f t="shared" si="89"/>
        <v>0</v>
      </c>
      <c r="M169" s="30"/>
      <c r="N169" s="128">
        <f t="shared" si="29"/>
        <v>0.24347728460538551</v>
      </c>
      <c r="O169" s="128">
        <f t="shared" si="30"/>
        <v>0.24347728460538551</v>
      </c>
      <c r="P169" s="55">
        <f t="shared" si="90"/>
        <v>0.99999999999999989</v>
      </c>
      <c r="Q169" s="132">
        <f>_xll.xSPRDOPT(I169,H169,AQ169,0,O169,N169,P169,D169-$G$5,1,0)*AH169*AU169</f>
        <v>0</v>
      </c>
      <c r="R169" s="330"/>
      <c r="S169" s="177">
        <f>_xll.xSPRDOPT(I169,H169,AQ169,AT169,O169,N169,P169,D169-$G$5,1,2)*AF169*F169*AH169</f>
        <v>0</v>
      </c>
      <c r="T169" s="177">
        <f>_xll.xSPRDOPT(I169,H169,AQ169,AT169,O169,N169,P169,D169-$G$5,1,1)*AF169*F169*AH169</f>
        <v>0</v>
      </c>
      <c r="U169" s="132"/>
      <c r="V169" s="142">
        <f t="shared" si="91"/>
        <v>0</v>
      </c>
      <c r="W169" s="142"/>
      <c r="X169" s="300">
        <f t="shared" si="92"/>
        <v>0</v>
      </c>
      <c r="Y169" s="300">
        <f t="shared" si="12"/>
        <v>0</v>
      </c>
      <c r="Z169" s="300">
        <f t="shared" si="13"/>
        <v>0</v>
      </c>
      <c r="AA169" s="300">
        <f t="shared" si="14"/>
        <v>0</v>
      </c>
      <c r="AB169" s="300">
        <f t="shared" si="93"/>
        <v>0</v>
      </c>
      <c r="AC169" s="300">
        <f t="shared" si="94"/>
        <v>0</v>
      </c>
      <c r="AE169" s="135">
        <v>15</v>
      </c>
      <c r="AF169" s="135">
        <f t="shared" si="95"/>
        <v>0</v>
      </c>
      <c r="AG169" s="135">
        <f t="shared" si="96"/>
        <v>11</v>
      </c>
      <c r="AH169" s="135">
        <f t="shared" si="79"/>
        <v>0</v>
      </c>
      <c r="AI169" s="135">
        <f t="shared" si="97"/>
        <v>1904</v>
      </c>
      <c r="AJ169" s="135">
        <f t="shared" si="98"/>
        <v>38671</v>
      </c>
      <c r="AK169" s="332">
        <f t="shared" si="99"/>
        <v>0.10353092783505158</v>
      </c>
      <c r="AL169" s="133">
        <f t="shared" si="16"/>
        <v>3.06</v>
      </c>
      <c r="AM169" s="218">
        <f t="shared" si="17"/>
        <v>0.27</v>
      </c>
      <c r="AN169" s="218">
        <f t="shared" si="18"/>
        <v>1.7500000000000002E-2</v>
      </c>
      <c r="AO169" s="334">
        <f t="shared" si="83"/>
        <v>0.28749999999999998</v>
      </c>
      <c r="AP169" s="218">
        <f t="shared" si="19"/>
        <v>0.02</v>
      </c>
      <c r="AQ169" s="133">
        <f t="shared" si="100"/>
        <v>0</v>
      </c>
      <c r="AR169" s="134">
        <f t="shared" si="20"/>
        <v>0</v>
      </c>
      <c r="AS169" s="133">
        <f t="shared" si="80"/>
        <v>0</v>
      </c>
      <c r="AT169" s="134">
        <f t="shared" si="101"/>
        <v>7.0190264703434008E-2</v>
      </c>
      <c r="AU169" s="134">
        <f t="shared" si="22"/>
        <v>0</v>
      </c>
      <c r="AV169" s="34">
        <f t="shared" si="81"/>
        <v>0</v>
      </c>
      <c r="AW169" s="134">
        <f t="shared" si="24"/>
        <v>0.23250000000000001</v>
      </c>
      <c r="AX169" s="134">
        <f t="shared" si="25"/>
        <v>0.85</v>
      </c>
      <c r="AY169" s="134">
        <f t="shared" si="26"/>
        <v>0.85</v>
      </c>
      <c r="AZ169" s="134"/>
      <c r="BA169" s="223"/>
      <c r="BB169" s="218">
        <f t="shared" si="27"/>
        <v>-1.0546403580983732</v>
      </c>
      <c r="BC169" s="218">
        <f t="shared" si="102"/>
        <v>-1.0479999999999996</v>
      </c>
      <c r="BD169" s="134">
        <f t="shared" si="103"/>
        <v>-0.38477379466519657</v>
      </c>
      <c r="BE169" s="134">
        <f t="shared" si="104"/>
        <v>-0.3784678075646698</v>
      </c>
      <c r="BF169" s="134">
        <f>_xll.xSPRDOPT($BW169,$BV169,$CG169,0,$BY169,$BX169,$BZ169,$AJ169,1,4)*$CB169</f>
        <v>7.4978456377619185E-2</v>
      </c>
      <c r="BG169" s="134">
        <f>_xll.xSPRDOPT($BW169,$BV169,$CG169,0,$BY169,$BX169,$BZ169,$AJ169,1,3)*$CB169</f>
        <v>6.1452394907398289E-2</v>
      </c>
      <c r="BH169" s="134">
        <f>IF(OR(BF169&lt;&gt;0,BG169&lt;&gt;0),_xll.xSPRDOPT($BW169,$BV169,$CG169,0,$BY169,$BX169,$BZ169,$AJ169,1,12)*$CB169,0)</f>
        <v>-6.1633173405266979E-2</v>
      </c>
      <c r="BI169" s="134">
        <f>_xll.xSPRDOPT($BW169,$BV169,$CG169,2*LN(1+CA169/2),$BY169,$BX169,$BZ169,$AJ169,1,9)</f>
        <v>5.62578073785519E-5</v>
      </c>
      <c r="BJ169" s="134">
        <f>_xll.xSPRDOPT($BW169,$BV169,$CG169,0,$BY169,$BX169,$BZ169,$AJ169,1,6)*$CB169</f>
        <v>7.4475400212961063</v>
      </c>
      <c r="BK169" s="134">
        <f>_xll.xSPRDOPT($BW169,$BV169,$CG169,0,$BY169,$BX169,$BZ169,$AJ169,1,5)*$CB169</f>
        <v>-11.311581526478387</v>
      </c>
      <c r="BL169" s="134">
        <f>_xll.xSPRDOPT(BW169,BV169,CG169,0,BY169,BX169,BZ169,AJ169,1,2)*CB169</f>
        <v>-0.22902040862302986</v>
      </c>
      <c r="BM169" s="134">
        <f>_xll.xSPRDOPT(BW169,BV169,CG169,0,BY169,BX169,BZ169,AJ169,1,1)*CB169</f>
        <v>0.40219191537090299</v>
      </c>
      <c r="BN169" s="134">
        <f>IF(AH169&lt;&gt;0,_xll.xSPRDOPT($BW169,$BV169,$CG169,2*LN(1+CA169/2),$BY169,$BX169,$BZ169,$AJ169,1,8)+(AJ169/365.25)*CH169/AH169,0)</f>
        <v>0</v>
      </c>
      <c r="BO169" s="134">
        <f>_xll.xSPRDOPT($BW169,$BV169,$CG169,0,$BY169,$BX169,$BZ169,$AJ169,1,0)</f>
        <v>0.85484078033660615</v>
      </c>
      <c r="BP169" s="134"/>
      <c r="BQ169" s="134"/>
      <c r="BR169" s="134"/>
      <c r="BS169" s="135">
        <f t="shared" si="84"/>
        <v>0</v>
      </c>
      <c r="BV169" s="221">
        <v>4.4021403580983733</v>
      </c>
      <c r="BW169" s="133">
        <v>4.4154999999999998</v>
      </c>
      <c r="BX169" s="134">
        <v>0.6282510792705821</v>
      </c>
      <c r="BY169" s="134">
        <v>0.62194509217005534</v>
      </c>
      <c r="BZ169" s="134">
        <v>0.99287864325661945</v>
      </c>
      <c r="CA169" s="134">
        <v>6.8263969545907008E-2</v>
      </c>
      <c r="CB169" s="134">
        <v>0.9872179502955063</v>
      </c>
      <c r="CC169" s="218">
        <v>-0.03</v>
      </c>
      <c r="CD169" s="218">
        <v>0.06</v>
      </c>
      <c r="CE169" s="218">
        <v>0.17499999999999999</v>
      </c>
      <c r="CF169" s="218">
        <v>-7.4999999999999997E-3</v>
      </c>
      <c r="CG169" s="218">
        <v>1.9200000000000002E-2</v>
      </c>
      <c r="CH169" s="218">
        <v>3.0653117356675472</v>
      </c>
      <c r="CI169" s="29">
        <v>4.2480000000000002</v>
      </c>
    </row>
    <row r="170" spans="4:87" x14ac:dyDescent="0.2">
      <c r="D170" s="31">
        <f t="shared" si="85"/>
        <v>38671</v>
      </c>
      <c r="F170" s="28">
        <f t="shared" si="86"/>
        <v>20000</v>
      </c>
      <c r="G170" s="28">
        <f t="shared" si="11"/>
        <v>0</v>
      </c>
      <c r="H170" s="52">
        <f t="shared" si="87"/>
        <v>3.3475000000000001</v>
      </c>
      <c r="I170" s="52">
        <f t="shared" si="88"/>
        <v>3.3675000000000002</v>
      </c>
      <c r="K170" s="52">
        <f t="shared" si="82"/>
        <v>0</v>
      </c>
      <c r="L170" s="132">
        <f t="shared" si="89"/>
        <v>0</v>
      </c>
      <c r="M170" s="30"/>
      <c r="N170" s="128">
        <f t="shared" si="29"/>
        <v>0.24347728460538551</v>
      </c>
      <c r="O170" s="128">
        <f t="shared" si="30"/>
        <v>0.24347728460538551</v>
      </c>
      <c r="P170" s="55">
        <f t="shared" si="90"/>
        <v>0.99999999999999989</v>
      </c>
      <c r="Q170" s="132">
        <f>_xll.xSPRDOPT(I170,H170,AQ170,0,O170,N170,P170,D170-$G$5,1,0)*AH170*AU170</f>
        <v>0</v>
      </c>
      <c r="R170" s="330"/>
      <c r="S170" s="177">
        <f>_xll.xSPRDOPT(I170,H170,AQ170,AT170,O170,N170,P170,D170-$G$5,1,2)*AF170*F170*AH170</f>
        <v>0</v>
      </c>
      <c r="T170" s="177">
        <f>_xll.xSPRDOPT(I170,H170,AQ170,AT170,O170,N170,P170,D170-$G$5,1,1)*AF170*F170*AH170</f>
        <v>0</v>
      </c>
      <c r="U170" s="132"/>
      <c r="V170" s="142">
        <f t="shared" si="91"/>
        <v>0</v>
      </c>
      <c r="W170" s="142"/>
      <c r="X170" s="300">
        <f t="shared" si="92"/>
        <v>0</v>
      </c>
      <c r="Y170" s="300">
        <f t="shared" si="12"/>
        <v>0</v>
      </c>
      <c r="Z170" s="300">
        <f t="shared" si="13"/>
        <v>0</v>
      </c>
      <c r="AA170" s="300">
        <f t="shared" si="14"/>
        <v>0</v>
      </c>
      <c r="AB170" s="300">
        <f t="shared" si="93"/>
        <v>0</v>
      </c>
      <c r="AC170" s="300">
        <f t="shared" si="94"/>
        <v>0</v>
      </c>
      <c r="AE170" s="135">
        <v>15</v>
      </c>
      <c r="AF170" s="135">
        <f t="shared" si="95"/>
        <v>0</v>
      </c>
      <c r="AG170" s="135">
        <f t="shared" si="96"/>
        <v>11</v>
      </c>
      <c r="AH170" s="135">
        <f t="shared" si="79"/>
        <v>0</v>
      </c>
      <c r="AI170" s="135">
        <f t="shared" si="97"/>
        <v>1904</v>
      </c>
      <c r="AJ170" s="135">
        <f t="shared" si="98"/>
        <v>38671</v>
      </c>
      <c r="AK170" s="332">
        <f t="shared" si="99"/>
        <v>0.10353092783505158</v>
      </c>
      <c r="AL170" s="133">
        <f t="shared" si="16"/>
        <v>3.06</v>
      </c>
      <c r="AM170" s="218">
        <f t="shared" si="17"/>
        <v>0.27</v>
      </c>
      <c r="AN170" s="218">
        <f t="shared" si="18"/>
        <v>1.7500000000000002E-2</v>
      </c>
      <c r="AO170" s="334">
        <f t="shared" si="83"/>
        <v>0.28749999999999998</v>
      </c>
      <c r="AP170" s="218">
        <f t="shared" si="19"/>
        <v>0.02</v>
      </c>
      <c r="AQ170" s="133">
        <f t="shared" si="100"/>
        <v>0</v>
      </c>
      <c r="AR170" s="134">
        <f t="shared" si="20"/>
        <v>0</v>
      </c>
      <c r="AS170" s="133">
        <f t="shared" si="80"/>
        <v>0</v>
      </c>
      <c r="AT170" s="134">
        <f t="shared" si="101"/>
        <v>7.0190264703434008E-2</v>
      </c>
      <c r="AU170" s="134">
        <f t="shared" si="22"/>
        <v>0</v>
      </c>
      <c r="AV170" s="34">
        <f t="shared" si="81"/>
        <v>0</v>
      </c>
      <c r="AW170" s="134">
        <f t="shared" si="24"/>
        <v>0.23250000000000001</v>
      </c>
      <c r="AX170" s="134">
        <f t="shared" si="25"/>
        <v>0.85</v>
      </c>
      <c r="AY170" s="134">
        <f t="shared" si="26"/>
        <v>0.85</v>
      </c>
      <c r="AZ170" s="134"/>
      <c r="BA170" s="223"/>
      <c r="BB170" s="218">
        <f t="shared" si="27"/>
        <v>-1.0546403580983732</v>
      </c>
      <c r="BC170" s="218">
        <f t="shared" si="102"/>
        <v>-1.0479999999999996</v>
      </c>
      <c r="BD170" s="134">
        <f t="shared" si="103"/>
        <v>-0.38477379466519657</v>
      </c>
      <c r="BE170" s="134">
        <f t="shared" si="104"/>
        <v>-0.3784678075646698</v>
      </c>
      <c r="BF170" s="134">
        <f>_xll.xSPRDOPT($BW170,$BV170,$CG170,0,$BY170,$BX170,$BZ170,$AJ170,1,4)*$CB170</f>
        <v>7.4978456377619185E-2</v>
      </c>
      <c r="BG170" s="134">
        <f>_xll.xSPRDOPT($BW170,$BV170,$CG170,0,$BY170,$BX170,$BZ170,$AJ170,1,3)*$CB170</f>
        <v>6.1452394907398289E-2</v>
      </c>
      <c r="BH170" s="134">
        <f>IF(OR(BF170&lt;&gt;0,BG170&lt;&gt;0),_xll.xSPRDOPT($BW170,$BV170,$CG170,0,$BY170,$BX170,$BZ170,$AJ170,1,12)*$CB170,0)</f>
        <v>-6.1633173405266979E-2</v>
      </c>
      <c r="BI170" s="134">
        <f>_xll.xSPRDOPT($BW170,$BV170,$CG170,2*LN(1+CA170/2),$BY170,$BX170,$BZ170,$AJ170,1,9)</f>
        <v>5.62578073785519E-5</v>
      </c>
      <c r="BJ170" s="134">
        <f>_xll.xSPRDOPT($BW170,$BV170,$CG170,0,$BY170,$BX170,$BZ170,$AJ170,1,6)*$CB170</f>
        <v>7.4475400212961063</v>
      </c>
      <c r="BK170" s="134">
        <f>_xll.xSPRDOPT($BW170,$BV170,$CG170,0,$BY170,$BX170,$BZ170,$AJ170,1,5)*$CB170</f>
        <v>-11.311581526478387</v>
      </c>
      <c r="BL170" s="134">
        <f>_xll.xSPRDOPT(BW170,BV170,CG170,0,BY170,BX170,BZ170,AJ170,1,2)*CB170</f>
        <v>-0.22902040862302986</v>
      </c>
      <c r="BM170" s="134">
        <f>_xll.xSPRDOPT(BW170,BV170,CG170,0,BY170,BX170,BZ170,AJ170,1,1)*CB170</f>
        <v>0.40219191537090299</v>
      </c>
      <c r="BN170" s="134">
        <f>IF(AH170&lt;&gt;0,_xll.xSPRDOPT($BW170,$BV170,$CG170,2*LN(1+CA170/2),$BY170,$BX170,$BZ170,$AJ170,1,8)+(AJ170/365.25)*CH170/AH170,0)</f>
        <v>0</v>
      </c>
      <c r="BO170" s="134">
        <f>_xll.xSPRDOPT($BW170,$BV170,$CG170,0,$BY170,$BX170,$BZ170,$AJ170,1,0)</f>
        <v>0.85484078033660615</v>
      </c>
      <c r="BP170" s="134"/>
      <c r="BQ170" s="134"/>
      <c r="BR170" s="134"/>
      <c r="BS170" s="135">
        <f t="shared" si="84"/>
        <v>0</v>
      </c>
      <c r="BV170" s="221">
        <v>4.4021403580983733</v>
      </c>
      <c r="BW170" s="133">
        <v>4.4154999999999998</v>
      </c>
      <c r="BX170" s="134">
        <v>0.6282510792705821</v>
      </c>
      <c r="BY170" s="134">
        <v>0.62194509217005534</v>
      </c>
      <c r="BZ170" s="134">
        <v>0.99287864325661945</v>
      </c>
      <c r="CA170" s="134">
        <v>6.8263969545907008E-2</v>
      </c>
      <c r="CB170" s="134">
        <v>0.9872179502955063</v>
      </c>
      <c r="CC170" s="218">
        <v>-0.03</v>
      </c>
      <c r="CD170" s="218">
        <v>0.06</v>
      </c>
      <c r="CE170" s="218">
        <v>0.17499999999999999</v>
      </c>
      <c r="CF170" s="218">
        <v>-7.4999999999999997E-3</v>
      </c>
      <c r="CG170" s="218">
        <v>1.9200000000000002E-2</v>
      </c>
      <c r="CH170" s="218">
        <v>3.0653117356675472</v>
      </c>
      <c r="CI170" s="29">
        <v>4.2480000000000002</v>
      </c>
    </row>
    <row r="171" spans="4:87" x14ac:dyDescent="0.2">
      <c r="D171" s="31">
        <f t="shared" si="85"/>
        <v>38671</v>
      </c>
      <c r="F171" s="28">
        <f t="shared" si="86"/>
        <v>20000</v>
      </c>
      <c r="G171" s="28">
        <f t="shared" si="11"/>
        <v>0</v>
      </c>
      <c r="H171" s="52">
        <f t="shared" si="87"/>
        <v>3.3475000000000001</v>
      </c>
      <c r="I171" s="52">
        <f t="shared" si="88"/>
        <v>3.3675000000000002</v>
      </c>
      <c r="K171" s="52">
        <f t="shared" si="82"/>
        <v>0</v>
      </c>
      <c r="L171" s="132">
        <f t="shared" si="89"/>
        <v>0</v>
      </c>
      <c r="M171" s="30"/>
      <c r="N171" s="128">
        <f t="shared" si="29"/>
        <v>0.24347728460538551</v>
      </c>
      <c r="O171" s="128">
        <f t="shared" si="30"/>
        <v>0.24347728460538551</v>
      </c>
      <c r="P171" s="55">
        <f t="shared" si="90"/>
        <v>0.99999999999999989</v>
      </c>
      <c r="Q171" s="132">
        <f>_xll.xSPRDOPT(I171,H171,AQ171,0,O171,N171,P171,D171-$G$5,1,0)*AH171*AU171</f>
        <v>0</v>
      </c>
      <c r="R171" s="330"/>
      <c r="S171" s="177">
        <f>_xll.xSPRDOPT(I171,H171,AQ171,AT171,O171,N171,P171,D171-$G$5,1,2)*AF171*F171*AH171</f>
        <v>0</v>
      </c>
      <c r="T171" s="177">
        <f>_xll.xSPRDOPT(I171,H171,AQ171,AT171,O171,N171,P171,D171-$G$5,1,1)*AF171*F171*AH171</f>
        <v>0</v>
      </c>
      <c r="U171" s="132"/>
      <c r="V171" s="142">
        <f t="shared" si="91"/>
        <v>0</v>
      </c>
      <c r="W171" s="142"/>
      <c r="X171" s="300">
        <f t="shared" si="92"/>
        <v>0</v>
      </c>
      <c r="Y171" s="300">
        <f t="shared" si="12"/>
        <v>0</v>
      </c>
      <c r="Z171" s="300">
        <f t="shared" si="13"/>
        <v>0</v>
      </c>
      <c r="AA171" s="300">
        <f t="shared" si="14"/>
        <v>0</v>
      </c>
      <c r="AB171" s="300">
        <f t="shared" si="93"/>
        <v>0</v>
      </c>
      <c r="AC171" s="300">
        <f t="shared" si="94"/>
        <v>0</v>
      </c>
      <c r="AE171" s="135">
        <v>15</v>
      </c>
      <c r="AF171" s="135">
        <f t="shared" si="95"/>
        <v>0</v>
      </c>
      <c r="AG171" s="135">
        <f t="shared" si="96"/>
        <v>11</v>
      </c>
      <c r="AH171" s="135">
        <f t="shared" si="79"/>
        <v>0</v>
      </c>
      <c r="AI171" s="135">
        <f t="shared" si="97"/>
        <v>1904</v>
      </c>
      <c r="AJ171" s="135">
        <f t="shared" si="98"/>
        <v>38671</v>
      </c>
      <c r="AK171" s="332">
        <f t="shared" si="99"/>
        <v>0.10353092783505158</v>
      </c>
      <c r="AL171" s="133">
        <f t="shared" si="16"/>
        <v>3.06</v>
      </c>
      <c r="AM171" s="218">
        <f t="shared" si="17"/>
        <v>0.27</v>
      </c>
      <c r="AN171" s="218">
        <f t="shared" si="18"/>
        <v>1.7500000000000002E-2</v>
      </c>
      <c r="AO171" s="334">
        <f t="shared" si="83"/>
        <v>0.28749999999999998</v>
      </c>
      <c r="AP171" s="218">
        <f t="shared" si="19"/>
        <v>0.02</v>
      </c>
      <c r="AQ171" s="133">
        <f t="shared" si="100"/>
        <v>0</v>
      </c>
      <c r="AR171" s="134">
        <f t="shared" si="20"/>
        <v>0</v>
      </c>
      <c r="AS171" s="133">
        <f t="shared" si="80"/>
        <v>0</v>
      </c>
      <c r="AT171" s="134">
        <f t="shared" si="101"/>
        <v>7.0190264703434008E-2</v>
      </c>
      <c r="AU171" s="134">
        <f t="shared" si="22"/>
        <v>0</v>
      </c>
      <c r="AV171" s="34">
        <f t="shared" si="81"/>
        <v>0</v>
      </c>
      <c r="AW171" s="134">
        <f t="shared" si="24"/>
        <v>0.23250000000000001</v>
      </c>
      <c r="AX171" s="134">
        <f t="shared" si="25"/>
        <v>0.85</v>
      </c>
      <c r="AY171" s="134">
        <f t="shared" si="26"/>
        <v>0.85</v>
      </c>
      <c r="AZ171" s="134"/>
      <c r="BA171" s="223"/>
      <c r="BB171" s="218">
        <f t="shared" si="27"/>
        <v>-1.0546403580983732</v>
      </c>
      <c r="BC171" s="218">
        <f t="shared" si="102"/>
        <v>-1.0479999999999996</v>
      </c>
      <c r="BD171" s="134">
        <f t="shared" si="103"/>
        <v>-0.38477379466519657</v>
      </c>
      <c r="BE171" s="134">
        <f t="shared" si="104"/>
        <v>-0.3784678075646698</v>
      </c>
      <c r="BF171" s="134">
        <f>_xll.xSPRDOPT($BW171,$BV171,$CG171,0,$BY171,$BX171,$BZ171,$AJ171,1,4)*$CB171</f>
        <v>7.4978456377619185E-2</v>
      </c>
      <c r="BG171" s="134">
        <f>_xll.xSPRDOPT($BW171,$BV171,$CG171,0,$BY171,$BX171,$BZ171,$AJ171,1,3)*$CB171</f>
        <v>6.1452394907398289E-2</v>
      </c>
      <c r="BH171" s="134">
        <f>IF(OR(BF171&lt;&gt;0,BG171&lt;&gt;0),_xll.xSPRDOPT($BW171,$BV171,$CG171,0,$BY171,$BX171,$BZ171,$AJ171,1,12)*$CB171,0)</f>
        <v>-6.1633173405266979E-2</v>
      </c>
      <c r="BI171" s="134">
        <f>_xll.xSPRDOPT($BW171,$BV171,$CG171,2*LN(1+CA171/2),$BY171,$BX171,$BZ171,$AJ171,1,9)</f>
        <v>5.62578073785519E-5</v>
      </c>
      <c r="BJ171" s="134">
        <f>_xll.xSPRDOPT($BW171,$BV171,$CG171,0,$BY171,$BX171,$BZ171,$AJ171,1,6)*$CB171</f>
        <v>7.4475400212961063</v>
      </c>
      <c r="BK171" s="134">
        <f>_xll.xSPRDOPT($BW171,$BV171,$CG171,0,$BY171,$BX171,$BZ171,$AJ171,1,5)*$CB171</f>
        <v>-11.311581526478387</v>
      </c>
      <c r="BL171" s="134">
        <f>_xll.xSPRDOPT(BW171,BV171,CG171,0,BY171,BX171,BZ171,AJ171,1,2)*CB171</f>
        <v>-0.22902040862302986</v>
      </c>
      <c r="BM171" s="134">
        <f>_xll.xSPRDOPT(BW171,BV171,CG171,0,BY171,BX171,BZ171,AJ171,1,1)*CB171</f>
        <v>0.40219191537090299</v>
      </c>
      <c r="BN171" s="134">
        <f>IF(AH171&lt;&gt;0,_xll.xSPRDOPT($BW171,$BV171,$CG171,2*LN(1+CA171/2),$BY171,$BX171,$BZ171,$AJ171,1,8)+(AJ171/365.25)*CH171/AH171,0)</f>
        <v>0</v>
      </c>
      <c r="BO171" s="134">
        <f>_xll.xSPRDOPT($BW171,$BV171,$CG171,0,$BY171,$BX171,$BZ171,$AJ171,1,0)</f>
        <v>0.85484078033660615</v>
      </c>
      <c r="BP171" s="134"/>
      <c r="BQ171" s="134"/>
      <c r="BR171" s="134"/>
      <c r="BS171" s="135">
        <f t="shared" si="84"/>
        <v>0</v>
      </c>
      <c r="BV171" s="221">
        <v>4.4021403580983733</v>
      </c>
      <c r="BW171" s="133">
        <v>4.4154999999999998</v>
      </c>
      <c r="BX171" s="134">
        <v>0.6282510792705821</v>
      </c>
      <c r="BY171" s="134">
        <v>0.62194509217005534</v>
      </c>
      <c r="BZ171" s="134">
        <v>0.99287864325661945</v>
      </c>
      <c r="CA171" s="134">
        <v>6.8263969545907008E-2</v>
      </c>
      <c r="CB171" s="134">
        <v>0.9872179502955063</v>
      </c>
      <c r="CC171" s="218">
        <v>-0.03</v>
      </c>
      <c r="CD171" s="218">
        <v>0.06</v>
      </c>
      <c r="CE171" s="218">
        <v>0.17499999999999999</v>
      </c>
      <c r="CF171" s="218">
        <v>-7.4999999999999997E-3</v>
      </c>
      <c r="CG171" s="218">
        <v>1.9200000000000002E-2</v>
      </c>
      <c r="CH171" s="218">
        <v>3.0653117356675472</v>
      </c>
      <c r="CI171" s="29">
        <v>4.2480000000000002</v>
      </c>
    </row>
    <row r="172" spans="4:87" x14ac:dyDescent="0.2">
      <c r="D172" s="31">
        <f t="shared" si="85"/>
        <v>38671</v>
      </c>
      <c r="F172" s="28">
        <f t="shared" si="86"/>
        <v>20000</v>
      </c>
      <c r="G172" s="28">
        <f t="shared" si="11"/>
        <v>0</v>
      </c>
      <c r="H172" s="52">
        <f t="shared" si="87"/>
        <v>3.3475000000000001</v>
      </c>
      <c r="I172" s="52">
        <f t="shared" si="88"/>
        <v>3.3675000000000002</v>
      </c>
      <c r="K172" s="52">
        <f t="shared" si="82"/>
        <v>0</v>
      </c>
      <c r="L172" s="132">
        <f t="shared" si="89"/>
        <v>0</v>
      </c>
      <c r="M172" s="30"/>
      <c r="N172" s="128">
        <f t="shared" si="29"/>
        <v>0.24347728460538551</v>
      </c>
      <c r="O172" s="128">
        <f t="shared" si="30"/>
        <v>0.24347728460538551</v>
      </c>
      <c r="P172" s="55">
        <f t="shared" si="90"/>
        <v>0.99999999999999989</v>
      </c>
      <c r="Q172" s="132">
        <f>_xll.xSPRDOPT(I172,H172,AQ172,0,O172,N172,P172,D172-$G$5,1,0)*AH172*AU172</f>
        <v>0</v>
      </c>
      <c r="R172" s="330"/>
      <c r="S172" s="177">
        <f>_xll.xSPRDOPT(I172,H172,AQ172,AT172,O172,N172,P172,D172-$G$5,1,2)*AF172*F172*AH172</f>
        <v>0</v>
      </c>
      <c r="T172" s="177">
        <f>_xll.xSPRDOPT(I172,H172,AQ172,AT172,O172,N172,P172,D172-$G$5,1,1)*AF172*F172*AH172</f>
        <v>0</v>
      </c>
      <c r="U172" s="132"/>
      <c r="V172" s="142">
        <f t="shared" si="91"/>
        <v>0</v>
      </c>
      <c r="W172" s="142"/>
      <c r="X172" s="300">
        <f t="shared" si="92"/>
        <v>0</v>
      </c>
      <c r="Y172" s="300">
        <f t="shared" si="12"/>
        <v>0</v>
      </c>
      <c r="Z172" s="300">
        <f t="shared" si="13"/>
        <v>0</v>
      </c>
      <c r="AA172" s="300">
        <f t="shared" si="14"/>
        <v>0</v>
      </c>
      <c r="AB172" s="300">
        <f t="shared" si="93"/>
        <v>0</v>
      </c>
      <c r="AC172" s="300">
        <f t="shared" si="94"/>
        <v>0</v>
      </c>
      <c r="AE172" s="135">
        <v>15</v>
      </c>
      <c r="AF172" s="135">
        <f t="shared" si="95"/>
        <v>0</v>
      </c>
      <c r="AG172" s="135">
        <f t="shared" si="96"/>
        <v>11</v>
      </c>
      <c r="AH172" s="135">
        <f t="shared" si="79"/>
        <v>0</v>
      </c>
      <c r="AI172" s="135">
        <f t="shared" si="97"/>
        <v>1904</v>
      </c>
      <c r="AJ172" s="135">
        <f t="shared" si="98"/>
        <v>38671</v>
      </c>
      <c r="AK172" s="332">
        <f t="shared" si="99"/>
        <v>0.10353092783505158</v>
      </c>
      <c r="AL172" s="133">
        <f t="shared" si="16"/>
        <v>3.06</v>
      </c>
      <c r="AM172" s="218">
        <f t="shared" si="17"/>
        <v>0.27</v>
      </c>
      <c r="AN172" s="218">
        <f t="shared" si="18"/>
        <v>1.7500000000000002E-2</v>
      </c>
      <c r="AO172" s="334">
        <f t="shared" si="83"/>
        <v>0.28749999999999998</v>
      </c>
      <c r="AP172" s="218">
        <f t="shared" si="19"/>
        <v>0.02</v>
      </c>
      <c r="AQ172" s="133">
        <f t="shared" si="100"/>
        <v>0</v>
      </c>
      <c r="AR172" s="134">
        <f t="shared" si="20"/>
        <v>0</v>
      </c>
      <c r="AS172" s="133">
        <f t="shared" si="80"/>
        <v>0</v>
      </c>
      <c r="AT172" s="134">
        <f t="shared" si="101"/>
        <v>7.0190264703434008E-2</v>
      </c>
      <c r="AU172" s="134">
        <f t="shared" si="22"/>
        <v>0</v>
      </c>
      <c r="AV172" s="34">
        <f t="shared" si="81"/>
        <v>0</v>
      </c>
      <c r="AW172" s="134">
        <f t="shared" si="24"/>
        <v>0.23250000000000001</v>
      </c>
      <c r="AX172" s="134">
        <f t="shared" si="25"/>
        <v>0.85</v>
      </c>
      <c r="AY172" s="134">
        <f t="shared" si="26"/>
        <v>0.85</v>
      </c>
      <c r="AZ172" s="134"/>
      <c r="BA172" s="223"/>
      <c r="BB172" s="218">
        <f t="shared" si="27"/>
        <v>-1.0546403580983732</v>
      </c>
      <c r="BC172" s="218">
        <f t="shared" si="102"/>
        <v>-1.0479999999999996</v>
      </c>
      <c r="BD172" s="134">
        <f t="shared" si="103"/>
        <v>-0.38477379466519657</v>
      </c>
      <c r="BE172" s="134">
        <f t="shared" si="104"/>
        <v>-0.3784678075646698</v>
      </c>
      <c r="BF172" s="134">
        <f>_xll.xSPRDOPT($BW172,$BV172,$CG172,0,$BY172,$BX172,$BZ172,$AJ172,1,4)*$CB172</f>
        <v>7.4978456377619185E-2</v>
      </c>
      <c r="BG172" s="134">
        <f>_xll.xSPRDOPT($BW172,$BV172,$CG172,0,$BY172,$BX172,$BZ172,$AJ172,1,3)*$CB172</f>
        <v>6.1452394907398289E-2</v>
      </c>
      <c r="BH172" s="134">
        <f>IF(OR(BF172&lt;&gt;0,BG172&lt;&gt;0),_xll.xSPRDOPT($BW172,$BV172,$CG172,0,$BY172,$BX172,$BZ172,$AJ172,1,12)*$CB172,0)</f>
        <v>-6.1633173405266979E-2</v>
      </c>
      <c r="BI172" s="134">
        <f>_xll.xSPRDOPT($BW172,$BV172,$CG172,2*LN(1+CA172/2),$BY172,$BX172,$BZ172,$AJ172,1,9)</f>
        <v>5.62578073785519E-5</v>
      </c>
      <c r="BJ172" s="134">
        <f>_xll.xSPRDOPT($BW172,$BV172,$CG172,0,$BY172,$BX172,$BZ172,$AJ172,1,6)*$CB172</f>
        <v>7.4475400212961063</v>
      </c>
      <c r="BK172" s="134">
        <f>_xll.xSPRDOPT($BW172,$BV172,$CG172,0,$BY172,$BX172,$BZ172,$AJ172,1,5)*$CB172</f>
        <v>-11.311581526478387</v>
      </c>
      <c r="BL172" s="134">
        <f>_xll.xSPRDOPT(BW172,BV172,CG172,0,BY172,BX172,BZ172,AJ172,1,2)*CB172</f>
        <v>-0.22902040862302986</v>
      </c>
      <c r="BM172" s="134">
        <f>_xll.xSPRDOPT(BW172,BV172,CG172,0,BY172,BX172,BZ172,AJ172,1,1)*CB172</f>
        <v>0.40219191537090299</v>
      </c>
      <c r="BN172" s="134">
        <f>IF(AH172&lt;&gt;0,_xll.xSPRDOPT($BW172,$BV172,$CG172,2*LN(1+CA172/2),$BY172,$BX172,$BZ172,$AJ172,1,8)+(AJ172/365.25)*CH172/AH172,0)</f>
        <v>0</v>
      </c>
      <c r="BO172" s="134">
        <f>_xll.xSPRDOPT($BW172,$BV172,$CG172,0,$BY172,$BX172,$BZ172,$AJ172,1,0)</f>
        <v>0.85484078033660615</v>
      </c>
      <c r="BP172" s="134"/>
      <c r="BQ172" s="134"/>
      <c r="BR172" s="134"/>
      <c r="BS172" s="135">
        <f t="shared" si="84"/>
        <v>0</v>
      </c>
      <c r="BV172" s="221">
        <v>4.4021403580983733</v>
      </c>
      <c r="BW172" s="133">
        <v>4.4154999999999998</v>
      </c>
      <c r="BX172" s="134">
        <v>0.6282510792705821</v>
      </c>
      <c r="BY172" s="134">
        <v>0.62194509217005534</v>
      </c>
      <c r="BZ172" s="134">
        <v>0.99287864325661945</v>
      </c>
      <c r="CA172" s="134">
        <v>6.8263969545907008E-2</v>
      </c>
      <c r="CB172" s="134">
        <v>0.9872179502955063</v>
      </c>
      <c r="CC172" s="218">
        <v>-0.03</v>
      </c>
      <c r="CD172" s="218">
        <v>0.06</v>
      </c>
      <c r="CE172" s="218">
        <v>0.17499999999999999</v>
      </c>
      <c r="CF172" s="218">
        <v>-7.4999999999999997E-3</v>
      </c>
      <c r="CG172" s="218">
        <v>1.9200000000000002E-2</v>
      </c>
      <c r="CH172" s="218">
        <v>3.0653117356675472</v>
      </c>
      <c r="CI172" s="29">
        <v>4.2480000000000002</v>
      </c>
    </row>
    <row r="173" spans="4:87" x14ac:dyDescent="0.2">
      <c r="D173" s="31">
        <f t="shared" si="85"/>
        <v>38671</v>
      </c>
      <c r="F173" s="28">
        <f t="shared" si="86"/>
        <v>20000</v>
      </c>
      <c r="G173" s="28">
        <f t="shared" si="11"/>
        <v>0</v>
      </c>
      <c r="H173" s="52">
        <f t="shared" si="87"/>
        <v>3.3475000000000001</v>
      </c>
      <c r="I173" s="52">
        <f t="shared" si="88"/>
        <v>3.3675000000000002</v>
      </c>
      <c r="K173" s="52">
        <f t="shared" si="82"/>
        <v>0</v>
      </c>
      <c r="L173" s="132">
        <f t="shared" si="89"/>
        <v>0</v>
      </c>
      <c r="M173" s="30"/>
      <c r="N173" s="128">
        <f t="shared" si="29"/>
        <v>0.24347728460538551</v>
      </c>
      <c r="O173" s="128">
        <f t="shared" si="30"/>
        <v>0.24347728460538551</v>
      </c>
      <c r="P173" s="55">
        <f t="shared" si="90"/>
        <v>0.99999999999999989</v>
      </c>
      <c r="Q173" s="132">
        <f>_xll.xSPRDOPT(I173,H173,AQ173,0,O173,N173,P173,D173-$G$5,1,0)*AH173*AU173</f>
        <v>0</v>
      </c>
      <c r="R173" s="330"/>
      <c r="S173" s="177">
        <f>_xll.xSPRDOPT(I173,H173,AQ173,AT173,O173,N173,P173,D173-$G$5,1,2)*AF173*F173*AH173</f>
        <v>0</v>
      </c>
      <c r="T173" s="177">
        <f>_xll.xSPRDOPT(I173,H173,AQ173,AT173,O173,N173,P173,D173-$G$5,1,1)*AF173*F173*AH173</f>
        <v>0</v>
      </c>
      <c r="U173" s="132"/>
      <c r="V173" s="142">
        <f t="shared" si="91"/>
        <v>0</v>
      </c>
      <c r="W173" s="142"/>
      <c r="X173" s="300">
        <f t="shared" si="92"/>
        <v>0</v>
      </c>
      <c r="Y173" s="300">
        <f t="shared" si="12"/>
        <v>0</v>
      </c>
      <c r="Z173" s="300">
        <f t="shared" si="13"/>
        <v>0</v>
      </c>
      <c r="AA173" s="300">
        <f t="shared" si="14"/>
        <v>0</v>
      </c>
      <c r="AB173" s="300">
        <f t="shared" si="93"/>
        <v>0</v>
      </c>
      <c r="AC173" s="300">
        <f t="shared" si="94"/>
        <v>0</v>
      </c>
      <c r="AE173" s="135">
        <v>15</v>
      </c>
      <c r="AF173" s="135">
        <f t="shared" si="95"/>
        <v>0</v>
      </c>
      <c r="AG173" s="135">
        <f t="shared" si="96"/>
        <v>11</v>
      </c>
      <c r="AH173" s="135">
        <f t="shared" si="79"/>
        <v>0</v>
      </c>
      <c r="AI173" s="135">
        <f t="shared" si="97"/>
        <v>1904</v>
      </c>
      <c r="AJ173" s="135">
        <f t="shared" si="98"/>
        <v>38671</v>
      </c>
      <c r="AK173" s="332">
        <f t="shared" si="99"/>
        <v>0.10353092783505158</v>
      </c>
      <c r="AL173" s="133">
        <f t="shared" si="16"/>
        <v>3.06</v>
      </c>
      <c r="AM173" s="218">
        <f t="shared" si="17"/>
        <v>0.27</v>
      </c>
      <c r="AN173" s="218">
        <f t="shared" si="18"/>
        <v>1.7500000000000002E-2</v>
      </c>
      <c r="AO173" s="334">
        <f t="shared" si="83"/>
        <v>0.28749999999999998</v>
      </c>
      <c r="AP173" s="218">
        <f t="shared" si="19"/>
        <v>0.02</v>
      </c>
      <c r="AQ173" s="133">
        <f t="shared" si="100"/>
        <v>0</v>
      </c>
      <c r="AR173" s="134">
        <f t="shared" si="20"/>
        <v>0</v>
      </c>
      <c r="AS173" s="133">
        <f t="shared" si="80"/>
        <v>0</v>
      </c>
      <c r="AT173" s="134">
        <f t="shared" si="101"/>
        <v>7.0190264703434008E-2</v>
      </c>
      <c r="AU173" s="134">
        <f t="shared" si="22"/>
        <v>0</v>
      </c>
      <c r="AV173" s="34">
        <f t="shared" si="81"/>
        <v>0</v>
      </c>
      <c r="AW173" s="134">
        <f t="shared" si="24"/>
        <v>0.23250000000000001</v>
      </c>
      <c r="AX173" s="134">
        <f t="shared" si="25"/>
        <v>0.85</v>
      </c>
      <c r="AY173" s="134">
        <f t="shared" si="26"/>
        <v>0.85</v>
      </c>
      <c r="AZ173" s="134"/>
      <c r="BA173" s="223"/>
      <c r="BB173" s="218">
        <f t="shared" si="27"/>
        <v>-1.0546403580983732</v>
      </c>
      <c r="BC173" s="218">
        <f t="shared" si="102"/>
        <v>-1.0479999999999996</v>
      </c>
      <c r="BD173" s="134">
        <f t="shared" si="103"/>
        <v>-0.38477379466519657</v>
      </c>
      <c r="BE173" s="134">
        <f t="shared" si="104"/>
        <v>-0.3784678075646698</v>
      </c>
      <c r="BF173" s="134">
        <f>_xll.xSPRDOPT($BW173,$BV173,$CG173,0,$BY173,$BX173,$BZ173,$AJ173,1,4)*$CB173</f>
        <v>7.4978456377619185E-2</v>
      </c>
      <c r="BG173" s="134">
        <f>_xll.xSPRDOPT($BW173,$BV173,$CG173,0,$BY173,$BX173,$BZ173,$AJ173,1,3)*$CB173</f>
        <v>6.1452394907398289E-2</v>
      </c>
      <c r="BH173" s="134">
        <f>IF(OR(BF173&lt;&gt;0,BG173&lt;&gt;0),_xll.xSPRDOPT($BW173,$BV173,$CG173,0,$BY173,$BX173,$BZ173,$AJ173,1,12)*$CB173,0)</f>
        <v>-6.1633173405266979E-2</v>
      </c>
      <c r="BI173" s="134">
        <f>_xll.xSPRDOPT($BW173,$BV173,$CG173,2*LN(1+CA173/2),$BY173,$BX173,$BZ173,$AJ173,1,9)</f>
        <v>5.62578073785519E-5</v>
      </c>
      <c r="BJ173" s="134">
        <f>_xll.xSPRDOPT($BW173,$BV173,$CG173,0,$BY173,$BX173,$BZ173,$AJ173,1,6)*$CB173</f>
        <v>7.4475400212961063</v>
      </c>
      <c r="BK173" s="134">
        <f>_xll.xSPRDOPT($BW173,$BV173,$CG173,0,$BY173,$BX173,$BZ173,$AJ173,1,5)*$CB173</f>
        <v>-11.311581526478387</v>
      </c>
      <c r="BL173" s="134">
        <f>_xll.xSPRDOPT(BW173,BV173,CG173,0,BY173,BX173,BZ173,AJ173,1,2)*CB173</f>
        <v>-0.22902040862302986</v>
      </c>
      <c r="BM173" s="134">
        <f>_xll.xSPRDOPT(BW173,BV173,CG173,0,BY173,BX173,BZ173,AJ173,1,1)*CB173</f>
        <v>0.40219191537090299</v>
      </c>
      <c r="BN173" s="134">
        <f>IF(AH173&lt;&gt;0,_xll.xSPRDOPT($BW173,$BV173,$CG173,2*LN(1+CA173/2),$BY173,$BX173,$BZ173,$AJ173,1,8)+(AJ173/365.25)*CH173/AH173,0)</f>
        <v>0</v>
      </c>
      <c r="BO173" s="134">
        <f>_xll.xSPRDOPT($BW173,$BV173,$CG173,0,$BY173,$BX173,$BZ173,$AJ173,1,0)</f>
        <v>0.85484078033660615</v>
      </c>
      <c r="BP173" s="134"/>
      <c r="BQ173" s="134"/>
      <c r="BR173" s="134"/>
      <c r="BS173" s="135">
        <f t="shared" si="84"/>
        <v>0</v>
      </c>
      <c r="BV173" s="221">
        <v>4.4021403580983733</v>
      </c>
      <c r="BW173" s="133">
        <v>4.4154999999999998</v>
      </c>
      <c r="BX173" s="134">
        <v>0.6282510792705821</v>
      </c>
      <c r="BY173" s="134">
        <v>0.62194509217005534</v>
      </c>
      <c r="BZ173" s="134">
        <v>0.99287864325661945</v>
      </c>
      <c r="CA173" s="134">
        <v>6.8263969545907008E-2</v>
      </c>
      <c r="CB173" s="134">
        <v>0.9872179502955063</v>
      </c>
      <c r="CC173" s="218">
        <v>-0.03</v>
      </c>
      <c r="CD173" s="218">
        <v>0.06</v>
      </c>
      <c r="CE173" s="218">
        <v>0.17499999999999999</v>
      </c>
      <c r="CF173" s="218">
        <v>-7.4999999999999997E-3</v>
      </c>
      <c r="CG173" s="218">
        <v>1.9200000000000002E-2</v>
      </c>
      <c r="CH173" s="218">
        <v>3.0653117356675472</v>
      </c>
      <c r="CI173" s="29">
        <v>4.2480000000000002</v>
      </c>
    </row>
    <row r="174" spans="4:87" x14ac:dyDescent="0.2">
      <c r="D174" s="31">
        <f t="shared" si="85"/>
        <v>38671</v>
      </c>
      <c r="F174" s="28">
        <f t="shared" si="86"/>
        <v>20000</v>
      </c>
      <c r="G174" s="28">
        <f t="shared" si="11"/>
        <v>0</v>
      </c>
      <c r="H174" s="52">
        <f t="shared" si="87"/>
        <v>3.3475000000000001</v>
      </c>
      <c r="I174" s="52">
        <f t="shared" si="88"/>
        <v>3.3675000000000002</v>
      </c>
      <c r="K174" s="52">
        <f t="shared" si="82"/>
        <v>0</v>
      </c>
      <c r="L174" s="132">
        <f t="shared" si="89"/>
        <v>0</v>
      </c>
      <c r="M174" s="30"/>
      <c r="N174" s="128">
        <f t="shared" si="29"/>
        <v>0.24347728460538551</v>
      </c>
      <c r="O174" s="128">
        <f t="shared" si="30"/>
        <v>0.24347728460538551</v>
      </c>
      <c r="P174" s="55">
        <f t="shared" si="90"/>
        <v>0.99999999999999989</v>
      </c>
      <c r="Q174" s="132">
        <f>_xll.xSPRDOPT(I174,H174,AQ174,0,O174,N174,P174,D174-$G$5,1,0)*AH174*AU174</f>
        <v>0</v>
      </c>
      <c r="R174" s="330"/>
      <c r="S174" s="177">
        <f>_xll.xSPRDOPT(I174,H174,AQ174,AT174,O174,N174,P174,D174-$G$5,1,2)*AF174*F174*AH174</f>
        <v>0</v>
      </c>
      <c r="T174" s="177">
        <f>_xll.xSPRDOPT(I174,H174,AQ174,AT174,O174,N174,P174,D174-$G$5,1,1)*AF174*F174*AH174</f>
        <v>0</v>
      </c>
      <c r="U174" s="132"/>
      <c r="V174" s="142">
        <f t="shared" si="91"/>
        <v>0</v>
      </c>
      <c r="W174" s="142"/>
      <c r="X174" s="300">
        <f t="shared" si="92"/>
        <v>0</v>
      </c>
      <c r="Y174" s="300">
        <f t="shared" si="12"/>
        <v>0</v>
      </c>
      <c r="Z174" s="300">
        <f t="shared" si="13"/>
        <v>0</v>
      </c>
      <c r="AA174" s="300">
        <f t="shared" si="14"/>
        <v>0</v>
      </c>
      <c r="AB174" s="300">
        <f t="shared" si="93"/>
        <v>0</v>
      </c>
      <c r="AC174" s="300">
        <f t="shared" si="94"/>
        <v>0</v>
      </c>
      <c r="AE174" s="135">
        <v>15</v>
      </c>
      <c r="AF174" s="135">
        <f t="shared" si="95"/>
        <v>0</v>
      </c>
      <c r="AG174" s="135">
        <f t="shared" si="96"/>
        <v>11</v>
      </c>
      <c r="AH174" s="135">
        <f t="shared" si="79"/>
        <v>0</v>
      </c>
      <c r="AI174" s="135">
        <f t="shared" si="97"/>
        <v>1904</v>
      </c>
      <c r="AJ174" s="135">
        <f t="shared" si="98"/>
        <v>38671</v>
      </c>
      <c r="AK174" s="332">
        <f t="shared" si="99"/>
        <v>0.10353092783505158</v>
      </c>
      <c r="AL174" s="133">
        <f t="shared" si="16"/>
        <v>3.06</v>
      </c>
      <c r="AM174" s="218">
        <f t="shared" si="17"/>
        <v>0.27</v>
      </c>
      <c r="AN174" s="218">
        <f t="shared" si="18"/>
        <v>1.7500000000000002E-2</v>
      </c>
      <c r="AO174" s="334">
        <f t="shared" si="83"/>
        <v>0.28749999999999998</v>
      </c>
      <c r="AP174" s="218">
        <f t="shared" si="19"/>
        <v>0.02</v>
      </c>
      <c r="AQ174" s="133">
        <f t="shared" si="100"/>
        <v>0</v>
      </c>
      <c r="AR174" s="134">
        <f t="shared" si="20"/>
        <v>0</v>
      </c>
      <c r="AS174" s="133">
        <f t="shared" si="80"/>
        <v>0</v>
      </c>
      <c r="AT174" s="134">
        <f t="shared" si="101"/>
        <v>7.0190264703434008E-2</v>
      </c>
      <c r="AU174" s="134">
        <f t="shared" si="22"/>
        <v>0</v>
      </c>
      <c r="AV174" s="34">
        <f t="shared" si="81"/>
        <v>0</v>
      </c>
      <c r="AW174" s="134">
        <f t="shared" si="24"/>
        <v>0.23250000000000001</v>
      </c>
      <c r="AX174" s="134">
        <f t="shared" si="25"/>
        <v>0.85</v>
      </c>
      <c r="AY174" s="134">
        <f t="shared" si="26"/>
        <v>0.85</v>
      </c>
      <c r="AZ174" s="134"/>
      <c r="BA174" s="223"/>
      <c r="BB174" s="218">
        <f t="shared" si="27"/>
        <v>-1.0546403580983732</v>
      </c>
      <c r="BC174" s="218">
        <f t="shared" si="102"/>
        <v>-1.0479999999999996</v>
      </c>
      <c r="BD174" s="134">
        <f t="shared" si="103"/>
        <v>-0.38477379466519657</v>
      </c>
      <c r="BE174" s="134">
        <f t="shared" si="104"/>
        <v>-0.3784678075646698</v>
      </c>
      <c r="BF174" s="134">
        <f>_xll.xSPRDOPT($BW174,$BV174,$CG174,0,$BY174,$BX174,$BZ174,$AJ174,1,4)*$CB174</f>
        <v>7.4978456377619185E-2</v>
      </c>
      <c r="BG174" s="134">
        <f>_xll.xSPRDOPT($BW174,$BV174,$CG174,0,$BY174,$BX174,$BZ174,$AJ174,1,3)*$CB174</f>
        <v>6.1452394907398289E-2</v>
      </c>
      <c r="BH174" s="134">
        <f>IF(OR(BF174&lt;&gt;0,BG174&lt;&gt;0),_xll.xSPRDOPT($BW174,$BV174,$CG174,0,$BY174,$BX174,$BZ174,$AJ174,1,12)*$CB174,0)</f>
        <v>-6.1633173405266979E-2</v>
      </c>
      <c r="BI174" s="134">
        <f>_xll.xSPRDOPT($BW174,$BV174,$CG174,2*LN(1+CA174/2),$BY174,$BX174,$BZ174,$AJ174,1,9)</f>
        <v>5.62578073785519E-5</v>
      </c>
      <c r="BJ174" s="134">
        <f>_xll.xSPRDOPT($BW174,$BV174,$CG174,0,$BY174,$BX174,$BZ174,$AJ174,1,6)*$CB174</f>
        <v>7.4475400212961063</v>
      </c>
      <c r="BK174" s="134">
        <f>_xll.xSPRDOPT($BW174,$BV174,$CG174,0,$BY174,$BX174,$BZ174,$AJ174,1,5)*$CB174</f>
        <v>-11.311581526478387</v>
      </c>
      <c r="BL174" s="134">
        <f>_xll.xSPRDOPT(BW174,BV174,CG174,0,BY174,BX174,BZ174,AJ174,1,2)*CB174</f>
        <v>-0.22902040862302986</v>
      </c>
      <c r="BM174" s="134">
        <f>_xll.xSPRDOPT(BW174,BV174,CG174,0,BY174,BX174,BZ174,AJ174,1,1)*CB174</f>
        <v>0.40219191537090299</v>
      </c>
      <c r="BN174" s="134">
        <f>IF(AH174&lt;&gt;0,_xll.xSPRDOPT($BW174,$BV174,$CG174,2*LN(1+CA174/2),$BY174,$BX174,$BZ174,$AJ174,1,8)+(AJ174/365.25)*CH174/AH174,0)</f>
        <v>0</v>
      </c>
      <c r="BO174" s="134">
        <f>_xll.xSPRDOPT($BW174,$BV174,$CG174,0,$BY174,$BX174,$BZ174,$AJ174,1,0)</f>
        <v>0.85484078033660615</v>
      </c>
      <c r="BP174" s="134"/>
      <c r="BQ174" s="134"/>
      <c r="BR174" s="134"/>
      <c r="BS174" s="135">
        <f t="shared" si="84"/>
        <v>0</v>
      </c>
      <c r="BV174" s="221">
        <v>4.4021403580983733</v>
      </c>
      <c r="BW174" s="133">
        <v>4.4154999999999998</v>
      </c>
      <c r="BX174" s="134">
        <v>0.6282510792705821</v>
      </c>
      <c r="BY174" s="134">
        <v>0.62194509217005534</v>
      </c>
      <c r="BZ174" s="134">
        <v>0.99287864325661945</v>
      </c>
      <c r="CA174" s="134">
        <v>6.8263969545907008E-2</v>
      </c>
      <c r="CB174" s="134">
        <v>0.9872179502955063</v>
      </c>
      <c r="CC174" s="218">
        <v>-0.03</v>
      </c>
      <c r="CD174" s="218">
        <v>0.06</v>
      </c>
      <c r="CE174" s="218">
        <v>0.17499999999999999</v>
      </c>
      <c r="CF174" s="218">
        <v>-7.4999999999999997E-3</v>
      </c>
      <c r="CG174" s="218">
        <v>1.9200000000000002E-2</v>
      </c>
      <c r="CH174" s="218">
        <v>3.0653117356675472</v>
      </c>
      <c r="CI174" s="29">
        <v>4.2480000000000002</v>
      </c>
    </row>
    <row r="175" spans="4:87" x14ac:dyDescent="0.2">
      <c r="D175" s="31">
        <f t="shared" si="85"/>
        <v>38671</v>
      </c>
      <c r="F175" s="28">
        <f t="shared" si="86"/>
        <v>20000</v>
      </c>
      <c r="G175" s="28">
        <f t="shared" si="11"/>
        <v>0</v>
      </c>
      <c r="H175" s="52">
        <f t="shared" si="87"/>
        <v>3.3475000000000001</v>
      </c>
      <c r="I175" s="52">
        <f t="shared" si="88"/>
        <v>3.3675000000000002</v>
      </c>
      <c r="K175" s="52">
        <f t="shared" si="82"/>
        <v>0</v>
      </c>
      <c r="L175" s="132">
        <f t="shared" si="89"/>
        <v>0</v>
      </c>
      <c r="M175" s="30"/>
      <c r="N175" s="128">
        <f t="shared" si="29"/>
        <v>0.24347728460538551</v>
      </c>
      <c r="O175" s="128">
        <f t="shared" si="30"/>
        <v>0.24347728460538551</v>
      </c>
      <c r="P175" s="55">
        <f t="shared" si="90"/>
        <v>0.99999999999999989</v>
      </c>
      <c r="Q175" s="132">
        <f>_xll.xSPRDOPT(I175,H175,AQ175,0,O175,N175,P175,D175-$G$5,1,0)*AH175*AU175</f>
        <v>0</v>
      </c>
      <c r="R175" s="330"/>
      <c r="S175" s="177">
        <f>_xll.xSPRDOPT(I175,H175,AQ175,AT175,O175,N175,P175,D175-$G$5,1,2)*AF175*F175*AH175</f>
        <v>0</v>
      </c>
      <c r="T175" s="177">
        <f>_xll.xSPRDOPT(I175,H175,AQ175,AT175,O175,N175,P175,D175-$G$5,1,1)*AF175*F175*AH175</f>
        <v>0</v>
      </c>
      <c r="U175" s="132"/>
      <c r="V175" s="142">
        <f t="shared" si="91"/>
        <v>0</v>
      </c>
      <c r="W175" s="142"/>
      <c r="X175" s="300">
        <f t="shared" si="92"/>
        <v>0</v>
      </c>
      <c r="Y175" s="300">
        <f t="shared" si="12"/>
        <v>0</v>
      </c>
      <c r="Z175" s="300">
        <f t="shared" si="13"/>
        <v>0</v>
      </c>
      <c r="AA175" s="300">
        <f t="shared" si="14"/>
        <v>0</v>
      </c>
      <c r="AB175" s="300">
        <f t="shared" si="93"/>
        <v>0</v>
      </c>
      <c r="AC175" s="300">
        <f t="shared" si="94"/>
        <v>0</v>
      </c>
      <c r="AE175" s="135">
        <v>15</v>
      </c>
      <c r="AF175" s="135">
        <f t="shared" si="95"/>
        <v>0</v>
      </c>
      <c r="AG175" s="135">
        <f t="shared" si="96"/>
        <v>11</v>
      </c>
      <c r="AH175" s="135">
        <f t="shared" si="79"/>
        <v>0</v>
      </c>
      <c r="AI175" s="135">
        <f t="shared" si="97"/>
        <v>1904</v>
      </c>
      <c r="AJ175" s="135">
        <f t="shared" si="98"/>
        <v>38671</v>
      </c>
      <c r="AK175" s="332">
        <f t="shared" si="99"/>
        <v>0.10353092783505158</v>
      </c>
      <c r="AL175" s="133">
        <f t="shared" si="16"/>
        <v>3.06</v>
      </c>
      <c r="AM175" s="218">
        <f t="shared" si="17"/>
        <v>0.27</v>
      </c>
      <c r="AN175" s="218">
        <f t="shared" si="18"/>
        <v>1.7500000000000002E-2</v>
      </c>
      <c r="AO175" s="334">
        <f t="shared" si="83"/>
        <v>0.28749999999999998</v>
      </c>
      <c r="AP175" s="218">
        <f t="shared" si="19"/>
        <v>0.02</v>
      </c>
      <c r="AQ175" s="133">
        <f t="shared" si="100"/>
        <v>0</v>
      </c>
      <c r="AR175" s="134">
        <f t="shared" si="20"/>
        <v>0</v>
      </c>
      <c r="AS175" s="133">
        <f t="shared" si="80"/>
        <v>0</v>
      </c>
      <c r="AT175" s="134">
        <f t="shared" si="101"/>
        <v>7.0190264703434008E-2</v>
      </c>
      <c r="AU175" s="134">
        <f t="shared" si="22"/>
        <v>0</v>
      </c>
      <c r="AV175" s="34">
        <f t="shared" si="81"/>
        <v>0</v>
      </c>
      <c r="AW175" s="134">
        <f t="shared" si="24"/>
        <v>0.23250000000000001</v>
      </c>
      <c r="AX175" s="134">
        <f t="shared" si="25"/>
        <v>0.85</v>
      </c>
      <c r="AY175" s="134">
        <f t="shared" si="26"/>
        <v>0.85</v>
      </c>
      <c r="AZ175" s="134"/>
      <c r="BA175" s="223"/>
      <c r="BB175" s="218">
        <f t="shared" si="27"/>
        <v>-1.0546403580983732</v>
      </c>
      <c r="BC175" s="218">
        <f t="shared" si="102"/>
        <v>-1.0479999999999996</v>
      </c>
      <c r="BD175" s="134">
        <f t="shared" si="103"/>
        <v>-0.38477379466519657</v>
      </c>
      <c r="BE175" s="134">
        <f t="shared" si="104"/>
        <v>-0.3784678075646698</v>
      </c>
      <c r="BF175" s="134">
        <f>_xll.xSPRDOPT($BW175,$BV175,$CG175,0,$BY175,$BX175,$BZ175,$AJ175,1,4)*$CB175</f>
        <v>7.4978456377619185E-2</v>
      </c>
      <c r="BG175" s="134">
        <f>_xll.xSPRDOPT($BW175,$BV175,$CG175,0,$BY175,$BX175,$BZ175,$AJ175,1,3)*$CB175</f>
        <v>6.1452394907398289E-2</v>
      </c>
      <c r="BH175" s="134">
        <f>IF(OR(BF175&lt;&gt;0,BG175&lt;&gt;0),_xll.xSPRDOPT($BW175,$BV175,$CG175,0,$BY175,$BX175,$BZ175,$AJ175,1,12)*$CB175,0)</f>
        <v>-6.1633173405266979E-2</v>
      </c>
      <c r="BI175" s="134">
        <f>_xll.xSPRDOPT($BW175,$BV175,$CG175,2*LN(1+CA175/2),$BY175,$BX175,$BZ175,$AJ175,1,9)</f>
        <v>5.62578073785519E-5</v>
      </c>
      <c r="BJ175" s="134">
        <f>_xll.xSPRDOPT($BW175,$BV175,$CG175,0,$BY175,$BX175,$BZ175,$AJ175,1,6)*$CB175</f>
        <v>7.4475400212961063</v>
      </c>
      <c r="BK175" s="134">
        <f>_xll.xSPRDOPT($BW175,$BV175,$CG175,0,$BY175,$BX175,$BZ175,$AJ175,1,5)*$CB175</f>
        <v>-11.311581526478387</v>
      </c>
      <c r="BL175" s="134">
        <f>_xll.xSPRDOPT(BW175,BV175,CG175,0,BY175,BX175,BZ175,AJ175,1,2)*CB175</f>
        <v>-0.22902040862302986</v>
      </c>
      <c r="BM175" s="134">
        <f>_xll.xSPRDOPT(BW175,BV175,CG175,0,BY175,BX175,BZ175,AJ175,1,1)*CB175</f>
        <v>0.40219191537090299</v>
      </c>
      <c r="BN175" s="134">
        <f>IF(AH175&lt;&gt;0,_xll.xSPRDOPT($BW175,$BV175,$CG175,2*LN(1+CA175/2),$BY175,$BX175,$BZ175,$AJ175,1,8)+(AJ175/365.25)*CH175/AH175,0)</f>
        <v>0</v>
      </c>
      <c r="BO175" s="134">
        <f>_xll.xSPRDOPT($BW175,$BV175,$CG175,0,$BY175,$BX175,$BZ175,$AJ175,1,0)</f>
        <v>0.85484078033660615</v>
      </c>
      <c r="BP175" s="134"/>
      <c r="BQ175" s="134"/>
      <c r="BR175" s="134"/>
      <c r="BS175" s="135">
        <f t="shared" si="84"/>
        <v>0</v>
      </c>
      <c r="BV175" s="221">
        <v>4.4021403580983733</v>
      </c>
      <c r="BW175" s="133">
        <v>4.4154999999999998</v>
      </c>
      <c r="BX175" s="134">
        <v>0.6282510792705821</v>
      </c>
      <c r="BY175" s="134">
        <v>0.62194509217005534</v>
      </c>
      <c r="BZ175" s="134">
        <v>0.99287864325661945</v>
      </c>
      <c r="CA175" s="134">
        <v>6.8263969545907008E-2</v>
      </c>
      <c r="CB175" s="134">
        <v>0.9872179502955063</v>
      </c>
      <c r="CC175" s="218">
        <v>-0.03</v>
      </c>
      <c r="CD175" s="218">
        <v>0.06</v>
      </c>
      <c r="CE175" s="218">
        <v>0.17499999999999999</v>
      </c>
      <c r="CF175" s="218">
        <v>-7.4999999999999997E-3</v>
      </c>
      <c r="CG175" s="218">
        <v>1.9200000000000002E-2</v>
      </c>
      <c r="CH175" s="218">
        <v>3.0653117356675472</v>
      </c>
      <c r="CI175" s="29">
        <v>4.2480000000000002</v>
      </c>
    </row>
    <row r="176" spans="4:87" x14ac:dyDescent="0.2">
      <c r="D176" s="31">
        <f t="shared" si="85"/>
        <v>38671</v>
      </c>
      <c r="F176" s="28">
        <f t="shared" si="86"/>
        <v>20000</v>
      </c>
      <c r="G176" s="28">
        <f t="shared" si="11"/>
        <v>0</v>
      </c>
      <c r="H176" s="52">
        <f t="shared" si="87"/>
        <v>3.3475000000000001</v>
      </c>
      <c r="I176" s="52">
        <f t="shared" si="88"/>
        <v>3.3675000000000002</v>
      </c>
      <c r="K176" s="52">
        <f t="shared" si="82"/>
        <v>0</v>
      </c>
      <c r="L176" s="132">
        <f t="shared" si="89"/>
        <v>0</v>
      </c>
      <c r="M176" s="30"/>
      <c r="N176" s="128">
        <f t="shared" si="29"/>
        <v>0.24347728460538551</v>
      </c>
      <c r="O176" s="128">
        <f t="shared" si="30"/>
        <v>0.24347728460538551</v>
      </c>
      <c r="P176" s="55">
        <f t="shared" si="90"/>
        <v>0.99999999999999989</v>
      </c>
      <c r="Q176" s="132">
        <f>_xll.xSPRDOPT(I176,H176,AQ176,0,O176,N176,P176,D176-$G$5,1,0)*AH176*AU176</f>
        <v>0</v>
      </c>
      <c r="R176" s="330"/>
      <c r="S176" s="177">
        <f>_xll.xSPRDOPT(I176,H176,AQ176,AT176,O176,N176,P176,D176-$G$5,1,2)*AF176*F176*AH176</f>
        <v>0</v>
      </c>
      <c r="T176" s="177">
        <f>_xll.xSPRDOPT(I176,H176,AQ176,AT176,O176,N176,P176,D176-$G$5,1,1)*AF176*F176*AH176</f>
        <v>0</v>
      </c>
      <c r="U176" s="132"/>
      <c r="V176" s="142">
        <f t="shared" si="91"/>
        <v>0</v>
      </c>
      <c r="W176" s="142"/>
      <c r="X176" s="300">
        <f t="shared" si="92"/>
        <v>0</v>
      </c>
      <c r="Y176" s="300">
        <f t="shared" si="12"/>
        <v>0</v>
      </c>
      <c r="Z176" s="300">
        <f t="shared" si="13"/>
        <v>0</v>
      </c>
      <c r="AA176" s="300">
        <f t="shared" si="14"/>
        <v>0</v>
      </c>
      <c r="AB176" s="300">
        <f t="shared" si="93"/>
        <v>0</v>
      </c>
      <c r="AC176" s="300">
        <f t="shared" si="94"/>
        <v>0</v>
      </c>
      <c r="AE176" s="135">
        <v>15</v>
      </c>
      <c r="AF176" s="135">
        <f t="shared" si="95"/>
        <v>0</v>
      </c>
      <c r="AG176" s="135">
        <f t="shared" si="96"/>
        <v>11</v>
      </c>
      <c r="AH176" s="135">
        <f t="shared" si="79"/>
        <v>0</v>
      </c>
      <c r="AI176" s="135">
        <f t="shared" si="97"/>
        <v>1904</v>
      </c>
      <c r="AJ176" s="135">
        <f t="shared" si="98"/>
        <v>38671</v>
      </c>
      <c r="AK176" s="332">
        <f t="shared" si="99"/>
        <v>0.10353092783505158</v>
      </c>
      <c r="AL176" s="133">
        <f t="shared" si="16"/>
        <v>3.06</v>
      </c>
      <c r="AM176" s="218">
        <f t="shared" si="17"/>
        <v>0.27</v>
      </c>
      <c r="AN176" s="218">
        <f t="shared" si="18"/>
        <v>1.7500000000000002E-2</v>
      </c>
      <c r="AO176" s="334">
        <f t="shared" si="83"/>
        <v>0.28749999999999998</v>
      </c>
      <c r="AP176" s="218">
        <f t="shared" si="19"/>
        <v>0.02</v>
      </c>
      <c r="AQ176" s="133">
        <f t="shared" si="100"/>
        <v>0</v>
      </c>
      <c r="AR176" s="134">
        <f t="shared" si="20"/>
        <v>0</v>
      </c>
      <c r="AS176" s="133">
        <f t="shared" si="80"/>
        <v>0</v>
      </c>
      <c r="AT176" s="134">
        <f t="shared" si="101"/>
        <v>7.0190264703434008E-2</v>
      </c>
      <c r="AU176" s="134">
        <f t="shared" si="22"/>
        <v>0</v>
      </c>
      <c r="AV176" s="34">
        <f t="shared" si="81"/>
        <v>0</v>
      </c>
      <c r="AW176" s="134">
        <f t="shared" si="24"/>
        <v>0.23250000000000001</v>
      </c>
      <c r="AX176" s="134">
        <f t="shared" si="25"/>
        <v>0.85</v>
      </c>
      <c r="AY176" s="134">
        <f t="shared" si="26"/>
        <v>0.85</v>
      </c>
      <c r="AZ176" s="134"/>
      <c r="BA176" s="223"/>
      <c r="BB176" s="218">
        <f t="shared" si="27"/>
        <v>-1.0546403580983732</v>
      </c>
      <c r="BC176" s="218">
        <f t="shared" si="102"/>
        <v>-1.0479999999999996</v>
      </c>
      <c r="BD176" s="134">
        <f t="shared" si="103"/>
        <v>-0.38477379466519657</v>
      </c>
      <c r="BE176" s="134">
        <f t="shared" si="104"/>
        <v>-0.3784678075646698</v>
      </c>
      <c r="BF176" s="134">
        <f>_xll.xSPRDOPT($BW176,$BV176,$CG176,0,$BY176,$BX176,$BZ176,$AJ176,1,4)*$CB176</f>
        <v>7.4978456377619185E-2</v>
      </c>
      <c r="BG176" s="134">
        <f>_xll.xSPRDOPT($BW176,$BV176,$CG176,0,$BY176,$BX176,$BZ176,$AJ176,1,3)*$CB176</f>
        <v>6.1452394907398289E-2</v>
      </c>
      <c r="BH176" s="134">
        <f>IF(OR(BF176&lt;&gt;0,BG176&lt;&gt;0),_xll.xSPRDOPT($BW176,$BV176,$CG176,0,$BY176,$BX176,$BZ176,$AJ176,1,12)*$CB176,0)</f>
        <v>-6.1633173405266979E-2</v>
      </c>
      <c r="BI176" s="134">
        <f>_xll.xSPRDOPT($BW176,$BV176,$CG176,2*LN(1+CA176/2),$BY176,$BX176,$BZ176,$AJ176,1,9)</f>
        <v>5.62578073785519E-5</v>
      </c>
      <c r="BJ176" s="134">
        <f>_xll.xSPRDOPT($BW176,$BV176,$CG176,0,$BY176,$BX176,$BZ176,$AJ176,1,6)*$CB176</f>
        <v>7.4475400212961063</v>
      </c>
      <c r="BK176" s="134">
        <f>_xll.xSPRDOPT($BW176,$BV176,$CG176,0,$BY176,$BX176,$BZ176,$AJ176,1,5)*$CB176</f>
        <v>-11.311581526478387</v>
      </c>
      <c r="BL176" s="134">
        <f>_xll.xSPRDOPT(BW176,BV176,CG176,0,BY176,BX176,BZ176,AJ176,1,2)*CB176</f>
        <v>-0.22902040862302986</v>
      </c>
      <c r="BM176" s="134">
        <f>_xll.xSPRDOPT(BW176,BV176,CG176,0,BY176,BX176,BZ176,AJ176,1,1)*CB176</f>
        <v>0.40219191537090299</v>
      </c>
      <c r="BN176" s="134">
        <f>IF(AH176&lt;&gt;0,_xll.xSPRDOPT($BW176,$BV176,$CG176,2*LN(1+CA176/2),$BY176,$BX176,$BZ176,$AJ176,1,8)+(AJ176/365.25)*CH176/AH176,0)</f>
        <v>0</v>
      </c>
      <c r="BO176" s="134">
        <f>_xll.xSPRDOPT($BW176,$BV176,$CG176,0,$BY176,$BX176,$BZ176,$AJ176,1,0)</f>
        <v>0.85484078033660615</v>
      </c>
      <c r="BP176" s="134"/>
      <c r="BQ176" s="134"/>
      <c r="BR176" s="134"/>
      <c r="BS176" s="135">
        <f t="shared" si="84"/>
        <v>0</v>
      </c>
      <c r="BV176" s="221">
        <v>4.4021403580983733</v>
      </c>
      <c r="BW176" s="133">
        <v>4.4154999999999998</v>
      </c>
      <c r="BX176" s="134">
        <v>0.6282510792705821</v>
      </c>
      <c r="BY176" s="134">
        <v>0.62194509217005534</v>
      </c>
      <c r="BZ176" s="134">
        <v>0.99287864325661945</v>
      </c>
      <c r="CA176" s="134">
        <v>6.8263969545907008E-2</v>
      </c>
      <c r="CB176" s="134">
        <v>0.9872179502955063</v>
      </c>
      <c r="CC176" s="218">
        <v>-0.03</v>
      </c>
      <c r="CD176" s="218">
        <v>0.06</v>
      </c>
      <c r="CE176" s="218">
        <v>0.17499999999999999</v>
      </c>
      <c r="CF176" s="218">
        <v>-7.4999999999999997E-3</v>
      </c>
      <c r="CG176" s="218">
        <v>1.9200000000000002E-2</v>
      </c>
      <c r="CH176" s="218">
        <v>3.0653117356675472</v>
      </c>
      <c r="CI176" s="29">
        <v>4.2480000000000002</v>
      </c>
    </row>
    <row r="177" spans="4:87" x14ac:dyDescent="0.2">
      <c r="D177" s="31">
        <f t="shared" si="85"/>
        <v>38671</v>
      </c>
      <c r="F177" s="28">
        <f t="shared" si="86"/>
        <v>20000</v>
      </c>
      <c r="G177" s="28">
        <f t="shared" si="11"/>
        <v>0</v>
      </c>
      <c r="H177" s="52">
        <f t="shared" si="87"/>
        <v>3.3475000000000001</v>
      </c>
      <c r="I177" s="52">
        <f t="shared" si="88"/>
        <v>3.3675000000000002</v>
      </c>
      <c r="K177" s="52">
        <f t="shared" si="82"/>
        <v>0</v>
      </c>
      <c r="L177" s="132">
        <f t="shared" si="89"/>
        <v>0</v>
      </c>
      <c r="M177" s="30"/>
      <c r="N177" s="128">
        <f t="shared" si="29"/>
        <v>0.24347728460538551</v>
      </c>
      <c r="O177" s="128">
        <f t="shared" si="30"/>
        <v>0.24347728460538551</v>
      </c>
      <c r="P177" s="55">
        <f t="shared" si="90"/>
        <v>0.99999999999999989</v>
      </c>
      <c r="Q177" s="132">
        <f>_xll.xSPRDOPT(I177,H177,AQ177,0,O177,N177,P177,D177-$G$5,1,0)*AH177*AU177</f>
        <v>0</v>
      </c>
      <c r="R177" s="330"/>
      <c r="S177" s="177">
        <f>_xll.xSPRDOPT(I177,H177,AQ177,AT177,O177,N177,P177,D177-$G$5,1,2)*AF177*F177*AH177</f>
        <v>0</v>
      </c>
      <c r="T177" s="177">
        <f>_xll.xSPRDOPT(I177,H177,AQ177,AT177,O177,N177,P177,D177-$G$5,1,1)*AF177*F177*AH177</f>
        <v>0</v>
      </c>
      <c r="U177" s="132"/>
      <c r="V177" s="142">
        <f t="shared" si="91"/>
        <v>0</v>
      </c>
      <c r="W177" s="142"/>
      <c r="X177" s="300">
        <f t="shared" si="92"/>
        <v>0</v>
      </c>
      <c r="Y177" s="300">
        <f t="shared" si="12"/>
        <v>0</v>
      </c>
      <c r="Z177" s="300">
        <f t="shared" si="13"/>
        <v>0</v>
      </c>
      <c r="AA177" s="300">
        <f t="shared" si="14"/>
        <v>0</v>
      </c>
      <c r="AB177" s="300">
        <f t="shared" si="93"/>
        <v>0</v>
      </c>
      <c r="AC177" s="300">
        <f t="shared" si="94"/>
        <v>0</v>
      </c>
      <c r="AE177" s="135">
        <v>15</v>
      </c>
      <c r="AF177" s="135">
        <f t="shared" si="95"/>
        <v>0</v>
      </c>
      <c r="AG177" s="135">
        <f t="shared" si="96"/>
        <v>11</v>
      </c>
      <c r="AH177" s="135">
        <f t="shared" si="79"/>
        <v>0</v>
      </c>
      <c r="AI177" s="135">
        <f t="shared" si="97"/>
        <v>1904</v>
      </c>
      <c r="AJ177" s="135">
        <f t="shared" si="98"/>
        <v>38671</v>
      </c>
      <c r="AK177" s="332">
        <f t="shared" si="99"/>
        <v>0.10353092783505158</v>
      </c>
      <c r="AL177" s="133">
        <f t="shared" si="16"/>
        <v>3.06</v>
      </c>
      <c r="AM177" s="218">
        <f t="shared" si="17"/>
        <v>0.27</v>
      </c>
      <c r="AN177" s="218">
        <f t="shared" si="18"/>
        <v>1.7500000000000002E-2</v>
      </c>
      <c r="AO177" s="334">
        <f t="shared" si="83"/>
        <v>0.28749999999999998</v>
      </c>
      <c r="AP177" s="218">
        <f t="shared" si="19"/>
        <v>0.02</v>
      </c>
      <c r="AQ177" s="133">
        <f t="shared" si="100"/>
        <v>0</v>
      </c>
      <c r="AR177" s="134">
        <f t="shared" si="20"/>
        <v>0</v>
      </c>
      <c r="AS177" s="133">
        <f t="shared" si="80"/>
        <v>0</v>
      </c>
      <c r="AT177" s="134">
        <f t="shared" si="101"/>
        <v>7.0190264703434008E-2</v>
      </c>
      <c r="AU177" s="134">
        <f t="shared" si="22"/>
        <v>0</v>
      </c>
      <c r="AV177" s="34">
        <f t="shared" si="81"/>
        <v>0</v>
      </c>
      <c r="AW177" s="134">
        <f t="shared" si="24"/>
        <v>0.23250000000000001</v>
      </c>
      <c r="AX177" s="134">
        <f t="shared" si="25"/>
        <v>0.85</v>
      </c>
      <c r="AY177" s="134">
        <f t="shared" si="26"/>
        <v>0.85</v>
      </c>
      <c r="AZ177" s="134"/>
      <c r="BA177" s="223"/>
      <c r="BB177" s="218">
        <f t="shared" si="27"/>
        <v>-1.0546403580983732</v>
      </c>
      <c r="BC177" s="218">
        <f t="shared" si="102"/>
        <v>-1.0479999999999996</v>
      </c>
      <c r="BD177" s="134">
        <f t="shared" si="103"/>
        <v>-0.38477379466519657</v>
      </c>
      <c r="BE177" s="134">
        <f t="shared" si="104"/>
        <v>-0.3784678075646698</v>
      </c>
      <c r="BF177" s="134">
        <f>_xll.xSPRDOPT($BW177,$BV177,$CG177,0,$BY177,$BX177,$BZ177,$AJ177,1,4)*$CB177</f>
        <v>7.4978456377619185E-2</v>
      </c>
      <c r="BG177" s="134">
        <f>_xll.xSPRDOPT($BW177,$BV177,$CG177,0,$BY177,$BX177,$BZ177,$AJ177,1,3)*$CB177</f>
        <v>6.1452394907398289E-2</v>
      </c>
      <c r="BH177" s="134">
        <f>IF(OR(BF177&lt;&gt;0,BG177&lt;&gt;0),_xll.xSPRDOPT($BW177,$BV177,$CG177,0,$BY177,$BX177,$BZ177,$AJ177,1,12)*$CB177,0)</f>
        <v>-6.1633173405266979E-2</v>
      </c>
      <c r="BI177" s="134">
        <f>_xll.xSPRDOPT($BW177,$BV177,$CG177,2*LN(1+CA177/2),$BY177,$BX177,$BZ177,$AJ177,1,9)</f>
        <v>5.62578073785519E-5</v>
      </c>
      <c r="BJ177" s="134">
        <f>_xll.xSPRDOPT($BW177,$BV177,$CG177,0,$BY177,$BX177,$BZ177,$AJ177,1,6)*$CB177</f>
        <v>7.4475400212961063</v>
      </c>
      <c r="BK177" s="134">
        <f>_xll.xSPRDOPT($BW177,$BV177,$CG177,0,$BY177,$BX177,$BZ177,$AJ177,1,5)*$CB177</f>
        <v>-11.311581526478387</v>
      </c>
      <c r="BL177" s="134">
        <f>_xll.xSPRDOPT(BW177,BV177,CG177,0,BY177,BX177,BZ177,AJ177,1,2)*CB177</f>
        <v>-0.22902040862302986</v>
      </c>
      <c r="BM177" s="134">
        <f>_xll.xSPRDOPT(BW177,BV177,CG177,0,BY177,BX177,BZ177,AJ177,1,1)*CB177</f>
        <v>0.40219191537090299</v>
      </c>
      <c r="BN177" s="134">
        <f>IF(AH177&lt;&gt;0,_xll.xSPRDOPT($BW177,$BV177,$CG177,2*LN(1+CA177/2),$BY177,$BX177,$BZ177,$AJ177,1,8)+(AJ177/365.25)*CH177/AH177,0)</f>
        <v>0</v>
      </c>
      <c r="BO177" s="134">
        <f>_xll.xSPRDOPT($BW177,$BV177,$CG177,0,$BY177,$BX177,$BZ177,$AJ177,1,0)</f>
        <v>0.85484078033660615</v>
      </c>
      <c r="BP177" s="134"/>
      <c r="BQ177" s="134"/>
      <c r="BR177" s="134"/>
      <c r="BS177" s="135">
        <f t="shared" si="84"/>
        <v>0</v>
      </c>
      <c r="BV177" s="221">
        <v>4.4021403580983733</v>
      </c>
      <c r="BW177" s="133">
        <v>4.4154999999999998</v>
      </c>
      <c r="BX177" s="134">
        <v>0.6282510792705821</v>
      </c>
      <c r="BY177" s="134">
        <v>0.62194509217005534</v>
      </c>
      <c r="BZ177" s="134">
        <v>0.99287864325661945</v>
      </c>
      <c r="CA177" s="134">
        <v>6.8263969545907008E-2</v>
      </c>
      <c r="CB177" s="134">
        <v>0.9872179502955063</v>
      </c>
      <c r="CC177" s="218">
        <v>-0.03</v>
      </c>
      <c r="CD177" s="218">
        <v>0.06</v>
      </c>
      <c r="CE177" s="218">
        <v>0.17499999999999999</v>
      </c>
      <c r="CF177" s="218">
        <v>-7.4999999999999997E-3</v>
      </c>
      <c r="CG177" s="218">
        <v>1.9200000000000002E-2</v>
      </c>
      <c r="CH177" s="218">
        <v>3.0653117356675472</v>
      </c>
      <c r="CI177" s="29">
        <v>4.2480000000000002</v>
      </c>
    </row>
    <row r="178" spans="4:87" x14ac:dyDescent="0.2">
      <c r="D178" s="31">
        <f t="shared" si="85"/>
        <v>38671</v>
      </c>
      <c r="F178" s="28">
        <f t="shared" si="86"/>
        <v>20000</v>
      </c>
      <c r="G178" s="28">
        <f t="shared" si="11"/>
        <v>0</v>
      </c>
      <c r="H178" s="52">
        <f t="shared" si="87"/>
        <v>3.3475000000000001</v>
      </c>
      <c r="I178" s="52">
        <f t="shared" si="88"/>
        <v>3.3675000000000002</v>
      </c>
      <c r="K178" s="52">
        <f t="shared" si="82"/>
        <v>0</v>
      </c>
      <c r="L178" s="132">
        <f t="shared" si="89"/>
        <v>0</v>
      </c>
      <c r="M178" s="30"/>
      <c r="N178" s="128">
        <f t="shared" si="29"/>
        <v>0.24347728460538551</v>
      </c>
      <c r="O178" s="128">
        <f t="shared" si="30"/>
        <v>0.24347728460538551</v>
      </c>
      <c r="P178" s="55">
        <f t="shared" si="90"/>
        <v>0.99999999999999989</v>
      </c>
      <c r="Q178" s="132">
        <f>_xll.xSPRDOPT(I178,H178,AQ178,0,O178,N178,P178,D178-$G$5,1,0)*AH178*AU178</f>
        <v>0</v>
      </c>
      <c r="R178" s="330"/>
      <c r="S178" s="177">
        <f>_xll.xSPRDOPT(I178,H178,AQ178,AT178,O178,N178,P178,D178-$G$5,1,2)*AF178*F178*AH178</f>
        <v>0</v>
      </c>
      <c r="T178" s="177">
        <f>_xll.xSPRDOPT(I178,H178,AQ178,AT178,O178,N178,P178,D178-$G$5,1,1)*AF178*F178*AH178</f>
        <v>0</v>
      </c>
      <c r="U178" s="132"/>
      <c r="V178" s="142">
        <f t="shared" si="91"/>
        <v>0</v>
      </c>
      <c r="W178" s="142"/>
      <c r="X178" s="300">
        <f t="shared" si="92"/>
        <v>0</v>
      </c>
      <c r="Y178" s="300">
        <f t="shared" si="12"/>
        <v>0</v>
      </c>
      <c r="Z178" s="300">
        <f t="shared" si="13"/>
        <v>0</v>
      </c>
      <c r="AA178" s="300">
        <f t="shared" si="14"/>
        <v>0</v>
      </c>
      <c r="AB178" s="300">
        <f t="shared" si="93"/>
        <v>0</v>
      </c>
      <c r="AC178" s="300">
        <f t="shared" si="94"/>
        <v>0</v>
      </c>
      <c r="AE178" s="135">
        <v>15</v>
      </c>
      <c r="AF178" s="135">
        <f t="shared" si="95"/>
        <v>0</v>
      </c>
      <c r="AG178" s="135">
        <f t="shared" si="96"/>
        <v>11</v>
      </c>
      <c r="AH178" s="135">
        <f t="shared" si="79"/>
        <v>0</v>
      </c>
      <c r="AI178" s="135">
        <f t="shared" si="97"/>
        <v>1904</v>
      </c>
      <c r="AJ178" s="135">
        <f t="shared" si="98"/>
        <v>38671</v>
      </c>
      <c r="AK178" s="332">
        <f t="shared" si="99"/>
        <v>0.10353092783505158</v>
      </c>
      <c r="AL178" s="133">
        <f t="shared" si="16"/>
        <v>3.06</v>
      </c>
      <c r="AM178" s="218">
        <f t="shared" si="17"/>
        <v>0.27</v>
      </c>
      <c r="AN178" s="218">
        <f t="shared" si="18"/>
        <v>1.7500000000000002E-2</v>
      </c>
      <c r="AO178" s="334">
        <f t="shared" si="83"/>
        <v>0.28749999999999998</v>
      </c>
      <c r="AP178" s="218">
        <f t="shared" si="19"/>
        <v>0.02</v>
      </c>
      <c r="AQ178" s="133">
        <f t="shared" si="100"/>
        <v>0</v>
      </c>
      <c r="AR178" s="134">
        <f t="shared" si="20"/>
        <v>0</v>
      </c>
      <c r="AS178" s="133">
        <f t="shared" si="80"/>
        <v>0</v>
      </c>
      <c r="AT178" s="134">
        <f t="shared" si="101"/>
        <v>7.0190264703434008E-2</v>
      </c>
      <c r="AU178" s="134">
        <f t="shared" si="22"/>
        <v>0</v>
      </c>
      <c r="AV178" s="34">
        <f t="shared" si="81"/>
        <v>0</v>
      </c>
      <c r="AW178" s="134">
        <f t="shared" si="24"/>
        <v>0.23250000000000001</v>
      </c>
      <c r="AX178" s="134">
        <f t="shared" si="25"/>
        <v>0.85</v>
      </c>
      <c r="AY178" s="134">
        <f t="shared" si="26"/>
        <v>0.85</v>
      </c>
      <c r="AZ178" s="134"/>
      <c r="BA178" s="223"/>
      <c r="BB178" s="218">
        <f t="shared" si="27"/>
        <v>-1.0546403580983732</v>
      </c>
      <c r="BC178" s="218">
        <f t="shared" si="102"/>
        <v>-1.0479999999999996</v>
      </c>
      <c r="BD178" s="134">
        <f t="shared" si="103"/>
        <v>-0.38477379466519657</v>
      </c>
      <c r="BE178" s="134">
        <f t="shared" si="104"/>
        <v>-0.3784678075646698</v>
      </c>
      <c r="BF178" s="134">
        <f>_xll.xSPRDOPT($BW178,$BV178,$CG178,0,$BY178,$BX178,$BZ178,$AJ178,1,4)*$CB178</f>
        <v>7.4978456377619185E-2</v>
      </c>
      <c r="BG178" s="134">
        <f>_xll.xSPRDOPT($BW178,$BV178,$CG178,0,$BY178,$BX178,$BZ178,$AJ178,1,3)*$CB178</f>
        <v>6.1452394907398289E-2</v>
      </c>
      <c r="BH178" s="134">
        <f>IF(OR(BF178&lt;&gt;0,BG178&lt;&gt;0),_xll.xSPRDOPT($BW178,$BV178,$CG178,0,$BY178,$BX178,$BZ178,$AJ178,1,12)*$CB178,0)</f>
        <v>-6.1633173405266979E-2</v>
      </c>
      <c r="BI178" s="134">
        <f>_xll.xSPRDOPT($BW178,$BV178,$CG178,2*LN(1+CA178/2),$BY178,$BX178,$BZ178,$AJ178,1,9)</f>
        <v>5.62578073785519E-5</v>
      </c>
      <c r="BJ178" s="134">
        <f>_xll.xSPRDOPT($BW178,$BV178,$CG178,0,$BY178,$BX178,$BZ178,$AJ178,1,6)*$CB178</f>
        <v>7.4475400212961063</v>
      </c>
      <c r="BK178" s="134">
        <f>_xll.xSPRDOPT($BW178,$BV178,$CG178,0,$BY178,$BX178,$BZ178,$AJ178,1,5)*$CB178</f>
        <v>-11.311581526478387</v>
      </c>
      <c r="BL178" s="134">
        <f>_xll.xSPRDOPT(BW178,BV178,CG178,0,BY178,BX178,BZ178,AJ178,1,2)*CB178</f>
        <v>-0.22902040862302986</v>
      </c>
      <c r="BM178" s="134">
        <f>_xll.xSPRDOPT(BW178,BV178,CG178,0,BY178,BX178,BZ178,AJ178,1,1)*CB178</f>
        <v>0.40219191537090299</v>
      </c>
      <c r="BN178" s="134">
        <f>IF(AH178&lt;&gt;0,_xll.xSPRDOPT($BW178,$BV178,$CG178,2*LN(1+CA178/2),$BY178,$BX178,$BZ178,$AJ178,1,8)+(AJ178/365.25)*CH178/AH178,0)</f>
        <v>0</v>
      </c>
      <c r="BO178" s="134">
        <f>_xll.xSPRDOPT($BW178,$BV178,$CG178,0,$BY178,$BX178,$BZ178,$AJ178,1,0)</f>
        <v>0.85484078033660615</v>
      </c>
      <c r="BP178" s="134"/>
      <c r="BQ178" s="134"/>
      <c r="BR178" s="134"/>
      <c r="BS178" s="135">
        <f t="shared" si="84"/>
        <v>0</v>
      </c>
      <c r="BV178" s="221">
        <v>4.4021403580983733</v>
      </c>
      <c r="BW178" s="133">
        <v>4.4154999999999998</v>
      </c>
      <c r="BX178" s="134">
        <v>0.6282510792705821</v>
      </c>
      <c r="BY178" s="134">
        <v>0.62194509217005534</v>
      </c>
      <c r="BZ178" s="134">
        <v>0.99287864325661945</v>
      </c>
      <c r="CA178" s="134">
        <v>6.8263969545907008E-2</v>
      </c>
      <c r="CB178" s="134">
        <v>0.9872179502955063</v>
      </c>
      <c r="CC178" s="218">
        <v>-0.03</v>
      </c>
      <c r="CD178" s="218">
        <v>0.06</v>
      </c>
      <c r="CE178" s="218">
        <v>0.17499999999999999</v>
      </c>
      <c r="CF178" s="218">
        <v>-7.4999999999999997E-3</v>
      </c>
      <c r="CG178" s="218">
        <v>1.9200000000000002E-2</v>
      </c>
      <c r="CH178" s="218">
        <v>3.0653117356675472</v>
      </c>
      <c r="CI178" s="29">
        <v>4.2480000000000002</v>
      </c>
    </row>
    <row r="179" spans="4:87" x14ac:dyDescent="0.2">
      <c r="D179" s="31">
        <f t="shared" si="85"/>
        <v>38671</v>
      </c>
      <c r="F179" s="28">
        <f t="shared" si="86"/>
        <v>20000</v>
      </c>
      <c r="G179" s="28">
        <f t="shared" si="11"/>
        <v>0</v>
      </c>
      <c r="H179" s="52">
        <f t="shared" si="87"/>
        <v>3.3475000000000001</v>
      </c>
      <c r="I179" s="52">
        <f t="shared" si="88"/>
        <v>3.3675000000000002</v>
      </c>
      <c r="K179" s="52">
        <f t="shared" si="82"/>
        <v>0</v>
      </c>
      <c r="L179" s="132">
        <f t="shared" si="89"/>
        <v>0</v>
      </c>
      <c r="M179" s="30"/>
      <c r="N179" s="128">
        <f t="shared" si="29"/>
        <v>0.24347728460538551</v>
      </c>
      <c r="O179" s="128">
        <f t="shared" si="30"/>
        <v>0.24347728460538551</v>
      </c>
      <c r="P179" s="55">
        <f t="shared" si="90"/>
        <v>0.99999999999999989</v>
      </c>
      <c r="Q179" s="132">
        <f>_xll.xSPRDOPT(I179,H179,AQ179,0,O179,N179,P179,D179-$G$5,1,0)*AH179*AU179</f>
        <v>0</v>
      </c>
      <c r="R179" s="330"/>
      <c r="S179" s="177">
        <f>_xll.xSPRDOPT(I179,H179,AQ179,AT179,O179,N179,P179,D179-$G$5,1,2)*AF179*F179*AH179</f>
        <v>0</v>
      </c>
      <c r="T179" s="177">
        <f>_xll.xSPRDOPT(I179,H179,AQ179,AT179,O179,N179,P179,D179-$G$5,1,1)*AF179*F179*AH179</f>
        <v>0</v>
      </c>
      <c r="U179" s="132"/>
      <c r="V179" s="142">
        <f t="shared" si="91"/>
        <v>0</v>
      </c>
      <c r="W179" s="142"/>
      <c r="X179" s="300">
        <f t="shared" si="92"/>
        <v>0</v>
      </c>
      <c r="Y179" s="300">
        <f t="shared" si="12"/>
        <v>0</v>
      </c>
      <c r="Z179" s="300">
        <f t="shared" si="13"/>
        <v>0</v>
      </c>
      <c r="AA179" s="300">
        <f t="shared" si="14"/>
        <v>0</v>
      </c>
      <c r="AB179" s="300">
        <f t="shared" si="93"/>
        <v>0</v>
      </c>
      <c r="AC179" s="300">
        <f t="shared" si="94"/>
        <v>0</v>
      </c>
      <c r="AE179" s="135">
        <v>15</v>
      </c>
      <c r="AF179" s="135">
        <f t="shared" si="95"/>
        <v>0</v>
      </c>
      <c r="AG179" s="135">
        <f t="shared" si="96"/>
        <v>11</v>
      </c>
      <c r="AH179" s="135">
        <f t="shared" si="79"/>
        <v>0</v>
      </c>
      <c r="AI179" s="135">
        <f t="shared" si="97"/>
        <v>1904</v>
      </c>
      <c r="AJ179" s="135">
        <f t="shared" si="98"/>
        <v>38671</v>
      </c>
      <c r="AK179" s="332">
        <f t="shared" si="99"/>
        <v>0.10353092783505158</v>
      </c>
      <c r="AL179" s="133">
        <f t="shared" si="16"/>
        <v>3.06</v>
      </c>
      <c r="AM179" s="218">
        <f t="shared" si="17"/>
        <v>0.27</v>
      </c>
      <c r="AN179" s="218">
        <f t="shared" si="18"/>
        <v>1.7500000000000002E-2</v>
      </c>
      <c r="AO179" s="334">
        <f t="shared" si="83"/>
        <v>0.28749999999999998</v>
      </c>
      <c r="AP179" s="218">
        <f t="shared" si="19"/>
        <v>0.02</v>
      </c>
      <c r="AQ179" s="133">
        <f t="shared" si="100"/>
        <v>0</v>
      </c>
      <c r="AR179" s="134">
        <f t="shared" si="20"/>
        <v>0</v>
      </c>
      <c r="AS179" s="133">
        <f t="shared" si="80"/>
        <v>0</v>
      </c>
      <c r="AT179" s="134">
        <f t="shared" si="101"/>
        <v>7.0190264703434008E-2</v>
      </c>
      <c r="AU179" s="134">
        <f t="shared" si="22"/>
        <v>0</v>
      </c>
      <c r="AV179" s="34">
        <f t="shared" si="81"/>
        <v>0</v>
      </c>
      <c r="AW179" s="134">
        <f t="shared" si="24"/>
        <v>0.23250000000000001</v>
      </c>
      <c r="AX179" s="134">
        <f t="shared" si="25"/>
        <v>0.85</v>
      </c>
      <c r="AY179" s="134">
        <f t="shared" si="26"/>
        <v>0.85</v>
      </c>
      <c r="AZ179" s="134"/>
      <c r="BA179" s="223"/>
      <c r="BB179" s="218">
        <f t="shared" si="27"/>
        <v>-1.0546403580983732</v>
      </c>
      <c r="BC179" s="218">
        <f t="shared" si="102"/>
        <v>-1.0479999999999996</v>
      </c>
      <c r="BD179" s="134">
        <f t="shared" si="103"/>
        <v>-0.38477379466519657</v>
      </c>
      <c r="BE179" s="134">
        <f t="shared" si="104"/>
        <v>-0.3784678075646698</v>
      </c>
      <c r="BF179" s="134">
        <f>_xll.xSPRDOPT($BW179,$BV179,$CG179,0,$BY179,$BX179,$BZ179,$AJ179,1,4)*$CB179</f>
        <v>7.4978456377619185E-2</v>
      </c>
      <c r="BG179" s="134">
        <f>_xll.xSPRDOPT($BW179,$BV179,$CG179,0,$BY179,$BX179,$BZ179,$AJ179,1,3)*$CB179</f>
        <v>6.1452394907398289E-2</v>
      </c>
      <c r="BH179" s="134">
        <f>IF(OR(BF179&lt;&gt;0,BG179&lt;&gt;0),_xll.xSPRDOPT($BW179,$BV179,$CG179,0,$BY179,$BX179,$BZ179,$AJ179,1,12)*$CB179,0)</f>
        <v>-6.1633173405266979E-2</v>
      </c>
      <c r="BI179" s="134">
        <f>_xll.xSPRDOPT($BW179,$BV179,$CG179,2*LN(1+CA179/2),$BY179,$BX179,$BZ179,$AJ179,1,9)</f>
        <v>5.62578073785519E-5</v>
      </c>
      <c r="BJ179" s="134">
        <f>_xll.xSPRDOPT($BW179,$BV179,$CG179,0,$BY179,$BX179,$BZ179,$AJ179,1,6)*$CB179</f>
        <v>7.4475400212961063</v>
      </c>
      <c r="BK179" s="134">
        <f>_xll.xSPRDOPT($BW179,$BV179,$CG179,0,$BY179,$BX179,$BZ179,$AJ179,1,5)*$CB179</f>
        <v>-11.311581526478387</v>
      </c>
      <c r="BL179" s="134">
        <f>_xll.xSPRDOPT(BW179,BV179,CG179,0,BY179,BX179,BZ179,AJ179,1,2)*CB179</f>
        <v>-0.22902040862302986</v>
      </c>
      <c r="BM179" s="134">
        <f>_xll.xSPRDOPT(BW179,BV179,CG179,0,BY179,BX179,BZ179,AJ179,1,1)*CB179</f>
        <v>0.40219191537090299</v>
      </c>
      <c r="BN179" s="134">
        <f>IF(AH179&lt;&gt;0,_xll.xSPRDOPT($BW179,$BV179,$CG179,2*LN(1+CA179/2),$BY179,$BX179,$BZ179,$AJ179,1,8)+(AJ179/365.25)*CH179/AH179,0)</f>
        <v>0</v>
      </c>
      <c r="BO179" s="134">
        <f>_xll.xSPRDOPT($BW179,$BV179,$CG179,0,$BY179,$BX179,$BZ179,$AJ179,1,0)</f>
        <v>0.85484078033660615</v>
      </c>
      <c r="BP179" s="134"/>
      <c r="BQ179" s="134"/>
      <c r="BR179" s="134"/>
      <c r="BS179" s="135">
        <f t="shared" si="84"/>
        <v>0</v>
      </c>
      <c r="BV179" s="221">
        <v>4.4021403580983733</v>
      </c>
      <c r="BW179" s="133">
        <v>4.4154999999999998</v>
      </c>
      <c r="BX179" s="134">
        <v>0.6282510792705821</v>
      </c>
      <c r="BY179" s="134">
        <v>0.62194509217005534</v>
      </c>
      <c r="BZ179" s="134">
        <v>0.99287864325661945</v>
      </c>
      <c r="CA179" s="134">
        <v>6.8263969545907008E-2</v>
      </c>
      <c r="CB179" s="134">
        <v>0.9872179502955063</v>
      </c>
      <c r="CC179" s="218">
        <v>-0.03</v>
      </c>
      <c r="CD179" s="218">
        <v>0.06</v>
      </c>
      <c r="CE179" s="218">
        <v>0.17499999999999999</v>
      </c>
      <c r="CF179" s="218">
        <v>-7.4999999999999997E-3</v>
      </c>
      <c r="CG179" s="218">
        <v>1.9200000000000002E-2</v>
      </c>
      <c r="CH179" s="218">
        <v>3.0653117356675472</v>
      </c>
      <c r="CI179" s="29">
        <v>4.2480000000000002</v>
      </c>
    </row>
    <row r="180" spans="4:87" x14ac:dyDescent="0.2">
      <c r="D180" s="31">
        <f t="shared" si="85"/>
        <v>38671</v>
      </c>
      <c r="F180" s="28">
        <f t="shared" si="86"/>
        <v>20000</v>
      </c>
      <c r="G180" s="28">
        <f t="shared" si="11"/>
        <v>0</v>
      </c>
      <c r="H180" s="52">
        <f t="shared" si="87"/>
        <v>3.3475000000000001</v>
      </c>
      <c r="I180" s="52">
        <f t="shared" si="88"/>
        <v>3.3675000000000002</v>
      </c>
      <c r="K180" s="52">
        <f t="shared" si="82"/>
        <v>0</v>
      </c>
      <c r="L180" s="132">
        <f t="shared" si="89"/>
        <v>0</v>
      </c>
      <c r="M180" s="30"/>
      <c r="N180" s="128">
        <f t="shared" si="29"/>
        <v>0.24347728460538551</v>
      </c>
      <c r="O180" s="128">
        <f t="shared" si="30"/>
        <v>0.24347728460538551</v>
      </c>
      <c r="P180" s="55">
        <f t="shared" si="90"/>
        <v>0.99999999999999989</v>
      </c>
      <c r="Q180" s="132">
        <f>_xll.xSPRDOPT(I180,H180,AQ180,0,O180,N180,P180,D180-$G$5,1,0)*AH180*AU180</f>
        <v>0</v>
      </c>
      <c r="R180" s="330"/>
      <c r="S180" s="177">
        <f>_xll.xSPRDOPT(I180,H180,AQ180,AT180,O180,N180,P180,D180-$G$5,1,2)*AF180*F180*AH180</f>
        <v>0</v>
      </c>
      <c r="T180" s="177">
        <f>_xll.xSPRDOPT(I180,H180,AQ180,AT180,O180,N180,P180,D180-$G$5,1,1)*AF180*F180*AH180</f>
        <v>0</v>
      </c>
      <c r="U180" s="132"/>
      <c r="V180" s="142">
        <f t="shared" si="91"/>
        <v>0</v>
      </c>
      <c r="W180" s="142"/>
      <c r="X180" s="300">
        <f t="shared" si="92"/>
        <v>0</v>
      </c>
      <c r="Y180" s="300">
        <f t="shared" si="12"/>
        <v>0</v>
      </c>
      <c r="Z180" s="300">
        <f t="shared" si="13"/>
        <v>0</v>
      </c>
      <c r="AA180" s="300">
        <f t="shared" si="14"/>
        <v>0</v>
      </c>
      <c r="AB180" s="300">
        <f t="shared" si="93"/>
        <v>0</v>
      </c>
      <c r="AC180" s="300">
        <f t="shared" si="94"/>
        <v>0</v>
      </c>
      <c r="AE180" s="135">
        <v>15</v>
      </c>
      <c r="AF180" s="135">
        <f t="shared" si="95"/>
        <v>0</v>
      </c>
      <c r="AG180" s="135">
        <f t="shared" si="96"/>
        <v>11</v>
      </c>
      <c r="AH180" s="135">
        <f t="shared" si="79"/>
        <v>0</v>
      </c>
      <c r="AI180" s="135">
        <f t="shared" si="97"/>
        <v>1904</v>
      </c>
      <c r="AJ180" s="135">
        <f t="shared" si="98"/>
        <v>38671</v>
      </c>
      <c r="AK180" s="332">
        <f t="shared" si="99"/>
        <v>0.10353092783505158</v>
      </c>
      <c r="AL180" s="133">
        <f t="shared" si="16"/>
        <v>3.06</v>
      </c>
      <c r="AM180" s="218">
        <f t="shared" si="17"/>
        <v>0.27</v>
      </c>
      <c r="AN180" s="218">
        <f t="shared" si="18"/>
        <v>1.7500000000000002E-2</v>
      </c>
      <c r="AO180" s="334">
        <f t="shared" si="83"/>
        <v>0.28749999999999998</v>
      </c>
      <c r="AP180" s="218">
        <f t="shared" si="19"/>
        <v>0.02</v>
      </c>
      <c r="AQ180" s="133">
        <f t="shared" si="100"/>
        <v>0</v>
      </c>
      <c r="AR180" s="134">
        <f t="shared" si="20"/>
        <v>0</v>
      </c>
      <c r="AS180" s="133">
        <f t="shared" si="80"/>
        <v>0</v>
      </c>
      <c r="AT180" s="134">
        <f t="shared" si="101"/>
        <v>7.0190264703434008E-2</v>
      </c>
      <c r="AU180" s="134">
        <f t="shared" si="22"/>
        <v>0</v>
      </c>
      <c r="AV180" s="34">
        <f t="shared" si="81"/>
        <v>0</v>
      </c>
      <c r="AW180" s="134">
        <f t="shared" si="24"/>
        <v>0.23250000000000001</v>
      </c>
      <c r="AX180" s="134">
        <f t="shared" si="25"/>
        <v>0.85</v>
      </c>
      <c r="AY180" s="134">
        <f t="shared" si="26"/>
        <v>0.85</v>
      </c>
      <c r="AZ180" s="134"/>
      <c r="BA180" s="223"/>
      <c r="BB180" s="218">
        <f t="shared" si="27"/>
        <v>-1.0546403580983732</v>
      </c>
      <c r="BC180" s="218">
        <f t="shared" si="102"/>
        <v>-1.0479999999999996</v>
      </c>
      <c r="BD180" s="134">
        <f t="shared" si="103"/>
        <v>-0.38477379466519657</v>
      </c>
      <c r="BE180" s="134">
        <f t="shared" si="104"/>
        <v>-0.3784678075646698</v>
      </c>
      <c r="BF180" s="134">
        <f>_xll.xSPRDOPT($BW180,$BV180,$CG180,0,$BY180,$BX180,$BZ180,$AJ180,1,4)*$CB180</f>
        <v>7.4978456377619185E-2</v>
      </c>
      <c r="BG180" s="134">
        <f>_xll.xSPRDOPT($BW180,$BV180,$CG180,0,$BY180,$BX180,$BZ180,$AJ180,1,3)*$CB180</f>
        <v>6.1452394907398289E-2</v>
      </c>
      <c r="BH180" s="134">
        <f>IF(OR(BF180&lt;&gt;0,BG180&lt;&gt;0),_xll.xSPRDOPT($BW180,$BV180,$CG180,0,$BY180,$BX180,$BZ180,$AJ180,1,12)*$CB180,0)</f>
        <v>-6.1633173405266979E-2</v>
      </c>
      <c r="BI180" s="134">
        <f>_xll.xSPRDOPT($BW180,$BV180,$CG180,2*LN(1+CA180/2),$BY180,$BX180,$BZ180,$AJ180,1,9)</f>
        <v>5.62578073785519E-5</v>
      </c>
      <c r="BJ180" s="134">
        <f>_xll.xSPRDOPT($BW180,$BV180,$CG180,0,$BY180,$BX180,$BZ180,$AJ180,1,6)*$CB180</f>
        <v>7.4475400212961063</v>
      </c>
      <c r="BK180" s="134">
        <f>_xll.xSPRDOPT($BW180,$BV180,$CG180,0,$BY180,$BX180,$BZ180,$AJ180,1,5)*$CB180</f>
        <v>-11.311581526478387</v>
      </c>
      <c r="BL180" s="134">
        <f>_xll.xSPRDOPT(BW180,BV180,CG180,0,BY180,BX180,BZ180,AJ180,1,2)*CB180</f>
        <v>-0.22902040862302986</v>
      </c>
      <c r="BM180" s="134">
        <f>_xll.xSPRDOPT(BW180,BV180,CG180,0,BY180,BX180,BZ180,AJ180,1,1)*CB180</f>
        <v>0.40219191537090299</v>
      </c>
      <c r="BN180" s="134">
        <f>IF(AH180&lt;&gt;0,_xll.xSPRDOPT($BW180,$BV180,$CG180,2*LN(1+CA180/2),$BY180,$BX180,$BZ180,$AJ180,1,8)+(AJ180/365.25)*CH180/AH180,0)</f>
        <v>0</v>
      </c>
      <c r="BO180" s="134">
        <f>_xll.xSPRDOPT($BW180,$BV180,$CG180,0,$BY180,$BX180,$BZ180,$AJ180,1,0)</f>
        <v>0.85484078033660615</v>
      </c>
      <c r="BP180" s="134"/>
      <c r="BQ180" s="134"/>
      <c r="BR180" s="134"/>
      <c r="BS180" s="135">
        <f t="shared" si="84"/>
        <v>0</v>
      </c>
      <c r="BV180" s="221">
        <v>4.4021403580983733</v>
      </c>
      <c r="BW180" s="133">
        <v>4.4154999999999998</v>
      </c>
      <c r="BX180" s="134">
        <v>0.6282510792705821</v>
      </c>
      <c r="BY180" s="134">
        <v>0.62194509217005534</v>
      </c>
      <c r="BZ180" s="134">
        <v>0.99287864325661945</v>
      </c>
      <c r="CA180" s="134">
        <v>6.8263969545907008E-2</v>
      </c>
      <c r="CB180" s="134">
        <v>0.9872179502955063</v>
      </c>
      <c r="CC180" s="218">
        <v>-0.03</v>
      </c>
      <c r="CD180" s="218">
        <v>0.06</v>
      </c>
      <c r="CE180" s="218">
        <v>0.17499999999999999</v>
      </c>
      <c r="CF180" s="218">
        <v>-7.4999999999999997E-3</v>
      </c>
      <c r="CG180" s="218">
        <v>1.9200000000000002E-2</v>
      </c>
      <c r="CH180" s="218">
        <v>3.0653117356675472</v>
      </c>
      <c r="CI180" s="29">
        <v>4.2480000000000002</v>
      </c>
    </row>
    <row r="181" spans="4:87" x14ac:dyDescent="0.2">
      <c r="D181" s="31">
        <f t="shared" si="85"/>
        <v>38671</v>
      </c>
      <c r="F181" s="28">
        <f t="shared" si="86"/>
        <v>20000</v>
      </c>
      <c r="G181" s="28">
        <f t="shared" si="11"/>
        <v>0</v>
      </c>
      <c r="H181" s="52">
        <f t="shared" si="87"/>
        <v>3.3475000000000001</v>
      </c>
      <c r="I181" s="52">
        <f t="shared" si="88"/>
        <v>3.3675000000000002</v>
      </c>
      <c r="K181" s="52">
        <f t="shared" si="82"/>
        <v>0</v>
      </c>
      <c r="L181" s="132">
        <f t="shared" si="89"/>
        <v>0</v>
      </c>
      <c r="M181" s="30"/>
      <c r="N181" s="128">
        <f t="shared" si="29"/>
        <v>0.24347728460538551</v>
      </c>
      <c r="O181" s="128">
        <f t="shared" si="30"/>
        <v>0.24347728460538551</v>
      </c>
      <c r="P181" s="55">
        <f t="shared" si="90"/>
        <v>0.99999999999999989</v>
      </c>
      <c r="Q181" s="132">
        <f>_xll.xSPRDOPT(I181,H181,AQ181,0,O181,N181,P181,D181-$G$5,1,0)*AH181*AU181</f>
        <v>0</v>
      </c>
      <c r="R181" s="330"/>
      <c r="S181" s="177">
        <f>_xll.xSPRDOPT(I181,H181,AQ181,AT181,O181,N181,P181,D181-$G$5,1,2)*AF181*F181*AH181</f>
        <v>0</v>
      </c>
      <c r="T181" s="177">
        <f>_xll.xSPRDOPT(I181,H181,AQ181,AT181,O181,N181,P181,D181-$G$5,1,1)*AF181*F181*AH181</f>
        <v>0</v>
      </c>
      <c r="U181" s="132"/>
      <c r="V181" s="142">
        <f t="shared" si="91"/>
        <v>0</v>
      </c>
      <c r="W181" s="142"/>
      <c r="X181" s="300">
        <f t="shared" si="92"/>
        <v>0</v>
      </c>
      <c r="Y181" s="300">
        <f t="shared" si="12"/>
        <v>0</v>
      </c>
      <c r="Z181" s="300">
        <f t="shared" si="13"/>
        <v>0</v>
      </c>
      <c r="AA181" s="300">
        <f t="shared" si="14"/>
        <v>0</v>
      </c>
      <c r="AB181" s="300">
        <f t="shared" si="93"/>
        <v>0</v>
      </c>
      <c r="AC181" s="300">
        <f t="shared" si="94"/>
        <v>0</v>
      </c>
      <c r="AE181" s="135">
        <v>15</v>
      </c>
      <c r="AF181" s="135">
        <f t="shared" si="95"/>
        <v>0</v>
      </c>
      <c r="AG181" s="135">
        <f t="shared" si="96"/>
        <v>11</v>
      </c>
      <c r="AH181" s="135">
        <f t="shared" si="79"/>
        <v>0</v>
      </c>
      <c r="AI181" s="135">
        <f t="shared" si="97"/>
        <v>1904</v>
      </c>
      <c r="AJ181" s="135">
        <f t="shared" si="98"/>
        <v>38671</v>
      </c>
      <c r="AK181" s="332">
        <f t="shared" si="99"/>
        <v>0.10353092783505158</v>
      </c>
      <c r="AL181" s="133">
        <f t="shared" si="16"/>
        <v>3.06</v>
      </c>
      <c r="AM181" s="218">
        <f t="shared" si="17"/>
        <v>0.27</v>
      </c>
      <c r="AN181" s="218">
        <f t="shared" si="18"/>
        <v>1.7500000000000002E-2</v>
      </c>
      <c r="AO181" s="334">
        <f t="shared" si="83"/>
        <v>0.28749999999999998</v>
      </c>
      <c r="AP181" s="218">
        <f t="shared" si="19"/>
        <v>0.02</v>
      </c>
      <c r="AQ181" s="133">
        <f t="shared" si="100"/>
        <v>0</v>
      </c>
      <c r="AR181" s="134">
        <f t="shared" si="20"/>
        <v>0</v>
      </c>
      <c r="AS181" s="133">
        <f t="shared" si="80"/>
        <v>0</v>
      </c>
      <c r="AT181" s="134">
        <f t="shared" si="101"/>
        <v>7.0190264703434008E-2</v>
      </c>
      <c r="AU181" s="134">
        <f t="shared" si="22"/>
        <v>0</v>
      </c>
      <c r="AV181" s="34">
        <f t="shared" si="81"/>
        <v>0</v>
      </c>
      <c r="AW181" s="134">
        <f t="shared" si="24"/>
        <v>0.23250000000000001</v>
      </c>
      <c r="AX181" s="134">
        <f t="shared" si="25"/>
        <v>0.85</v>
      </c>
      <c r="AY181" s="134">
        <f t="shared" si="26"/>
        <v>0.85</v>
      </c>
      <c r="AZ181" s="134"/>
      <c r="BA181" s="223"/>
      <c r="BB181" s="218">
        <f t="shared" si="27"/>
        <v>-1.0546403580983732</v>
      </c>
      <c r="BC181" s="218">
        <f t="shared" si="102"/>
        <v>-1.0479999999999996</v>
      </c>
      <c r="BD181" s="134">
        <f t="shared" si="103"/>
        <v>-0.38477379466519657</v>
      </c>
      <c r="BE181" s="134">
        <f t="shared" si="104"/>
        <v>-0.3784678075646698</v>
      </c>
      <c r="BF181" s="134">
        <f>_xll.xSPRDOPT($BW181,$BV181,$CG181,0,$BY181,$BX181,$BZ181,$AJ181,1,4)*$CB181</f>
        <v>7.4978456377619185E-2</v>
      </c>
      <c r="BG181" s="134">
        <f>_xll.xSPRDOPT($BW181,$BV181,$CG181,0,$BY181,$BX181,$BZ181,$AJ181,1,3)*$CB181</f>
        <v>6.1452394907398289E-2</v>
      </c>
      <c r="BH181" s="134">
        <f>IF(OR(BF181&lt;&gt;0,BG181&lt;&gt;0),_xll.xSPRDOPT($BW181,$BV181,$CG181,0,$BY181,$BX181,$BZ181,$AJ181,1,12)*$CB181,0)</f>
        <v>-6.1633173405266979E-2</v>
      </c>
      <c r="BI181" s="134">
        <f>_xll.xSPRDOPT($BW181,$BV181,$CG181,2*LN(1+CA181/2),$BY181,$BX181,$BZ181,$AJ181,1,9)</f>
        <v>5.62578073785519E-5</v>
      </c>
      <c r="BJ181" s="134">
        <f>_xll.xSPRDOPT($BW181,$BV181,$CG181,0,$BY181,$BX181,$BZ181,$AJ181,1,6)*$CB181</f>
        <v>7.4475400212961063</v>
      </c>
      <c r="BK181" s="134">
        <f>_xll.xSPRDOPT($BW181,$BV181,$CG181,0,$BY181,$BX181,$BZ181,$AJ181,1,5)*$CB181</f>
        <v>-11.311581526478387</v>
      </c>
      <c r="BL181" s="134">
        <f>_xll.xSPRDOPT(BW181,BV181,CG181,0,BY181,BX181,BZ181,AJ181,1,2)*CB181</f>
        <v>-0.22902040862302986</v>
      </c>
      <c r="BM181" s="134">
        <f>_xll.xSPRDOPT(BW181,BV181,CG181,0,BY181,BX181,BZ181,AJ181,1,1)*CB181</f>
        <v>0.40219191537090299</v>
      </c>
      <c r="BN181" s="134">
        <f>IF(AH181&lt;&gt;0,_xll.xSPRDOPT($BW181,$BV181,$CG181,2*LN(1+CA181/2),$BY181,$BX181,$BZ181,$AJ181,1,8)+(AJ181/365.25)*CH181/AH181,0)</f>
        <v>0</v>
      </c>
      <c r="BO181" s="134">
        <f>_xll.xSPRDOPT($BW181,$BV181,$CG181,0,$BY181,$BX181,$BZ181,$AJ181,1,0)</f>
        <v>0.85484078033660615</v>
      </c>
      <c r="BP181" s="134"/>
      <c r="BQ181" s="134"/>
      <c r="BR181" s="134"/>
      <c r="BS181" s="135">
        <f t="shared" si="84"/>
        <v>0</v>
      </c>
      <c r="BV181" s="221">
        <v>4.4021403580983733</v>
      </c>
      <c r="BW181" s="133">
        <v>4.4154999999999998</v>
      </c>
      <c r="BX181" s="134">
        <v>0.6282510792705821</v>
      </c>
      <c r="BY181" s="134">
        <v>0.62194509217005534</v>
      </c>
      <c r="BZ181" s="134">
        <v>0.99287864325661945</v>
      </c>
      <c r="CA181" s="134">
        <v>6.8263969545907008E-2</v>
      </c>
      <c r="CB181" s="134">
        <v>0.9872179502955063</v>
      </c>
      <c r="CC181" s="218">
        <v>-0.03</v>
      </c>
      <c r="CD181" s="218">
        <v>0.06</v>
      </c>
      <c r="CE181" s="218">
        <v>0.17499999999999999</v>
      </c>
      <c r="CF181" s="218">
        <v>-7.4999999999999997E-3</v>
      </c>
      <c r="CG181" s="218">
        <v>1.9200000000000002E-2</v>
      </c>
      <c r="CH181" s="218">
        <v>3.0653117356675472</v>
      </c>
      <c r="CI181" s="29">
        <v>4.2480000000000002</v>
      </c>
    </row>
    <row r="182" spans="4:87" x14ac:dyDescent="0.2">
      <c r="D182" s="31">
        <f t="shared" si="85"/>
        <v>38671</v>
      </c>
      <c r="F182" s="28">
        <f t="shared" si="86"/>
        <v>20000</v>
      </c>
      <c r="G182" s="28">
        <f t="shared" si="11"/>
        <v>0</v>
      </c>
      <c r="H182" s="52">
        <f t="shared" si="87"/>
        <v>3.3475000000000001</v>
      </c>
      <c r="I182" s="52">
        <f t="shared" si="88"/>
        <v>3.3675000000000002</v>
      </c>
      <c r="K182" s="52">
        <f t="shared" si="82"/>
        <v>0</v>
      </c>
      <c r="L182" s="132">
        <f t="shared" si="89"/>
        <v>0</v>
      </c>
      <c r="M182" s="30"/>
      <c r="N182" s="128">
        <f t="shared" si="29"/>
        <v>0.24347728460538551</v>
      </c>
      <c r="O182" s="128">
        <f t="shared" si="30"/>
        <v>0.24347728460538551</v>
      </c>
      <c r="P182" s="55">
        <f t="shared" si="90"/>
        <v>0.99999999999999989</v>
      </c>
      <c r="Q182" s="132">
        <f>_xll.xSPRDOPT(I182,H182,AQ182,0,O182,N182,P182,D182-$G$5,1,0)*AH182*AU182</f>
        <v>0</v>
      </c>
      <c r="R182" s="330"/>
      <c r="S182" s="177">
        <f>_xll.xSPRDOPT(I182,H182,AQ182,AT182,O182,N182,P182,D182-$G$5,1,2)*AF182*F182*AH182</f>
        <v>0</v>
      </c>
      <c r="T182" s="177">
        <f>_xll.xSPRDOPT(I182,H182,AQ182,AT182,O182,N182,P182,D182-$G$5,1,1)*AF182*F182*AH182</f>
        <v>0</v>
      </c>
      <c r="U182" s="132"/>
      <c r="V182" s="142">
        <f t="shared" si="91"/>
        <v>0</v>
      </c>
      <c r="W182" s="142"/>
      <c r="X182" s="300">
        <f t="shared" si="92"/>
        <v>0</v>
      </c>
      <c r="Y182" s="300">
        <f t="shared" si="12"/>
        <v>0</v>
      </c>
      <c r="Z182" s="300">
        <f t="shared" si="13"/>
        <v>0</v>
      </c>
      <c r="AA182" s="300">
        <f t="shared" si="14"/>
        <v>0</v>
      </c>
      <c r="AB182" s="300">
        <f t="shared" si="93"/>
        <v>0</v>
      </c>
      <c r="AC182" s="300">
        <f t="shared" si="94"/>
        <v>0</v>
      </c>
      <c r="AE182" s="135">
        <v>15</v>
      </c>
      <c r="AF182" s="135">
        <f t="shared" si="95"/>
        <v>0</v>
      </c>
      <c r="AG182" s="135">
        <f t="shared" si="96"/>
        <v>11</v>
      </c>
      <c r="AH182" s="135">
        <f t="shared" si="79"/>
        <v>0</v>
      </c>
      <c r="AI182" s="135">
        <f t="shared" si="97"/>
        <v>1904</v>
      </c>
      <c r="AJ182" s="135">
        <f t="shared" si="98"/>
        <v>38671</v>
      </c>
      <c r="AK182" s="332">
        <f t="shared" si="99"/>
        <v>0.10353092783505158</v>
      </c>
      <c r="AL182" s="133">
        <f t="shared" si="16"/>
        <v>3.06</v>
      </c>
      <c r="AM182" s="218">
        <f t="shared" si="17"/>
        <v>0.27</v>
      </c>
      <c r="AN182" s="218">
        <f t="shared" si="18"/>
        <v>1.7500000000000002E-2</v>
      </c>
      <c r="AO182" s="334">
        <f t="shared" si="83"/>
        <v>0.28749999999999998</v>
      </c>
      <c r="AP182" s="218">
        <f t="shared" si="19"/>
        <v>0.02</v>
      </c>
      <c r="AQ182" s="133">
        <f t="shared" si="100"/>
        <v>0</v>
      </c>
      <c r="AR182" s="134">
        <f t="shared" si="20"/>
        <v>0</v>
      </c>
      <c r="AS182" s="133">
        <f t="shared" si="80"/>
        <v>0</v>
      </c>
      <c r="AT182" s="134">
        <f t="shared" si="101"/>
        <v>7.0190264703434008E-2</v>
      </c>
      <c r="AU182" s="134">
        <f t="shared" si="22"/>
        <v>0</v>
      </c>
      <c r="AV182" s="34">
        <f t="shared" si="81"/>
        <v>0</v>
      </c>
      <c r="AW182" s="134">
        <f t="shared" si="24"/>
        <v>0.23250000000000001</v>
      </c>
      <c r="AX182" s="134">
        <f t="shared" si="25"/>
        <v>0.85</v>
      </c>
      <c r="AY182" s="134">
        <f t="shared" si="26"/>
        <v>0.85</v>
      </c>
      <c r="AZ182" s="134"/>
      <c r="BA182" s="223"/>
      <c r="BB182" s="218">
        <f t="shared" si="27"/>
        <v>-1.0546403580983732</v>
      </c>
      <c r="BC182" s="218">
        <f t="shared" si="102"/>
        <v>-1.0479999999999996</v>
      </c>
      <c r="BD182" s="134">
        <f t="shared" si="103"/>
        <v>-0.38477379466519657</v>
      </c>
      <c r="BE182" s="134">
        <f t="shared" si="104"/>
        <v>-0.3784678075646698</v>
      </c>
      <c r="BF182" s="134">
        <f>_xll.xSPRDOPT($BW182,$BV182,$CG182,0,$BY182,$BX182,$BZ182,$AJ182,1,4)*$CB182</f>
        <v>7.4978456377619185E-2</v>
      </c>
      <c r="BG182" s="134">
        <f>_xll.xSPRDOPT($BW182,$BV182,$CG182,0,$BY182,$BX182,$BZ182,$AJ182,1,3)*$CB182</f>
        <v>6.1452394907398289E-2</v>
      </c>
      <c r="BH182" s="134">
        <f>IF(OR(BF182&lt;&gt;0,BG182&lt;&gt;0),_xll.xSPRDOPT($BW182,$BV182,$CG182,0,$BY182,$BX182,$BZ182,$AJ182,1,12)*$CB182,0)</f>
        <v>-6.1633173405266979E-2</v>
      </c>
      <c r="BI182" s="134">
        <f>_xll.xSPRDOPT($BW182,$BV182,$CG182,2*LN(1+CA182/2),$BY182,$BX182,$BZ182,$AJ182,1,9)</f>
        <v>5.62578073785519E-5</v>
      </c>
      <c r="BJ182" s="134">
        <f>_xll.xSPRDOPT($BW182,$BV182,$CG182,0,$BY182,$BX182,$BZ182,$AJ182,1,6)*$CB182</f>
        <v>7.4475400212961063</v>
      </c>
      <c r="BK182" s="134">
        <f>_xll.xSPRDOPT($BW182,$BV182,$CG182,0,$BY182,$BX182,$BZ182,$AJ182,1,5)*$CB182</f>
        <v>-11.311581526478387</v>
      </c>
      <c r="BL182" s="134">
        <f>_xll.xSPRDOPT(BW182,BV182,CG182,0,BY182,BX182,BZ182,AJ182,1,2)*CB182</f>
        <v>-0.22902040862302986</v>
      </c>
      <c r="BM182" s="134">
        <f>_xll.xSPRDOPT(BW182,BV182,CG182,0,BY182,BX182,BZ182,AJ182,1,1)*CB182</f>
        <v>0.40219191537090299</v>
      </c>
      <c r="BN182" s="134">
        <f>IF(AH182&lt;&gt;0,_xll.xSPRDOPT($BW182,$BV182,$CG182,2*LN(1+CA182/2),$BY182,$BX182,$BZ182,$AJ182,1,8)+(AJ182/365.25)*CH182/AH182,0)</f>
        <v>0</v>
      </c>
      <c r="BO182" s="134">
        <f>_xll.xSPRDOPT($BW182,$BV182,$CG182,0,$BY182,$BX182,$BZ182,$AJ182,1,0)</f>
        <v>0.85484078033660615</v>
      </c>
      <c r="BP182" s="134"/>
      <c r="BQ182" s="134"/>
      <c r="BR182" s="134"/>
      <c r="BS182" s="135">
        <f t="shared" si="84"/>
        <v>0</v>
      </c>
      <c r="BV182" s="221">
        <v>4.4021403580983733</v>
      </c>
      <c r="BW182" s="133">
        <v>4.4154999999999998</v>
      </c>
      <c r="BX182" s="134">
        <v>0.6282510792705821</v>
      </c>
      <c r="BY182" s="134">
        <v>0.62194509217005534</v>
      </c>
      <c r="BZ182" s="134">
        <v>0.99287864325661945</v>
      </c>
      <c r="CA182" s="134">
        <v>6.8263969545907008E-2</v>
      </c>
      <c r="CB182" s="134">
        <v>0.9872179502955063</v>
      </c>
      <c r="CC182" s="218">
        <v>-0.03</v>
      </c>
      <c r="CD182" s="218">
        <v>0.06</v>
      </c>
      <c r="CE182" s="218">
        <v>0.17499999999999999</v>
      </c>
      <c r="CF182" s="218">
        <v>-7.4999999999999997E-3</v>
      </c>
      <c r="CG182" s="218">
        <v>1.9200000000000002E-2</v>
      </c>
      <c r="CH182" s="218">
        <v>3.0653117356675472</v>
      </c>
      <c r="CI182" s="29">
        <v>4.2480000000000002</v>
      </c>
    </row>
    <row r="183" spans="4:87" x14ac:dyDescent="0.2">
      <c r="D183" s="31">
        <f t="shared" si="85"/>
        <v>38671</v>
      </c>
      <c r="F183" s="28">
        <f t="shared" si="86"/>
        <v>20000</v>
      </c>
      <c r="G183" s="28">
        <f t="shared" si="11"/>
        <v>0</v>
      </c>
      <c r="H183" s="52">
        <f t="shared" si="87"/>
        <v>3.3475000000000001</v>
      </c>
      <c r="I183" s="52">
        <f t="shared" si="88"/>
        <v>3.3675000000000002</v>
      </c>
      <c r="K183" s="52">
        <f t="shared" si="82"/>
        <v>0</v>
      </c>
      <c r="L183" s="132">
        <f t="shared" si="89"/>
        <v>0</v>
      </c>
      <c r="M183" s="30"/>
      <c r="N183" s="128">
        <f t="shared" si="29"/>
        <v>0.24347728460538551</v>
      </c>
      <c r="O183" s="128">
        <f t="shared" si="30"/>
        <v>0.24347728460538551</v>
      </c>
      <c r="P183" s="55">
        <f t="shared" si="90"/>
        <v>0.99999999999999989</v>
      </c>
      <c r="Q183" s="132">
        <f>_xll.xSPRDOPT(I183,H183,AQ183,0,O183,N183,P183,D183-$G$5,1,0)*AH183*AU183</f>
        <v>0</v>
      </c>
      <c r="R183" s="330"/>
      <c r="S183" s="177">
        <f>_xll.xSPRDOPT(I183,H183,AQ183,AT183,O183,N183,P183,D183-$G$5,1,2)*AF183*F183*AH183</f>
        <v>0</v>
      </c>
      <c r="T183" s="177">
        <f>_xll.xSPRDOPT(I183,H183,AQ183,AT183,O183,N183,P183,D183-$G$5,1,1)*AF183*F183*AH183</f>
        <v>0</v>
      </c>
      <c r="U183" s="132"/>
      <c r="V183" s="142">
        <f t="shared" si="91"/>
        <v>0</v>
      </c>
      <c r="W183" s="142"/>
      <c r="X183" s="300">
        <f t="shared" si="92"/>
        <v>0</v>
      </c>
      <c r="Y183" s="300">
        <f t="shared" si="12"/>
        <v>0</v>
      </c>
      <c r="Z183" s="300">
        <f t="shared" si="13"/>
        <v>0</v>
      </c>
      <c r="AA183" s="300">
        <f t="shared" si="14"/>
        <v>0</v>
      </c>
      <c r="AB183" s="300">
        <f t="shared" si="93"/>
        <v>0</v>
      </c>
      <c r="AC183" s="300">
        <f t="shared" si="94"/>
        <v>0</v>
      </c>
      <c r="AE183" s="135">
        <v>15</v>
      </c>
      <c r="AF183" s="135">
        <f t="shared" si="95"/>
        <v>0</v>
      </c>
      <c r="AG183" s="135">
        <f t="shared" si="96"/>
        <v>11</v>
      </c>
      <c r="AH183" s="135">
        <f t="shared" si="79"/>
        <v>0</v>
      </c>
      <c r="AI183" s="135">
        <f t="shared" si="97"/>
        <v>1904</v>
      </c>
      <c r="AJ183" s="135">
        <f t="shared" si="98"/>
        <v>38671</v>
      </c>
      <c r="AK183" s="332">
        <f t="shared" si="99"/>
        <v>0.10353092783505158</v>
      </c>
      <c r="AL183" s="133">
        <f t="shared" si="16"/>
        <v>3.06</v>
      </c>
      <c r="AM183" s="218">
        <f t="shared" si="17"/>
        <v>0.27</v>
      </c>
      <c r="AN183" s="218">
        <f t="shared" si="18"/>
        <v>1.7500000000000002E-2</v>
      </c>
      <c r="AO183" s="334">
        <f t="shared" si="83"/>
        <v>0.28749999999999998</v>
      </c>
      <c r="AP183" s="218">
        <f t="shared" si="19"/>
        <v>0.02</v>
      </c>
      <c r="AQ183" s="133">
        <f t="shared" si="100"/>
        <v>0</v>
      </c>
      <c r="AR183" s="134">
        <f t="shared" si="20"/>
        <v>0</v>
      </c>
      <c r="AS183" s="133">
        <f t="shared" si="80"/>
        <v>0</v>
      </c>
      <c r="AT183" s="134">
        <f t="shared" si="101"/>
        <v>7.0190264703434008E-2</v>
      </c>
      <c r="AU183" s="134">
        <f t="shared" si="22"/>
        <v>0</v>
      </c>
      <c r="AV183" s="34">
        <f t="shared" si="81"/>
        <v>0</v>
      </c>
      <c r="AW183" s="134">
        <f t="shared" si="24"/>
        <v>0.23250000000000001</v>
      </c>
      <c r="AX183" s="134">
        <f t="shared" si="25"/>
        <v>0.85</v>
      </c>
      <c r="AY183" s="134">
        <f t="shared" si="26"/>
        <v>0.85</v>
      </c>
      <c r="AZ183" s="134"/>
      <c r="BA183" s="223"/>
      <c r="BB183" s="218">
        <f t="shared" si="27"/>
        <v>-1.0546403580983732</v>
      </c>
      <c r="BC183" s="218">
        <f t="shared" si="102"/>
        <v>-1.0479999999999996</v>
      </c>
      <c r="BD183" s="134">
        <f t="shared" si="103"/>
        <v>-0.38477379466519657</v>
      </c>
      <c r="BE183" s="134">
        <f t="shared" si="104"/>
        <v>-0.3784678075646698</v>
      </c>
      <c r="BF183" s="134">
        <f>_xll.xSPRDOPT($BW183,$BV183,$CG183,0,$BY183,$BX183,$BZ183,$AJ183,1,4)*$CB183</f>
        <v>7.4978456377619185E-2</v>
      </c>
      <c r="BG183" s="134">
        <f>_xll.xSPRDOPT($BW183,$BV183,$CG183,0,$BY183,$BX183,$BZ183,$AJ183,1,3)*$CB183</f>
        <v>6.1452394907398289E-2</v>
      </c>
      <c r="BH183" s="134">
        <f>IF(OR(BF183&lt;&gt;0,BG183&lt;&gt;0),_xll.xSPRDOPT($BW183,$BV183,$CG183,0,$BY183,$BX183,$BZ183,$AJ183,1,12)*$CB183,0)</f>
        <v>-6.1633173405266979E-2</v>
      </c>
      <c r="BI183" s="134">
        <f>_xll.xSPRDOPT($BW183,$BV183,$CG183,2*LN(1+CA183/2),$BY183,$BX183,$BZ183,$AJ183,1,9)</f>
        <v>5.62578073785519E-5</v>
      </c>
      <c r="BJ183" s="134">
        <f>_xll.xSPRDOPT($BW183,$BV183,$CG183,0,$BY183,$BX183,$BZ183,$AJ183,1,6)*$CB183</f>
        <v>7.4475400212961063</v>
      </c>
      <c r="BK183" s="134">
        <f>_xll.xSPRDOPT($BW183,$BV183,$CG183,0,$BY183,$BX183,$BZ183,$AJ183,1,5)*$CB183</f>
        <v>-11.311581526478387</v>
      </c>
      <c r="BL183" s="134">
        <f>_xll.xSPRDOPT(BW183,BV183,CG183,0,BY183,BX183,BZ183,AJ183,1,2)*CB183</f>
        <v>-0.22902040862302986</v>
      </c>
      <c r="BM183" s="134">
        <f>_xll.xSPRDOPT(BW183,BV183,CG183,0,BY183,BX183,BZ183,AJ183,1,1)*CB183</f>
        <v>0.40219191537090299</v>
      </c>
      <c r="BN183" s="134">
        <f>IF(AH183&lt;&gt;0,_xll.xSPRDOPT($BW183,$BV183,$CG183,2*LN(1+CA183/2),$BY183,$BX183,$BZ183,$AJ183,1,8)+(AJ183/365.25)*CH183/AH183,0)</f>
        <v>0</v>
      </c>
      <c r="BO183" s="134">
        <f>_xll.xSPRDOPT($BW183,$BV183,$CG183,0,$BY183,$BX183,$BZ183,$AJ183,1,0)</f>
        <v>0.85484078033660615</v>
      </c>
      <c r="BP183" s="134"/>
      <c r="BQ183" s="134"/>
      <c r="BR183" s="134"/>
      <c r="BS183" s="135">
        <f t="shared" si="84"/>
        <v>0</v>
      </c>
      <c r="BV183" s="221">
        <v>4.4021403580983733</v>
      </c>
      <c r="BW183" s="133">
        <v>4.4154999999999998</v>
      </c>
      <c r="BX183" s="134">
        <v>0.6282510792705821</v>
      </c>
      <c r="BY183" s="134">
        <v>0.62194509217005534</v>
      </c>
      <c r="BZ183" s="134">
        <v>0.99287864325661945</v>
      </c>
      <c r="CA183" s="134">
        <v>6.8263969545907008E-2</v>
      </c>
      <c r="CB183" s="134">
        <v>0.9872179502955063</v>
      </c>
      <c r="CC183" s="218">
        <v>-0.03</v>
      </c>
      <c r="CD183" s="218">
        <v>0.06</v>
      </c>
      <c r="CE183" s="218">
        <v>0.17499999999999999</v>
      </c>
      <c r="CF183" s="218">
        <v>-7.4999999999999997E-3</v>
      </c>
      <c r="CG183" s="218">
        <v>1.9200000000000002E-2</v>
      </c>
      <c r="CH183" s="218">
        <v>3.0653117356675472</v>
      </c>
      <c r="CI183" s="29">
        <v>4.2480000000000002</v>
      </c>
    </row>
    <row r="184" spans="4:87" x14ac:dyDescent="0.2">
      <c r="D184" s="31">
        <f t="shared" si="85"/>
        <v>38671</v>
      </c>
      <c r="F184" s="28">
        <f t="shared" si="86"/>
        <v>20000</v>
      </c>
      <c r="G184" s="28">
        <f t="shared" si="11"/>
        <v>0</v>
      </c>
      <c r="H184" s="52">
        <f t="shared" si="87"/>
        <v>3.3475000000000001</v>
      </c>
      <c r="I184" s="52">
        <f t="shared" si="88"/>
        <v>3.3675000000000002</v>
      </c>
      <c r="K184" s="52">
        <f t="shared" si="82"/>
        <v>0</v>
      </c>
      <c r="L184" s="132">
        <f t="shared" si="89"/>
        <v>0</v>
      </c>
      <c r="M184" s="30"/>
      <c r="N184" s="128">
        <f t="shared" si="29"/>
        <v>0.24347728460538551</v>
      </c>
      <c r="O184" s="128">
        <f t="shared" si="30"/>
        <v>0.24347728460538551</v>
      </c>
      <c r="P184" s="55">
        <f t="shared" si="90"/>
        <v>0.99999999999999989</v>
      </c>
      <c r="Q184" s="132">
        <f>_xll.xSPRDOPT(I184,H184,AQ184,0,O184,N184,P184,D184-$G$5,1,0)*AH184*AU184</f>
        <v>0</v>
      </c>
      <c r="R184" s="330"/>
      <c r="S184" s="177">
        <f>_xll.xSPRDOPT(I184,H184,AQ184,AT184,O184,N184,P184,D184-$G$5,1,2)*AF184*F184*AH184</f>
        <v>0</v>
      </c>
      <c r="T184" s="177">
        <f>_xll.xSPRDOPT(I184,H184,AQ184,AT184,O184,N184,P184,D184-$G$5,1,1)*AF184*F184*AH184</f>
        <v>0</v>
      </c>
      <c r="U184" s="132"/>
      <c r="V184" s="142">
        <f t="shared" si="91"/>
        <v>0</v>
      </c>
      <c r="W184" s="142"/>
      <c r="X184" s="300">
        <f t="shared" si="92"/>
        <v>0</v>
      </c>
      <c r="Y184" s="300">
        <f t="shared" si="12"/>
        <v>0</v>
      </c>
      <c r="Z184" s="300">
        <f t="shared" si="13"/>
        <v>0</v>
      </c>
      <c r="AA184" s="300">
        <f t="shared" si="14"/>
        <v>0</v>
      </c>
      <c r="AB184" s="300">
        <f t="shared" si="93"/>
        <v>0</v>
      </c>
      <c r="AC184" s="300">
        <f t="shared" si="94"/>
        <v>0</v>
      </c>
      <c r="AE184" s="135">
        <v>15</v>
      </c>
      <c r="AF184" s="135">
        <f t="shared" si="95"/>
        <v>0</v>
      </c>
      <c r="AG184" s="135">
        <f t="shared" si="96"/>
        <v>11</v>
      </c>
      <c r="AH184" s="135">
        <f t="shared" si="79"/>
        <v>0</v>
      </c>
      <c r="AI184" s="135">
        <f t="shared" si="97"/>
        <v>1904</v>
      </c>
      <c r="AJ184" s="135">
        <f t="shared" si="98"/>
        <v>38671</v>
      </c>
      <c r="AK184" s="332">
        <f t="shared" si="99"/>
        <v>0.10353092783505158</v>
      </c>
      <c r="AL184" s="133">
        <f t="shared" si="16"/>
        <v>3.06</v>
      </c>
      <c r="AM184" s="218">
        <f t="shared" si="17"/>
        <v>0.27</v>
      </c>
      <c r="AN184" s="218">
        <f t="shared" si="18"/>
        <v>1.7500000000000002E-2</v>
      </c>
      <c r="AO184" s="334">
        <f t="shared" si="83"/>
        <v>0.28749999999999998</v>
      </c>
      <c r="AP184" s="218">
        <f t="shared" si="19"/>
        <v>0.02</v>
      </c>
      <c r="AQ184" s="133">
        <f t="shared" si="100"/>
        <v>0</v>
      </c>
      <c r="AR184" s="134">
        <f t="shared" si="20"/>
        <v>0</v>
      </c>
      <c r="AS184" s="133">
        <f t="shared" si="80"/>
        <v>0</v>
      </c>
      <c r="AT184" s="134">
        <f t="shared" si="101"/>
        <v>7.0190264703434008E-2</v>
      </c>
      <c r="AU184" s="134">
        <f t="shared" si="22"/>
        <v>0</v>
      </c>
      <c r="AV184" s="34">
        <f t="shared" si="81"/>
        <v>0</v>
      </c>
      <c r="AW184" s="134">
        <f t="shared" si="24"/>
        <v>0.23250000000000001</v>
      </c>
      <c r="AX184" s="134">
        <f t="shared" si="25"/>
        <v>0.85</v>
      </c>
      <c r="AY184" s="134">
        <f t="shared" si="26"/>
        <v>0.85</v>
      </c>
      <c r="AZ184" s="134"/>
      <c r="BA184" s="223"/>
      <c r="BB184" s="218">
        <f t="shared" si="27"/>
        <v>-1.0546403580983732</v>
      </c>
      <c r="BC184" s="218">
        <f t="shared" si="102"/>
        <v>-1.0479999999999996</v>
      </c>
      <c r="BD184" s="134">
        <f t="shared" si="103"/>
        <v>-0.38477379466519657</v>
      </c>
      <c r="BE184" s="134">
        <f t="shared" si="104"/>
        <v>-0.3784678075646698</v>
      </c>
      <c r="BF184" s="134">
        <f>_xll.xSPRDOPT($BW184,$BV184,$CG184,0,$BY184,$BX184,$BZ184,$AJ184,1,4)*$CB184</f>
        <v>7.4978456377619185E-2</v>
      </c>
      <c r="BG184" s="134">
        <f>_xll.xSPRDOPT($BW184,$BV184,$CG184,0,$BY184,$BX184,$BZ184,$AJ184,1,3)*$CB184</f>
        <v>6.1452394907398289E-2</v>
      </c>
      <c r="BH184" s="134">
        <f>IF(OR(BF184&lt;&gt;0,BG184&lt;&gt;0),_xll.xSPRDOPT($BW184,$BV184,$CG184,0,$BY184,$BX184,$BZ184,$AJ184,1,12)*$CB184,0)</f>
        <v>-6.1633173405266979E-2</v>
      </c>
      <c r="BI184" s="134">
        <f>_xll.xSPRDOPT($BW184,$BV184,$CG184,2*LN(1+CA184/2),$BY184,$BX184,$BZ184,$AJ184,1,9)</f>
        <v>5.62578073785519E-5</v>
      </c>
      <c r="BJ184" s="134">
        <f>_xll.xSPRDOPT($BW184,$BV184,$CG184,0,$BY184,$BX184,$BZ184,$AJ184,1,6)*$CB184</f>
        <v>7.4475400212961063</v>
      </c>
      <c r="BK184" s="134">
        <f>_xll.xSPRDOPT($BW184,$BV184,$CG184,0,$BY184,$BX184,$BZ184,$AJ184,1,5)*$CB184</f>
        <v>-11.311581526478387</v>
      </c>
      <c r="BL184" s="134">
        <f>_xll.xSPRDOPT(BW184,BV184,CG184,0,BY184,BX184,BZ184,AJ184,1,2)*CB184</f>
        <v>-0.22902040862302986</v>
      </c>
      <c r="BM184" s="134">
        <f>_xll.xSPRDOPT(BW184,BV184,CG184,0,BY184,BX184,BZ184,AJ184,1,1)*CB184</f>
        <v>0.40219191537090299</v>
      </c>
      <c r="BN184" s="134">
        <f>IF(AH184&lt;&gt;0,_xll.xSPRDOPT($BW184,$BV184,$CG184,2*LN(1+CA184/2),$BY184,$BX184,$BZ184,$AJ184,1,8)+(AJ184/365.25)*CH184/AH184,0)</f>
        <v>0</v>
      </c>
      <c r="BO184" s="134">
        <f>_xll.xSPRDOPT($BW184,$BV184,$CG184,0,$BY184,$BX184,$BZ184,$AJ184,1,0)</f>
        <v>0.85484078033660615</v>
      </c>
      <c r="BP184" s="134"/>
      <c r="BQ184" s="134"/>
      <c r="BR184" s="134"/>
      <c r="BS184" s="135">
        <f t="shared" si="84"/>
        <v>0</v>
      </c>
      <c r="BV184" s="221">
        <v>4.4021403580983733</v>
      </c>
      <c r="BW184" s="133">
        <v>4.4154999999999998</v>
      </c>
      <c r="BX184" s="134">
        <v>0.6282510792705821</v>
      </c>
      <c r="BY184" s="134">
        <v>0.62194509217005534</v>
      </c>
      <c r="BZ184" s="134">
        <v>0.99287864325661945</v>
      </c>
      <c r="CA184" s="134">
        <v>6.8263969545907008E-2</v>
      </c>
      <c r="CB184" s="134">
        <v>0.9872179502955063</v>
      </c>
      <c r="CC184" s="218">
        <v>-0.03</v>
      </c>
      <c r="CD184" s="218">
        <v>0.06</v>
      </c>
      <c r="CE184" s="218">
        <v>0.17499999999999999</v>
      </c>
      <c r="CF184" s="218">
        <v>-7.4999999999999997E-3</v>
      </c>
      <c r="CG184" s="218">
        <v>1.9200000000000002E-2</v>
      </c>
      <c r="CH184" s="218">
        <v>3.0653117356675472</v>
      </c>
      <c r="CI184" s="29">
        <v>4.2480000000000002</v>
      </c>
    </row>
    <row r="185" spans="4:87" x14ac:dyDescent="0.2">
      <c r="D185" s="31">
        <f t="shared" si="85"/>
        <v>38671</v>
      </c>
      <c r="F185" s="28">
        <f t="shared" si="86"/>
        <v>20000</v>
      </c>
      <c r="G185" s="28">
        <f t="shared" si="11"/>
        <v>0</v>
      </c>
      <c r="H185" s="52">
        <f t="shared" si="87"/>
        <v>3.3475000000000001</v>
      </c>
      <c r="I185" s="52">
        <f t="shared" si="88"/>
        <v>3.3675000000000002</v>
      </c>
      <c r="K185" s="52">
        <f t="shared" si="82"/>
        <v>0</v>
      </c>
      <c r="L185" s="132">
        <f t="shared" si="89"/>
        <v>0</v>
      </c>
      <c r="M185" s="30"/>
      <c r="N185" s="128">
        <f t="shared" si="29"/>
        <v>0.24347728460538551</v>
      </c>
      <c r="O185" s="128">
        <f t="shared" si="30"/>
        <v>0.24347728460538551</v>
      </c>
      <c r="P185" s="55">
        <f t="shared" si="90"/>
        <v>0.99999999999999989</v>
      </c>
      <c r="Q185" s="132">
        <f>_xll.xSPRDOPT(I185,H185,AQ185,0,O185,N185,P185,D185-$G$5,1,0)*AH185*AU185</f>
        <v>0</v>
      </c>
      <c r="R185" s="330"/>
      <c r="S185" s="177">
        <f>_xll.xSPRDOPT(I185,H185,AQ185,AT185,O185,N185,P185,D185-$G$5,1,2)*AF185*F185*AH185</f>
        <v>0</v>
      </c>
      <c r="T185" s="177">
        <f>_xll.xSPRDOPT(I185,H185,AQ185,AT185,O185,N185,P185,D185-$G$5,1,1)*AF185*F185*AH185</f>
        <v>0</v>
      </c>
      <c r="U185" s="132"/>
      <c r="V185" s="142">
        <f t="shared" si="91"/>
        <v>0</v>
      </c>
      <c r="W185" s="142"/>
      <c r="X185" s="300">
        <f t="shared" si="92"/>
        <v>0</v>
      </c>
      <c r="Y185" s="300">
        <f t="shared" si="12"/>
        <v>0</v>
      </c>
      <c r="Z185" s="300">
        <f t="shared" si="13"/>
        <v>0</v>
      </c>
      <c r="AA185" s="300">
        <f t="shared" si="14"/>
        <v>0</v>
      </c>
      <c r="AB185" s="300">
        <f t="shared" si="93"/>
        <v>0</v>
      </c>
      <c r="AC185" s="300">
        <f t="shared" si="94"/>
        <v>0</v>
      </c>
      <c r="AE185" s="135">
        <v>15</v>
      </c>
      <c r="AF185" s="135">
        <f t="shared" si="95"/>
        <v>0</v>
      </c>
      <c r="AG185" s="135">
        <f t="shared" si="96"/>
        <v>11</v>
      </c>
      <c r="AH185" s="135">
        <f t="shared" si="79"/>
        <v>0</v>
      </c>
      <c r="AI185" s="135">
        <f t="shared" si="97"/>
        <v>1904</v>
      </c>
      <c r="AJ185" s="135">
        <f t="shared" si="98"/>
        <v>38671</v>
      </c>
      <c r="AK185" s="332">
        <f t="shared" si="99"/>
        <v>0.10353092783505158</v>
      </c>
      <c r="AL185" s="133">
        <f t="shared" si="16"/>
        <v>3.06</v>
      </c>
      <c r="AM185" s="218">
        <f t="shared" si="17"/>
        <v>0.27</v>
      </c>
      <c r="AN185" s="218">
        <f t="shared" si="18"/>
        <v>1.7500000000000002E-2</v>
      </c>
      <c r="AO185" s="334">
        <f t="shared" si="83"/>
        <v>0.28749999999999998</v>
      </c>
      <c r="AP185" s="218">
        <f t="shared" si="19"/>
        <v>0.02</v>
      </c>
      <c r="AQ185" s="133">
        <f t="shared" si="100"/>
        <v>0</v>
      </c>
      <c r="AR185" s="134">
        <f t="shared" si="20"/>
        <v>0</v>
      </c>
      <c r="AS185" s="133">
        <f t="shared" si="80"/>
        <v>0</v>
      </c>
      <c r="AT185" s="134">
        <f t="shared" si="101"/>
        <v>7.0190264703434008E-2</v>
      </c>
      <c r="AU185" s="134">
        <f t="shared" si="22"/>
        <v>0</v>
      </c>
      <c r="AV185" s="34">
        <f t="shared" si="81"/>
        <v>0</v>
      </c>
      <c r="AW185" s="134">
        <f t="shared" si="24"/>
        <v>0.23250000000000001</v>
      </c>
      <c r="AX185" s="134">
        <f t="shared" si="25"/>
        <v>0.85</v>
      </c>
      <c r="AY185" s="134">
        <f t="shared" si="26"/>
        <v>0.85</v>
      </c>
      <c r="AZ185" s="134"/>
      <c r="BA185" s="223"/>
      <c r="BB185" s="218">
        <f t="shared" si="27"/>
        <v>-1.0546403580983732</v>
      </c>
      <c r="BC185" s="218">
        <f t="shared" si="102"/>
        <v>-1.0479999999999996</v>
      </c>
      <c r="BD185" s="134">
        <f t="shared" si="103"/>
        <v>-0.38477379466519657</v>
      </c>
      <c r="BE185" s="134">
        <f t="shared" si="104"/>
        <v>-0.3784678075646698</v>
      </c>
      <c r="BF185" s="134">
        <f>_xll.xSPRDOPT($BW185,$BV185,$CG185,0,$BY185,$BX185,$BZ185,$AJ185,1,4)*$CB185</f>
        <v>7.4978456377619185E-2</v>
      </c>
      <c r="BG185" s="134">
        <f>_xll.xSPRDOPT($BW185,$BV185,$CG185,0,$BY185,$BX185,$BZ185,$AJ185,1,3)*$CB185</f>
        <v>6.1452394907398289E-2</v>
      </c>
      <c r="BH185" s="134">
        <f>IF(OR(BF185&lt;&gt;0,BG185&lt;&gt;0),_xll.xSPRDOPT($BW185,$BV185,$CG185,0,$BY185,$BX185,$BZ185,$AJ185,1,12)*$CB185,0)</f>
        <v>-6.1633173405266979E-2</v>
      </c>
      <c r="BI185" s="134">
        <f>_xll.xSPRDOPT($BW185,$BV185,$CG185,2*LN(1+CA185/2),$BY185,$BX185,$BZ185,$AJ185,1,9)</f>
        <v>5.62578073785519E-5</v>
      </c>
      <c r="BJ185" s="134">
        <f>_xll.xSPRDOPT($BW185,$BV185,$CG185,0,$BY185,$BX185,$BZ185,$AJ185,1,6)*$CB185</f>
        <v>7.4475400212961063</v>
      </c>
      <c r="BK185" s="134">
        <f>_xll.xSPRDOPT($BW185,$BV185,$CG185,0,$BY185,$BX185,$BZ185,$AJ185,1,5)*$CB185</f>
        <v>-11.311581526478387</v>
      </c>
      <c r="BL185" s="134">
        <f>_xll.xSPRDOPT(BW185,BV185,CG185,0,BY185,BX185,BZ185,AJ185,1,2)*CB185</f>
        <v>-0.22902040862302986</v>
      </c>
      <c r="BM185" s="134">
        <f>_xll.xSPRDOPT(BW185,BV185,CG185,0,BY185,BX185,BZ185,AJ185,1,1)*CB185</f>
        <v>0.40219191537090299</v>
      </c>
      <c r="BN185" s="134">
        <f>IF(AH185&lt;&gt;0,_xll.xSPRDOPT($BW185,$BV185,$CG185,2*LN(1+CA185/2),$BY185,$BX185,$BZ185,$AJ185,1,8)+(AJ185/365.25)*CH185/AH185,0)</f>
        <v>0</v>
      </c>
      <c r="BO185" s="134">
        <f>_xll.xSPRDOPT($BW185,$BV185,$CG185,0,$BY185,$BX185,$BZ185,$AJ185,1,0)</f>
        <v>0.85484078033660615</v>
      </c>
      <c r="BP185" s="134"/>
      <c r="BQ185" s="134"/>
      <c r="BR185" s="134"/>
      <c r="BS185" s="135">
        <f t="shared" si="84"/>
        <v>0</v>
      </c>
      <c r="BV185" s="221">
        <v>4.4021403580983733</v>
      </c>
      <c r="BW185" s="133">
        <v>4.4154999999999998</v>
      </c>
      <c r="BX185" s="134">
        <v>0.6282510792705821</v>
      </c>
      <c r="BY185" s="134">
        <v>0.62194509217005534</v>
      </c>
      <c r="BZ185" s="134">
        <v>0.99287864325661945</v>
      </c>
      <c r="CA185" s="134">
        <v>6.8263969545907008E-2</v>
      </c>
      <c r="CB185" s="134">
        <v>0.9872179502955063</v>
      </c>
      <c r="CC185" s="218">
        <v>-0.03</v>
      </c>
      <c r="CD185" s="218">
        <v>0.06</v>
      </c>
      <c r="CE185" s="218">
        <v>0.17499999999999999</v>
      </c>
      <c r="CF185" s="218">
        <v>-7.4999999999999997E-3</v>
      </c>
      <c r="CG185" s="218">
        <v>1.9200000000000002E-2</v>
      </c>
      <c r="CH185" s="218">
        <v>3.0653117356675472</v>
      </c>
      <c r="CI185" s="29">
        <v>4.2480000000000002</v>
      </c>
    </row>
    <row r="186" spans="4:87" x14ac:dyDescent="0.2">
      <c r="D186" s="31">
        <f t="shared" si="85"/>
        <v>38671</v>
      </c>
      <c r="F186" s="28">
        <f t="shared" si="86"/>
        <v>20000</v>
      </c>
      <c r="G186" s="28">
        <f t="shared" si="11"/>
        <v>0</v>
      </c>
      <c r="H186" s="52">
        <f t="shared" si="87"/>
        <v>3.3475000000000001</v>
      </c>
      <c r="I186" s="52">
        <f t="shared" si="88"/>
        <v>3.3675000000000002</v>
      </c>
      <c r="K186" s="52">
        <f t="shared" si="82"/>
        <v>0</v>
      </c>
      <c r="L186" s="132">
        <f t="shared" si="89"/>
        <v>0</v>
      </c>
      <c r="M186" s="30"/>
      <c r="N186" s="128">
        <f t="shared" si="29"/>
        <v>0.24347728460538551</v>
      </c>
      <c r="O186" s="128">
        <f t="shared" si="30"/>
        <v>0.24347728460538551</v>
      </c>
      <c r="P186" s="55">
        <f t="shared" si="90"/>
        <v>0.99999999999999989</v>
      </c>
      <c r="Q186" s="132">
        <f>_xll.xSPRDOPT(I186,H186,AQ186,0,O186,N186,P186,D186-$G$5,1,0)*AH186*AU186</f>
        <v>0</v>
      </c>
      <c r="R186" s="330"/>
      <c r="S186" s="177">
        <f>_xll.xSPRDOPT(I186,H186,AQ186,AT186,O186,N186,P186,D186-$G$5,1,2)*AF186*F186*AH186</f>
        <v>0</v>
      </c>
      <c r="T186" s="177">
        <f>_xll.xSPRDOPT(I186,H186,AQ186,AT186,O186,N186,P186,D186-$G$5,1,1)*AF186*F186*AH186</f>
        <v>0</v>
      </c>
      <c r="U186" s="132"/>
      <c r="V186" s="142">
        <f t="shared" si="91"/>
        <v>0</v>
      </c>
      <c r="W186" s="142"/>
      <c r="X186" s="300">
        <f t="shared" si="92"/>
        <v>0</v>
      </c>
      <c r="Y186" s="300">
        <f t="shared" si="12"/>
        <v>0</v>
      </c>
      <c r="Z186" s="300">
        <f t="shared" si="13"/>
        <v>0</v>
      </c>
      <c r="AA186" s="300">
        <f t="shared" si="14"/>
        <v>0</v>
      </c>
      <c r="AB186" s="300">
        <f t="shared" si="93"/>
        <v>0</v>
      </c>
      <c r="AC186" s="300">
        <f t="shared" si="94"/>
        <v>0</v>
      </c>
      <c r="AE186" s="135">
        <v>15</v>
      </c>
      <c r="AF186" s="135">
        <f t="shared" si="95"/>
        <v>0</v>
      </c>
      <c r="AG186" s="135">
        <f t="shared" si="96"/>
        <v>11</v>
      </c>
      <c r="AH186" s="135">
        <f t="shared" si="79"/>
        <v>0</v>
      </c>
      <c r="AI186" s="135">
        <f t="shared" si="97"/>
        <v>1904</v>
      </c>
      <c r="AJ186" s="135">
        <f t="shared" si="98"/>
        <v>38671</v>
      </c>
      <c r="AK186" s="332">
        <f t="shared" si="99"/>
        <v>0.10353092783505158</v>
      </c>
      <c r="AL186" s="133">
        <f t="shared" si="16"/>
        <v>3.06</v>
      </c>
      <c r="AM186" s="218">
        <f t="shared" si="17"/>
        <v>0.27</v>
      </c>
      <c r="AN186" s="218">
        <f t="shared" si="18"/>
        <v>1.7500000000000002E-2</v>
      </c>
      <c r="AO186" s="334">
        <f t="shared" si="83"/>
        <v>0.28749999999999998</v>
      </c>
      <c r="AP186" s="218">
        <f t="shared" si="19"/>
        <v>0.02</v>
      </c>
      <c r="AQ186" s="133">
        <f t="shared" si="100"/>
        <v>0</v>
      </c>
      <c r="AR186" s="134">
        <f t="shared" si="20"/>
        <v>0</v>
      </c>
      <c r="AS186" s="133">
        <f t="shared" si="80"/>
        <v>0</v>
      </c>
      <c r="AT186" s="134">
        <f t="shared" si="101"/>
        <v>7.0190264703434008E-2</v>
      </c>
      <c r="AU186" s="134">
        <f t="shared" si="22"/>
        <v>0</v>
      </c>
      <c r="AV186" s="34">
        <f t="shared" si="81"/>
        <v>0</v>
      </c>
      <c r="AW186" s="134">
        <f t="shared" si="24"/>
        <v>0.23250000000000001</v>
      </c>
      <c r="AX186" s="134">
        <f t="shared" si="25"/>
        <v>0.85</v>
      </c>
      <c r="AY186" s="134">
        <f t="shared" si="26"/>
        <v>0.85</v>
      </c>
      <c r="AZ186" s="134"/>
      <c r="BA186" s="223"/>
      <c r="BB186" s="218">
        <f t="shared" si="27"/>
        <v>-1.0546403580983732</v>
      </c>
      <c r="BC186" s="218">
        <f t="shared" si="102"/>
        <v>-1.0479999999999996</v>
      </c>
      <c r="BD186" s="134">
        <f t="shared" si="103"/>
        <v>-0.38477379466519657</v>
      </c>
      <c r="BE186" s="134">
        <f t="shared" si="104"/>
        <v>-0.3784678075646698</v>
      </c>
      <c r="BF186" s="134">
        <f>_xll.xSPRDOPT($BW186,$BV186,$CG186,0,$BY186,$BX186,$BZ186,$AJ186,1,4)*$CB186</f>
        <v>7.4978456377619185E-2</v>
      </c>
      <c r="BG186" s="134">
        <f>_xll.xSPRDOPT($BW186,$BV186,$CG186,0,$BY186,$BX186,$BZ186,$AJ186,1,3)*$CB186</f>
        <v>6.1452394907398289E-2</v>
      </c>
      <c r="BH186" s="134">
        <f>IF(OR(BF186&lt;&gt;0,BG186&lt;&gt;0),_xll.xSPRDOPT($BW186,$BV186,$CG186,0,$BY186,$BX186,$BZ186,$AJ186,1,12)*$CB186,0)</f>
        <v>-6.1633173405266979E-2</v>
      </c>
      <c r="BI186" s="134">
        <f>_xll.xSPRDOPT($BW186,$BV186,$CG186,2*LN(1+CA186/2),$BY186,$BX186,$BZ186,$AJ186,1,9)</f>
        <v>5.62578073785519E-5</v>
      </c>
      <c r="BJ186" s="134">
        <f>_xll.xSPRDOPT($BW186,$BV186,$CG186,0,$BY186,$BX186,$BZ186,$AJ186,1,6)*$CB186</f>
        <v>7.4475400212961063</v>
      </c>
      <c r="BK186" s="134">
        <f>_xll.xSPRDOPT($BW186,$BV186,$CG186,0,$BY186,$BX186,$BZ186,$AJ186,1,5)*$CB186</f>
        <v>-11.311581526478387</v>
      </c>
      <c r="BL186" s="134">
        <f>_xll.xSPRDOPT(BW186,BV186,CG186,0,BY186,BX186,BZ186,AJ186,1,2)*CB186</f>
        <v>-0.22902040862302986</v>
      </c>
      <c r="BM186" s="134">
        <f>_xll.xSPRDOPT(BW186,BV186,CG186,0,BY186,BX186,BZ186,AJ186,1,1)*CB186</f>
        <v>0.40219191537090299</v>
      </c>
      <c r="BN186" s="134">
        <f>IF(AH186&lt;&gt;0,_xll.xSPRDOPT($BW186,$BV186,$CG186,2*LN(1+CA186/2),$BY186,$BX186,$BZ186,$AJ186,1,8)+(AJ186/365.25)*CH186/AH186,0)</f>
        <v>0</v>
      </c>
      <c r="BO186" s="134">
        <f>_xll.xSPRDOPT($BW186,$BV186,$CG186,0,$BY186,$BX186,$BZ186,$AJ186,1,0)</f>
        <v>0.85484078033660615</v>
      </c>
      <c r="BP186" s="134"/>
      <c r="BQ186" s="134"/>
      <c r="BR186" s="134"/>
      <c r="BS186" s="135">
        <f t="shared" si="84"/>
        <v>0</v>
      </c>
      <c r="BV186" s="221">
        <v>4.4021403580983733</v>
      </c>
      <c r="BW186" s="133">
        <v>4.4154999999999998</v>
      </c>
      <c r="BX186" s="134">
        <v>0.6282510792705821</v>
      </c>
      <c r="BY186" s="134">
        <v>0.62194509217005534</v>
      </c>
      <c r="BZ186" s="134">
        <v>0.99287864325661945</v>
      </c>
      <c r="CA186" s="134">
        <v>6.8263969545907008E-2</v>
      </c>
      <c r="CB186" s="134">
        <v>0.9872179502955063</v>
      </c>
      <c r="CC186" s="218">
        <v>-0.03</v>
      </c>
      <c r="CD186" s="218">
        <v>0.06</v>
      </c>
      <c r="CE186" s="218">
        <v>0.17499999999999999</v>
      </c>
      <c r="CF186" s="218">
        <v>-7.4999999999999997E-3</v>
      </c>
      <c r="CG186" s="218">
        <v>1.9200000000000002E-2</v>
      </c>
      <c r="CH186" s="218">
        <v>3.0653117356675472</v>
      </c>
      <c r="CI186" s="29">
        <v>4.2480000000000002</v>
      </c>
    </row>
    <row r="187" spans="4:87" x14ac:dyDescent="0.2">
      <c r="D187" s="31">
        <f t="shared" si="85"/>
        <v>38671</v>
      </c>
      <c r="F187" s="28">
        <f t="shared" si="86"/>
        <v>20000</v>
      </c>
      <c r="G187" s="28">
        <f t="shared" si="11"/>
        <v>0</v>
      </c>
      <c r="H187" s="52">
        <f t="shared" si="87"/>
        <v>3.3475000000000001</v>
      </c>
      <c r="I187" s="52">
        <f t="shared" si="88"/>
        <v>3.3675000000000002</v>
      </c>
      <c r="K187" s="52">
        <f t="shared" si="82"/>
        <v>0</v>
      </c>
      <c r="L187" s="132">
        <f t="shared" si="89"/>
        <v>0</v>
      </c>
      <c r="M187" s="30"/>
      <c r="N187" s="128">
        <f t="shared" si="29"/>
        <v>0.24347728460538551</v>
      </c>
      <c r="O187" s="128">
        <f t="shared" si="30"/>
        <v>0.24347728460538551</v>
      </c>
      <c r="P187" s="55">
        <f t="shared" si="90"/>
        <v>0.99999999999999989</v>
      </c>
      <c r="Q187" s="132">
        <f>_xll.xSPRDOPT(I187,H187,AQ187,0,O187,N187,P187,D187-$G$5,1,0)*AH187*AU187</f>
        <v>0</v>
      </c>
      <c r="R187" s="330"/>
      <c r="S187" s="177">
        <f>_xll.xSPRDOPT(I187,H187,AQ187,AT187,O187,N187,P187,D187-$G$5,1,2)*AF187*F187*AH187</f>
        <v>0</v>
      </c>
      <c r="T187" s="177">
        <f>_xll.xSPRDOPT(I187,H187,AQ187,AT187,O187,N187,P187,D187-$G$5,1,1)*AF187*F187*AH187</f>
        <v>0</v>
      </c>
      <c r="U187" s="132"/>
      <c r="V187" s="142">
        <f t="shared" si="91"/>
        <v>0</v>
      </c>
      <c r="W187" s="142"/>
      <c r="X187" s="300">
        <f t="shared" si="92"/>
        <v>0</v>
      </c>
      <c r="Y187" s="300">
        <f t="shared" si="12"/>
        <v>0</v>
      </c>
      <c r="Z187" s="300">
        <f t="shared" si="13"/>
        <v>0</v>
      </c>
      <c r="AA187" s="300">
        <f t="shared" si="14"/>
        <v>0</v>
      </c>
      <c r="AB187" s="300">
        <f t="shared" si="93"/>
        <v>0</v>
      </c>
      <c r="AC187" s="300">
        <f t="shared" si="94"/>
        <v>0</v>
      </c>
      <c r="AE187" s="135">
        <v>15</v>
      </c>
      <c r="AF187" s="135">
        <f t="shared" si="95"/>
        <v>0</v>
      </c>
      <c r="AG187" s="135">
        <f t="shared" si="96"/>
        <v>11</v>
      </c>
      <c r="AH187" s="135">
        <f t="shared" si="79"/>
        <v>0</v>
      </c>
      <c r="AI187" s="135">
        <f t="shared" si="97"/>
        <v>1904</v>
      </c>
      <c r="AJ187" s="135">
        <f t="shared" si="98"/>
        <v>38671</v>
      </c>
      <c r="AK187" s="332">
        <f t="shared" si="99"/>
        <v>0.10353092783505158</v>
      </c>
      <c r="AL187" s="133">
        <f t="shared" si="16"/>
        <v>3.06</v>
      </c>
      <c r="AM187" s="218">
        <f t="shared" si="17"/>
        <v>0.27</v>
      </c>
      <c r="AN187" s="218">
        <f t="shared" si="18"/>
        <v>1.7500000000000002E-2</v>
      </c>
      <c r="AO187" s="334">
        <f t="shared" si="83"/>
        <v>0.28749999999999998</v>
      </c>
      <c r="AP187" s="218">
        <f t="shared" si="19"/>
        <v>0.02</v>
      </c>
      <c r="AQ187" s="133">
        <f t="shared" si="100"/>
        <v>0</v>
      </c>
      <c r="AR187" s="134">
        <f t="shared" si="20"/>
        <v>0</v>
      </c>
      <c r="AS187" s="133">
        <f t="shared" si="80"/>
        <v>0</v>
      </c>
      <c r="AT187" s="134">
        <f t="shared" si="101"/>
        <v>7.0190264703434008E-2</v>
      </c>
      <c r="AU187" s="134">
        <f t="shared" si="22"/>
        <v>0</v>
      </c>
      <c r="AV187" s="34">
        <f t="shared" si="81"/>
        <v>0</v>
      </c>
      <c r="AW187" s="134">
        <f t="shared" si="24"/>
        <v>0.23250000000000001</v>
      </c>
      <c r="AX187" s="134">
        <f t="shared" si="25"/>
        <v>0.85</v>
      </c>
      <c r="AY187" s="134">
        <f t="shared" si="26"/>
        <v>0.85</v>
      </c>
      <c r="AZ187" s="134"/>
      <c r="BA187" s="223"/>
      <c r="BB187" s="218">
        <f t="shared" si="27"/>
        <v>-1.0546403580983732</v>
      </c>
      <c r="BC187" s="218">
        <f t="shared" si="102"/>
        <v>-1.0479999999999996</v>
      </c>
      <c r="BD187" s="134">
        <f t="shared" si="103"/>
        <v>-0.38477379466519657</v>
      </c>
      <c r="BE187" s="134">
        <f t="shared" si="104"/>
        <v>-0.3784678075646698</v>
      </c>
      <c r="BF187" s="134">
        <f>_xll.xSPRDOPT($BW187,$BV187,$CG187,0,$BY187,$BX187,$BZ187,$AJ187,1,4)*$CB187</f>
        <v>7.4978456377619185E-2</v>
      </c>
      <c r="BG187" s="134">
        <f>_xll.xSPRDOPT($BW187,$BV187,$CG187,0,$BY187,$BX187,$BZ187,$AJ187,1,3)*$CB187</f>
        <v>6.1452394907398289E-2</v>
      </c>
      <c r="BH187" s="134">
        <f>IF(OR(BF187&lt;&gt;0,BG187&lt;&gt;0),_xll.xSPRDOPT($BW187,$BV187,$CG187,0,$BY187,$BX187,$BZ187,$AJ187,1,12)*$CB187,0)</f>
        <v>-6.1633173405266979E-2</v>
      </c>
      <c r="BI187" s="134">
        <f>_xll.xSPRDOPT($BW187,$BV187,$CG187,2*LN(1+CA187/2),$BY187,$BX187,$BZ187,$AJ187,1,9)</f>
        <v>5.62578073785519E-5</v>
      </c>
      <c r="BJ187" s="134">
        <f>_xll.xSPRDOPT($BW187,$BV187,$CG187,0,$BY187,$BX187,$BZ187,$AJ187,1,6)*$CB187</f>
        <v>7.4475400212961063</v>
      </c>
      <c r="BK187" s="134">
        <f>_xll.xSPRDOPT($BW187,$BV187,$CG187,0,$BY187,$BX187,$BZ187,$AJ187,1,5)*$CB187</f>
        <v>-11.311581526478387</v>
      </c>
      <c r="BL187" s="134">
        <f>_xll.xSPRDOPT(BW187,BV187,CG187,0,BY187,BX187,BZ187,AJ187,1,2)*CB187</f>
        <v>-0.22902040862302986</v>
      </c>
      <c r="BM187" s="134">
        <f>_xll.xSPRDOPT(BW187,BV187,CG187,0,BY187,BX187,BZ187,AJ187,1,1)*CB187</f>
        <v>0.40219191537090299</v>
      </c>
      <c r="BN187" s="134">
        <f>IF(AH187&lt;&gt;0,_xll.xSPRDOPT($BW187,$BV187,$CG187,2*LN(1+CA187/2),$BY187,$BX187,$BZ187,$AJ187,1,8)+(AJ187/365.25)*CH187/AH187,0)</f>
        <v>0</v>
      </c>
      <c r="BO187" s="134">
        <f>_xll.xSPRDOPT($BW187,$BV187,$CG187,0,$BY187,$BX187,$BZ187,$AJ187,1,0)</f>
        <v>0.85484078033660615</v>
      </c>
      <c r="BP187" s="134"/>
      <c r="BQ187" s="134"/>
      <c r="BR187" s="134"/>
      <c r="BS187" s="135">
        <f t="shared" si="84"/>
        <v>0</v>
      </c>
      <c r="BV187" s="221">
        <v>4.4021403580983733</v>
      </c>
      <c r="BW187" s="133">
        <v>4.4154999999999998</v>
      </c>
      <c r="BX187" s="134">
        <v>0.6282510792705821</v>
      </c>
      <c r="BY187" s="134">
        <v>0.62194509217005534</v>
      </c>
      <c r="BZ187" s="134">
        <v>0.99287864325661945</v>
      </c>
      <c r="CA187" s="134">
        <v>6.8263969545907008E-2</v>
      </c>
      <c r="CB187" s="134">
        <v>0.9872179502955063</v>
      </c>
      <c r="CC187" s="218">
        <v>-0.03</v>
      </c>
      <c r="CD187" s="218">
        <v>0.06</v>
      </c>
      <c r="CE187" s="218">
        <v>0.17499999999999999</v>
      </c>
      <c r="CF187" s="218">
        <v>-7.4999999999999997E-3</v>
      </c>
      <c r="CG187" s="218">
        <v>1.9200000000000002E-2</v>
      </c>
      <c r="CH187" s="218">
        <v>3.0653117356675472</v>
      </c>
      <c r="CI187" s="29">
        <v>4.2480000000000002</v>
      </c>
    </row>
    <row r="188" spans="4:87" x14ac:dyDescent="0.2">
      <c r="D188" s="31">
        <f t="shared" si="85"/>
        <v>38671</v>
      </c>
      <c r="F188" s="28">
        <f t="shared" si="86"/>
        <v>20000</v>
      </c>
      <c r="G188" s="28">
        <f t="shared" si="11"/>
        <v>0</v>
      </c>
      <c r="H188" s="52">
        <f t="shared" si="87"/>
        <v>3.3475000000000001</v>
      </c>
      <c r="I188" s="52">
        <f t="shared" si="88"/>
        <v>3.3675000000000002</v>
      </c>
      <c r="K188" s="52">
        <f t="shared" si="82"/>
        <v>0</v>
      </c>
      <c r="L188" s="132">
        <f t="shared" si="89"/>
        <v>0</v>
      </c>
      <c r="M188" s="30"/>
      <c r="N188" s="128">
        <f t="shared" si="29"/>
        <v>0.24347728460538551</v>
      </c>
      <c r="O188" s="128">
        <f t="shared" si="30"/>
        <v>0.24347728460538551</v>
      </c>
      <c r="P188" s="55">
        <f t="shared" si="90"/>
        <v>0.99999999999999989</v>
      </c>
      <c r="Q188" s="132">
        <f>_xll.xSPRDOPT(I188,H188,AQ188,0,O188,N188,P188,D188-$G$5,1,0)*AH188*AU188</f>
        <v>0</v>
      </c>
      <c r="R188" s="330"/>
      <c r="S188" s="177">
        <f>_xll.xSPRDOPT(I188,H188,AQ188,AT188,O188,N188,P188,D188-$G$5,1,2)*AF188*F188*AH188</f>
        <v>0</v>
      </c>
      <c r="T188" s="177">
        <f>_xll.xSPRDOPT(I188,H188,AQ188,AT188,O188,N188,P188,D188-$G$5,1,1)*AF188*F188*AH188</f>
        <v>0</v>
      </c>
      <c r="U188" s="132"/>
      <c r="V188" s="142">
        <f t="shared" si="91"/>
        <v>0</v>
      </c>
      <c r="W188" s="142"/>
      <c r="X188" s="300">
        <f t="shared" si="92"/>
        <v>0</v>
      </c>
      <c r="Y188" s="300">
        <f t="shared" si="12"/>
        <v>0</v>
      </c>
      <c r="Z188" s="300">
        <f t="shared" si="13"/>
        <v>0</v>
      </c>
      <c r="AA188" s="300">
        <f t="shared" si="14"/>
        <v>0</v>
      </c>
      <c r="AB188" s="300">
        <f t="shared" si="93"/>
        <v>0</v>
      </c>
      <c r="AC188" s="300">
        <f t="shared" si="94"/>
        <v>0</v>
      </c>
      <c r="AE188" s="135">
        <v>15</v>
      </c>
      <c r="AF188" s="135">
        <f t="shared" si="95"/>
        <v>0</v>
      </c>
      <c r="AG188" s="135">
        <f t="shared" si="96"/>
        <v>11</v>
      </c>
      <c r="AH188" s="135">
        <f t="shared" si="79"/>
        <v>0</v>
      </c>
      <c r="AI188" s="135">
        <f t="shared" si="97"/>
        <v>1904</v>
      </c>
      <c r="AJ188" s="135">
        <f t="shared" si="98"/>
        <v>38671</v>
      </c>
      <c r="AK188" s="332">
        <f t="shared" si="99"/>
        <v>0.10353092783505158</v>
      </c>
      <c r="AL188" s="133">
        <f t="shared" si="16"/>
        <v>3.06</v>
      </c>
      <c r="AM188" s="218">
        <f t="shared" si="17"/>
        <v>0.27</v>
      </c>
      <c r="AN188" s="218">
        <f t="shared" si="18"/>
        <v>1.7500000000000002E-2</v>
      </c>
      <c r="AO188" s="334">
        <f t="shared" si="83"/>
        <v>0.28749999999999998</v>
      </c>
      <c r="AP188" s="218">
        <f t="shared" si="19"/>
        <v>0.02</v>
      </c>
      <c r="AQ188" s="133">
        <f t="shared" si="100"/>
        <v>0</v>
      </c>
      <c r="AR188" s="134">
        <f t="shared" si="20"/>
        <v>0</v>
      </c>
      <c r="AS188" s="133">
        <f t="shared" si="80"/>
        <v>0</v>
      </c>
      <c r="AT188" s="134">
        <f t="shared" si="101"/>
        <v>7.0190264703434008E-2</v>
      </c>
      <c r="AU188" s="134">
        <f t="shared" si="22"/>
        <v>0</v>
      </c>
      <c r="AV188" s="34">
        <f t="shared" si="81"/>
        <v>0</v>
      </c>
      <c r="AW188" s="134">
        <f t="shared" si="24"/>
        <v>0.23250000000000001</v>
      </c>
      <c r="AX188" s="134">
        <f t="shared" si="25"/>
        <v>0.85</v>
      </c>
      <c r="AY188" s="134">
        <f t="shared" si="26"/>
        <v>0.85</v>
      </c>
      <c r="AZ188" s="134"/>
      <c r="BA188" s="223"/>
      <c r="BB188" s="218">
        <f t="shared" si="27"/>
        <v>-1.0546403580983732</v>
      </c>
      <c r="BC188" s="218">
        <f t="shared" si="102"/>
        <v>-1.0479999999999996</v>
      </c>
      <c r="BD188" s="134">
        <f t="shared" si="103"/>
        <v>-0.38477379466519657</v>
      </c>
      <c r="BE188" s="134">
        <f t="shared" si="104"/>
        <v>-0.3784678075646698</v>
      </c>
      <c r="BF188" s="134">
        <f>_xll.xSPRDOPT($BW188,$BV188,$CG188,0,$BY188,$BX188,$BZ188,$AJ188,1,4)*$CB188</f>
        <v>7.4978456377619185E-2</v>
      </c>
      <c r="BG188" s="134">
        <f>_xll.xSPRDOPT($BW188,$BV188,$CG188,0,$BY188,$BX188,$BZ188,$AJ188,1,3)*$CB188</f>
        <v>6.1452394907398289E-2</v>
      </c>
      <c r="BH188" s="134">
        <f>IF(OR(BF188&lt;&gt;0,BG188&lt;&gt;0),_xll.xSPRDOPT($BW188,$BV188,$CG188,0,$BY188,$BX188,$BZ188,$AJ188,1,12)*$CB188,0)</f>
        <v>-6.1633173405266979E-2</v>
      </c>
      <c r="BI188" s="134">
        <f>_xll.xSPRDOPT($BW188,$BV188,$CG188,2*LN(1+CA188/2),$BY188,$BX188,$BZ188,$AJ188,1,9)</f>
        <v>5.62578073785519E-5</v>
      </c>
      <c r="BJ188" s="134">
        <f>_xll.xSPRDOPT($BW188,$BV188,$CG188,0,$BY188,$BX188,$BZ188,$AJ188,1,6)*$CB188</f>
        <v>7.4475400212961063</v>
      </c>
      <c r="BK188" s="134">
        <f>_xll.xSPRDOPT($BW188,$BV188,$CG188,0,$BY188,$BX188,$BZ188,$AJ188,1,5)*$CB188</f>
        <v>-11.311581526478387</v>
      </c>
      <c r="BL188" s="134">
        <f>_xll.xSPRDOPT(BW188,BV188,CG188,0,BY188,BX188,BZ188,AJ188,1,2)*CB188</f>
        <v>-0.22902040862302986</v>
      </c>
      <c r="BM188" s="134">
        <f>_xll.xSPRDOPT(BW188,BV188,CG188,0,BY188,BX188,BZ188,AJ188,1,1)*CB188</f>
        <v>0.40219191537090299</v>
      </c>
      <c r="BN188" s="134">
        <f>IF(AH188&lt;&gt;0,_xll.xSPRDOPT($BW188,$BV188,$CG188,2*LN(1+CA188/2),$BY188,$BX188,$BZ188,$AJ188,1,8)+(AJ188/365.25)*CH188/AH188,0)</f>
        <v>0</v>
      </c>
      <c r="BO188" s="134">
        <f>_xll.xSPRDOPT($BW188,$BV188,$CG188,0,$BY188,$BX188,$BZ188,$AJ188,1,0)</f>
        <v>0.85484078033660615</v>
      </c>
      <c r="BP188" s="134"/>
      <c r="BQ188" s="134"/>
      <c r="BR188" s="134"/>
      <c r="BS188" s="135">
        <f t="shared" si="84"/>
        <v>0</v>
      </c>
      <c r="BV188" s="221">
        <v>4.4021403580983733</v>
      </c>
      <c r="BW188" s="133">
        <v>4.4154999999999998</v>
      </c>
      <c r="BX188" s="134">
        <v>0.6282510792705821</v>
      </c>
      <c r="BY188" s="134">
        <v>0.62194509217005534</v>
      </c>
      <c r="BZ188" s="134">
        <v>0.99287864325661945</v>
      </c>
      <c r="CA188" s="134">
        <v>6.8263969545907008E-2</v>
      </c>
      <c r="CB188" s="134">
        <v>0.9872179502955063</v>
      </c>
      <c r="CC188" s="218">
        <v>-0.03</v>
      </c>
      <c r="CD188" s="218">
        <v>0.06</v>
      </c>
      <c r="CE188" s="218">
        <v>0.17499999999999999</v>
      </c>
      <c r="CF188" s="218">
        <v>-7.4999999999999997E-3</v>
      </c>
      <c r="CG188" s="218">
        <v>1.9200000000000002E-2</v>
      </c>
      <c r="CH188" s="218">
        <v>3.0653117356675472</v>
      </c>
      <c r="CI188" s="29">
        <v>4.2480000000000002</v>
      </c>
    </row>
    <row r="189" spans="4:87" x14ac:dyDescent="0.2">
      <c r="D189" s="31">
        <f t="shared" si="85"/>
        <v>38671</v>
      </c>
      <c r="F189" s="28">
        <f t="shared" si="86"/>
        <v>20000</v>
      </c>
      <c r="G189" s="28">
        <f t="shared" si="11"/>
        <v>0</v>
      </c>
      <c r="H189" s="52">
        <f t="shared" si="87"/>
        <v>3.3475000000000001</v>
      </c>
      <c r="I189" s="52">
        <f t="shared" si="88"/>
        <v>3.3675000000000002</v>
      </c>
      <c r="K189" s="52">
        <f t="shared" si="82"/>
        <v>0</v>
      </c>
      <c r="L189" s="132">
        <f t="shared" si="89"/>
        <v>0</v>
      </c>
      <c r="M189" s="30"/>
      <c r="N189" s="128">
        <f t="shared" si="29"/>
        <v>0.24347728460538551</v>
      </c>
      <c r="O189" s="128">
        <f t="shared" si="30"/>
        <v>0.24347728460538551</v>
      </c>
      <c r="P189" s="55">
        <f t="shared" si="90"/>
        <v>0.99999999999999989</v>
      </c>
      <c r="Q189" s="132">
        <f>_xll.xSPRDOPT(I189,H189,AQ189,0,O189,N189,P189,D189-$G$5,1,0)*AH189*AU189</f>
        <v>0</v>
      </c>
      <c r="R189" s="330"/>
      <c r="S189" s="177">
        <f>_xll.xSPRDOPT(I189,H189,AQ189,AT189,O189,N189,P189,D189-$G$5,1,2)*AF189*F189*AH189</f>
        <v>0</v>
      </c>
      <c r="T189" s="177">
        <f>_xll.xSPRDOPT(I189,H189,AQ189,AT189,O189,N189,P189,D189-$G$5,1,1)*AF189*F189*AH189</f>
        <v>0</v>
      </c>
      <c r="U189" s="132"/>
      <c r="V189" s="142">
        <f t="shared" si="91"/>
        <v>0</v>
      </c>
      <c r="W189" s="142"/>
      <c r="X189" s="300">
        <f t="shared" si="92"/>
        <v>0</v>
      </c>
      <c r="Y189" s="300">
        <f t="shared" si="12"/>
        <v>0</v>
      </c>
      <c r="Z189" s="300">
        <f t="shared" si="13"/>
        <v>0</v>
      </c>
      <c r="AA189" s="300">
        <f t="shared" si="14"/>
        <v>0</v>
      </c>
      <c r="AB189" s="300">
        <f t="shared" si="93"/>
        <v>0</v>
      </c>
      <c r="AC189" s="300">
        <f t="shared" si="94"/>
        <v>0</v>
      </c>
      <c r="AE189" s="135">
        <v>15</v>
      </c>
      <c r="AF189" s="135">
        <f t="shared" si="95"/>
        <v>0</v>
      </c>
      <c r="AG189" s="135">
        <f t="shared" si="96"/>
        <v>11</v>
      </c>
      <c r="AH189" s="135">
        <f t="shared" si="79"/>
        <v>0</v>
      </c>
      <c r="AI189" s="135">
        <f t="shared" si="97"/>
        <v>1904</v>
      </c>
      <c r="AJ189" s="135">
        <f t="shared" si="98"/>
        <v>38671</v>
      </c>
      <c r="AK189" s="332">
        <f t="shared" si="99"/>
        <v>0.10353092783505158</v>
      </c>
      <c r="AL189" s="133">
        <f t="shared" si="16"/>
        <v>3.06</v>
      </c>
      <c r="AM189" s="218">
        <f t="shared" si="17"/>
        <v>0.27</v>
      </c>
      <c r="AN189" s="218">
        <f t="shared" si="18"/>
        <v>1.7500000000000002E-2</v>
      </c>
      <c r="AO189" s="334">
        <f t="shared" si="83"/>
        <v>0.28749999999999998</v>
      </c>
      <c r="AP189" s="218">
        <f t="shared" si="19"/>
        <v>0.02</v>
      </c>
      <c r="AQ189" s="133">
        <f t="shared" si="100"/>
        <v>0</v>
      </c>
      <c r="AR189" s="134">
        <f t="shared" si="20"/>
        <v>0</v>
      </c>
      <c r="AS189" s="133">
        <f t="shared" si="80"/>
        <v>0</v>
      </c>
      <c r="AT189" s="134">
        <f t="shared" si="101"/>
        <v>7.0190264703434008E-2</v>
      </c>
      <c r="AU189" s="134">
        <f t="shared" si="22"/>
        <v>0</v>
      </c>
      <c r="AV189" s="34">
        <f t="shared" si="81"/>
        <v>0</v>
      </c>
      <c r="AW189" s="134">
        <f t="shared" si="24"/>
        <v>0.23250000000000001</v>
      </c>
      <c r="AX189" s="134">
        <f t="shared" si="25"/>
        <v>0.85</v>
      </c>
      <c r="AY189" s="134">
        <f t="shared" si="26"/>
        <v>0.85</v>
      </c>
      <c r="AZ189" s="134"/>
      <c r="BA189" s="223"/>
      <c r="BB189" s="218">
        <f t="shared" si="27"/>
        <v>-1.0546403580983732</v>
      </c>
      <c r="BC189" s="218">
        <f t="shared" si="102"/>
        <v>-1.0479999999999996</v>
      </c>
      <c r="BD189" s="134">
        <f t="shared" si="103"/>
        <v>-0.38477379466519657</v>
      </c>
      <c r="BE189" s="134">
        <f t="shared" si="104"/>
        <v>-0.3784678075646698</v>
      </c>
      <c r="BF189" s="134">
        <f>_xll.xSPRDOPT($BW189,$BV189,$CG189,0,$BY189,$BX189,$BZ189,$AJ189,1,4)*$CB189</f>
        <v>7.4978456377619185E-2</v>
      </c>
      <c r="BG189" s="134">
        <f>_xll.xSPRDOPT($BW189,$BV189,$CG189,0,$BY189,$BX189,$BZ189,$AJ189,1,3)*$CB189</f>
        <v>6.1452394907398289E-2</v>
      </c>
      <c r="BH189" s="134">
        <f>IF(OR(BF189&lt;&gt;0,BG189&lt;&gt;0),_xll.xSPRDOPT($BW189,$BV189,$CG189,0,$BY189,$BX189,$BZ189,$AJ189,1,12)*$CB189,0)</f>
        <v>-6.1633173405266979E-2</v>
      </c>
      <c r="BI189" s="134">
        <f>_xll.xSPRDOPT($BW189,$BV189,$CG189,2*LN(1+CA189/2),$BY189,$BX189,$BZ189,$AJ189,1,9)</f>
        <v>5.62578073785519E-5</v>
      </c>
      <c r="BJ189" s="134">
        <f>_xll.xSPRDOPT($BW189,$BV189,$CG189,0,$BY189,$BX189,$BZ189,$AJ189,1,6)*$CB189</f>
        <v>7.4475400212961063</v>
      </c>
      <c r="BK189" s="134">
        <f>_xll.xSPRDOPT($BW189,$BV189,$CG189,0,$BY189,$BX189,$BZ189,$AJ189,1,5)*$CB189</f>
        <v>-11.311581526478387</v>
      </c>
      <c r="BL189" s="134">
        <f>_xll.xSPRDOPT(BW189,BV189,CG189,0,BY189,BX189,BZ189,AJ189,1,2)*CB189</f>
        <v>-0.22902040862302986</v>
      </c>
      <c r="BM189" s="134">
        <f>_xll.xSPRDOPT(BW189,BV189,CG189,0,BY189,BX189,BZ189,AJ189,1,1)*CB189</f>
        <v>0.40219191537090299</v>
      </c>
      <c r="BN189" s="134">
        <f>IF(AH189&lt;&gt;0,_xll.xSPRDOPT($BW189,$BV189,$CG189,2*LN(1+CA189/2),$BY189,$BX189,$BZ189,$AJ189,1,8)+(AJ189/365.25)*CH189/AH189,0)</f>
        <v>0</v>
      </c>
      <c r="BO189" s="134">
        <f>_xll.xSPRDOPT($BW189,$BV189,$CG189,0,$BY189,$BX189,$BZ189,$AJ189,1,0)</f>
        <v>0.85484078033660615</v>
      </c>
      <c r="BP189" s="134"/>
      <c r="BQ189" s="134"/>
      <c r="BR189" s="134"/>
      <c r="BS189" s="135">
        <f t="shared" si="84"/>
        <v>0</v>
      </c>
      <c r="BV189" s="221">
        <v>4.4021403580983733</v>
      </c>
      <c r="BW189" s="133">
        <v>4.4154999999999998</v>
      </c>
      <c r="BX189" s="134">
        <v>0.6282510792705821</v>
      </c>
      <c r="BY189" s="134">
        <v>0.62194509217005534</v>
      </c>
      <c r="BZ189" s="134">
        <v>0.99287864325661945</v>
      </c>
      <c r="CA189" s="134">
        <v>6.8263969545907008E-2</v>
      </c>
      <c r="CB189" s="134">
        <v>0.9872179502955063</v>
      </c>
      <c r="CC189" s="218">
        <v>-0.03</v>
      </c>
      <c r="CD189" s="218">
        <v>0.06</v>
      </c>
      <c r="CE189" s="218">
        <v>0.17499999999999999</v>
      </c>
      <c r="CF189" s="218">
        <v>-7.4999999999999997E-3</v>
      </c>
      <c r="CG189" s="218">
        <v>1.9200000000000002E-2</v>
      </c>
      <c r="CH189" s="218">
        <v>3.0653117356675472</v>
      </c>
      <c r="CI189" s="29">
        <v>4.2480000000000002</v>
      </c>
    </row>
    <row r="190" spans="4:87" x14ac:dyDescent="0.2">
      <c r="D190" s="31">
        <f t="shared" si="85"/>
        <v>38671</v>
      </c>
      <c r="F190" s="28">
        <f t="shared" si="86"/>
        <v>20000</v>
      </c>
      <c r="G190" s="28">
        <f t="shared" si="11"/>
        <v>0</v>
      </c>
      <c r="H190" s="52">
        <f t="shared" si="87"/>
        <v>3.3475000000000001</v>
      </c>
      <c r="I190" s="52">
        <f t="shared" si="88"/>
        <v>3.3675000000000002</v>
      </c>
      <c r="K190" s="52">
        <f t="shared" si="82"/>
        <v>0</v>
      </c>
      <c r="L190" s="132">
        <f t="shared" si="89"/>
        <v>0</v>
      </c>
      <c r="M190" s="30"/>
      <c r="N190" s="128">
        <f t="shared" si="29"/>
        <v>0.24347728460538551</v>
      </c>
      <c r="O190" s="128">
        <f t="shared" si="30"/>
        <v>0.24347728460538551</v>
      </c>
      <c r="P190" s="55">
        <f t="shared" si="90"/>
        <v>0.99999999999999989</v>
      </c>
      <c r="Q190" s="132">
        <f>_xll.xSPRDOPT(I190,H190,AQ190,0,O190,N190,P190,D190-$G$5,1,0)*AH190*AU190</f>
        <v>0</v>
      </c>
      <c r="R190" s="330"/>
      <c r="S190" s="177">
        <f>_xll.xSPRDOPT(I190,H190,AQ190,AT190,O190,N190,P190,D190-$G$5,1,2)*AF190*F190*AH190</f>
        <v>0</v>
      </c>
      <c r="T190" s="177">
        <f>_xll.xSPRDOPT(I190,H190,AQ190,AT190,O190,N190,P190,D190-$G$5,1,1)*AF190*F190*AH190</f>
        <v>0</v>
      </c>
      <c r="U190" s="132"/>
      <c r="V190" s="142">
        <f t="shared" si="91"/>
        <v>0</v>
      </c>
      <c r="W190" s="142"/>
      <c r="X190" s="300">
        <f t="shared" si="92"/>
        <v>0</v>
      </c>
      <c r="Y190" s="300">
        <f t="shared" si="12"/>
        <v>0</v>
      </c>
      <c r="Z190" s="300">
        <f t="shared" si="13"/>
        <v>0</v>
      </c>
      <c r="AA190" s="300">
        <f t="shared" si="14"/>
        <v>0</v>
      </c>
      <c r="AB190" s="300">
        <f t="shared" si="93"/>
        <v>0</v>
      </c>
      <c r="AC190" s="300">
        <f t="shared" si="94"/>
        <v>0</v>
      </c>
      <c r="AE190" s="135">
        <v>15</v>
      </c>
      <c r="AF190" s="135">
        <f t="shared" si="95"/>
        <v>0</v>
      </c>
      <c r="AG190" s="135">
        <f t="shared" si="96"/>
        <v>11</v>
      </c>
      <c r="AH190" s="135">
        <f t="shared" si="79"/>
        <v>0</v>
      </c>
      <c r="AI190" s="135">
        <f t="shared" si="97"/>
        <v>1904</v>
      </c>
      <c r="AJ190" s="135">
        <f t="shared" si="98"/>
        <v>38671</v>
      </c>
      <c r="AK190" s="332">
        <f t="shared" si="99"/>
        <v>0.10353092783505158</v>
      </c>
      <c r="AL190" s="133">
        <f t="shared" si="16"/>
        <v>3.06</v>
      </c>
      <c r="AM190" s="218">
        <f t="shared" si="17"/>
        <v>0.27</v>
      </c>
      <c r="AN190" s="218">
        <f t="shared" si="18"/>
        <v>1.7500000000000002E-2</v>
      </c>
      <c r="AO190" s="334">
        <f t="shared" si="83"/>
        <v>0.28749999999999998</v>
      </c>
      <c r="AP190" s="218">
        <f t="shared" si="19"/>
        <v>0.02</v>
      </c>
      <c r="AQ190" s="133">
        <f t="shared" si="100"/>
        <v>0</v>
      </c>
      <c r="AR190" s="134">
        <f t="shared" si="20"/>
        <v>0</v>
      </c>
      <c r="AS190" s="133">
        <f t="shared" si="80"/>
        <v>0</v>
      </c>
      <c r="AT190" s="134">
        <f t="shared" si="101"/>
        <v>7.0190264703434008E-2</v>
      </c>
      <c r="AU190" s="134">
        <f t="shared" si="22"/>
        <v>0</v>
      </c>
      <c r="AV190" s="34">
        <f t="shared" si="81"/>
        <v>0</v>
      </c>
      <c r="AW190" s="134">
        <f t="shared" si="24"/>
        <v>0.23250000000000001</v>
      </c>
      <c r="AX190" s="134">
        <f t="shared" si="25"/>
        <v>0.85</v>
      </c>
      <c r="AY190" s="134">
        <f t="shared" si="26"/>
        <v>0.85</v>
      </c>
      <c r="AZ190" s="134"/>
      <c r="BA190" s="223"/>
      <c r="BB190" s="218">
        <f t="shared" si="27"/>
        <v>-1.0546403580983732</v>
      </c>
      <c r="BC190" s="218">
        <f t="shared" si="102"/>
        <v>-1.0479999999999996</v>
      </c>
      <c r="BD190" s="134">
        <f t="shared" si="103"/>
        <v>-0.38477379466519657</v>
      </c>
      <c r="BE190" s="134">
        <f t="shared" si="104"/>
        <v>-0.3784678075646698</v>
      </c>
      <c r="BF190" s="134">
        <f>_xll.xSPRDOPT($BW190,$BV190,$CG190,0,$BY190,$BX190,$BZ190,$AJ190,1,4)*$CB190</f>
        <v>7.4978456377619185E-2</v>
      </c>
      <c r="BG190" s="134">
        <f>_xll.xSPRDOPT($BW190,$BV190,$CG190,0,$BY190,$BX190,$BZ190,$AJ190,1,3)*$CB190</f>
        <v>6.1452394907398289E-2</v>
      </c>
      <c r="BH190" s="134">
        <f>IF(OR(BF190&lt;&gt;0,BG190&lt;&gt;0),_xll.xSPRDOPT($BW190,$BV190,$CG190,0,$BY190,$BX190,$BZ190,$AJ190,1,12)*$CB190,0)</f>
        <v>-6.1633173405266979E-2</v>
      </c>
      <c r="BI190" s="134">
        <f>_xll.xSPRDOPT($BW190,$BV190,$CG190,2*LN(1+CA190/2),$BY190,$BX190,$BZ190,$AJ190,1,9)</f>
        <v>5.62578073785519E-5</v>
      </c>
      <c r="BJ190" s="134">
        <f>_xll.xSPRDOPT($BW190,$BV190,$CG190,0,$BY190,$BX190,$BZ190,$AJ190,1,6)*$CB190</f>
        <v>7.4475400212961063</v>
      </c>
      <c r="BK190" s="134">
        <f>_xll.xSPRDOPT($BW190,$BV190,$CG190,0,$BY190,$BX190,$BZ190,$AJ190,1,5)*$CB190</f>
        <v>-11.311581526478387</v>
      </c>
      <c r="BL190" s="134">
        <f>_xll.xSPRDOPT(BW190,BV190,CG190,0,BY190,BX190,BZ190,AJ190,1,2)*CB190</f>
        <v>-0.22902040862302986</v>
      </c>
      <c r="BM190" s="134">
        <f>_xll.xSPRDOPT(BW190,BV190,CG190,0,BY190,BX190,BZ190,AJ190,1,1)*CB190</f>
        <v>0.40219191537090299</v>
      </c>
      <c r="BN190" s="134">
        <f>IF(AH190&lt;&gt;0,_xll.xSPRDOPT($BW190,$BV190,$CG190,2*LN(1+CA190/2),$BY190,$BX190,$BZ190,$AJ190,1,8)+(AJ190/365.25)*CH190/AH190,0)</f>
        <v>0</v>
      </c>
      <c r="BO190" s="134">
        <f>_xll.xSPRDOPT($BW190,$BV190,$CG190,0,$BY190,$BX190,$BZ190,$AJ190,1,0)</f>
        <v>0.85484078033660615</v>
      </c>
      <c r="BP190" s="134"/>
      <c r="BQ190" s="134"/>
      <c r="BR190" s="134"/>
      <c r="BS190" s="135">
        <f t="shared" si="84"/>
        <v>0</v>
      </c>
      <c r="BV190" s="221">
        <v>4.4021403580983733</v>
      </c>
      <c r="BW190" s="133">
        <v>4.4154999999999998</v>
      </c>
      <c r="BX190" s="134">
        <v>0.6282510792705821</v>
      </c>
      <c r="BY190" s="134">
        <v>0.62194509217005534</v>
      </c>
      <c r="BZ190" s="134">
        <v>0.99287864325661945</v>
      </c>
      <c r="CA190" s="134">
        <v>6.8263969545907008E-2</v>
      </c>
      <c r="CB190" s="134">
        <v>0.9872179502955063</v>
      </c>
      <c r="CC190" s="218">
        <v>-0.03</v>
      </c>
      <c r="CD190" s="218">
        <v>0.06</v>
      </c>
      <c r="CE190" s="218">
        <v>0.17499999999999999</v>
      </c>
      <c r="CF190" s="218">
        <v>-7.4999999999999997E-3</v>
      </c>
      <c r="CG190" s="218">
        <v>1.9200000000000002E-2</v>
      </c>
      <c r="CH190" s="218">
        <v>3.0653117356675472</v>
      </c>
      <c r="CI190" s="29">
        <v>4.2480000000000002</v>
      </c>
    </row>
    <row r="191" spans="4:87" x14ac:dyDescent="0.2">
      <c r="D191" s="31">
        <f t="shared" si="85"/>
        <v>38671</v>
      </c>
      <c r="F191" s="28">
        <f t="shared" si="86"/>
        <v>20000</v>
      </c>
      <c r="G191" s="28">
        <f t="shared" si="11"/>
        <v>0</v>
      </c>
      <c r="H191" s="52">
        <f t="shared" si="87"/>
        <v>3.3475000000000001</v>
      </c>
      <c r="I191" s="52">
        <f t="shared" si="88"/>
        <v>3.3675000000000002</v>
      </c>
      <c r="K191" s="52">
        <f t="shared" si="82"/>
        <v>0</v>
      </c>
      <c r="L191" s="132">
        <f t="shared" si="89"/>
        <v>0</v>
      </c>
      <c r="M191" s="30"/>
      <c r="N191" s="128">
        <f t="shared" si="29"/>
        <v>0.24347728460538551</v>
      </c>
      <c r="O191" s="128">
        <f t="shared" si="30"/>
        <v>0.24347728460538551</v>
      </c>
      <c r="P191" s="55">
        <f t="shared" si="90"/>
        <v>0.99999999999999989</v>
      </c>
      <c r="Q191" s="132">
        <f>_xll.xSPRDOPT(I191,H191,AQ191,0,O191,N191,P191,D191-$G$5,1,0)*AH191*AU191</f>
        <v>0</v>
      </c>
      <c r="R191" s="330"/>
      <c r="S191" s="177">
        <f>_xll.xSPRDOPT(I191,H191,AQ191,AT191,O191,N191,P191,D191-$G$5,1,2)*AF191*F191*AH191</f>
        <v>0</v>
      </c>
      <c r="T191" s="177">
        <f>_xll.xSPRDOPT(I191,H191,AQ191,AT191,O191,N191,P191,D191-$G$5,1,1)*AF191*F191*AH191</f>
        <v>0</v>
      </c>
      <c r="U191" s="132"/>
      <c r="V191" s="142">
        <f t="shared" si="91"/>
        <v>0</v>
      </c>
      <c r="W191" s="142"/>
      <c r="X191" s="300">
        <f t="shared" si="92"/>
        <v>0</v>
      </c>
      <c r="Y191" s="300">
        <f t="shared" si="12"/>
        <v>0</v>
      </c>
      <c r="Z191" s="300">
        <f t="shared" si="13"/>
        <v>0</v>
      </c>
      <c r="AA191" s="300">
        <f t="shared" si="14"/>
        <v>0</v>
      </c>
      <c r="AB191" s="300">
        <f t="shared" si="93"/>
        <v>0</v>
      </c>
      <c r="AC191" s="300">
        <f t="shared" si="94"/>
        <v>0</v>
      </c>
      <c r="AE191" s="135">
        <v>15</v>
      </c>
      <c r="AF191" s="135">
        <f t="shared" si="95"/>
        <v>0</v>
      </c>
      <c r="AG191" s="135">
        <f t="shared" si="96"/>
        <v>11</v>
      </c>
      <c r="AH191" s="135">
        <f t="shared" si="79"/>
        <v>0</v>
      </c>
      <c r="AI191" s="135">
        <f t="shared" si="97"/>
        <v>1904</v>
      </c>
      <c r="AJ191" s="135">
        <f t="shared" si="98"/>
        <v>38671</v>
      </c>
      <c r="AK191" s="332">
        <f t="shared" si="99"/>
        <v>0.10353092783505158</v>
      </c>
      <c r="AL191" s="133">
        <f t="shared" si="16"/>
        <v>3.06</v>
      </c>
      <c r="AM191" s="218">
        <f t="shared" si="17"/>
        <v>0.27</v>
      </c>
      <c r="AN191" s="218">
        <f t="shared" si="18"/>
        <v>1.7500000000000002E-2</v>
      </c>
      <c r="AO191" s="334">
        <f t="shared" si="83"/>
        <v>0.28749999999999998</v>
      </c>
      <c r="AP191" s="218">
        <f t="shared" si="19"/>
        <v>0.02</v>
      </c>
      <c r="AQ191" s="133">
        <f t="shared" si="100"/>
        <v>0</v>
      </c>
      <c r="AR191" s="134">
        <f t="shared" si="20"/>
        <v>0</v>
      </c>
      <c r="AS191" s="133">
        <f t="shared" si="80"/>
        <v>0</v>
      </c>
      <c r="AT191" s="134">
        <f t="shared" si="101"/>
        <v>7.0190264703434008E-2</v>
      </c>
      <c r="AU191" s="134">
        <f t="shared" si="22"/>
        <v>0</v>
      </c>
      <c r="AV191" s="34">
        <f t="shared" si="81"/>
        <v>0</v>
      </c>
      <c r="AW191" s="134">
        <f t="shared" si="24"/>
        <v>0.23250000000000001</v>
      </c>
      <c r="AX191" s="134">
        <f t="shared" si="25"/>
        <v>0.85</v>
      </c>
      <c r="AY191" s="134">
        <f t="shared" si="26"/>
        <v>0.85</v>
      </c>
      <c r="AZ191" s="134"/>
      <c r="BA191" s="223"/>
      <c r="BB191" s="218">
        <f t="shared" si="27"/>
        <v>-1.0546403580983732</v>
      </c>
      <c r="BC191" s="218">
        <f t="shared" si="102"/>
        <v>-1.0479999999999996</v>
      </c>
      <c r="BD191" s="134">
        <f t="shared" si="103"/>
        <v>-0.38477379466519657</v>
      </c>
      <c r="BE191" s="134">
        <f t="shared" si="104"/>
        <v>-0.3784678075646698</v>
      </c>
      <c r="BF191" s="134">
        <f>_xll.xSPRDOPT($BW191,$BV191,$CG191,0,$BY191,$BX191,$BZ191,$AJ191,1,4)*$CB191</f>
        <v>7.4978456377619185E-2</v>
      </c>
      <c r="BG191" s="134">
        <f>_xll.xSPRDOPT($BW191,$BV191,$CG191,0,$BY191,$BX191,$BZ191,$AJ191,1,3)*$CB191</f>
        <v>6.1452394907398289E-2</v>
      </c>
      <c r="BH191" s="134">
        <f>IF(OR(BF191&lt;&gt;0,BG191&lt;&gt;0),_xll.xSPRDOPT($BW191,$BV191,$CG191,0,$BY191,$BX191,$BZ191,$AJ191,1,12)*$CB191,0)</f>
        <v>-6.1633173405266979E-2</v>
      </c>
      <c r="BI191" s="134">
        <f>_xll.xSPRDOPT($BW191,$BV191,$CG191,2*LN(1+CA191/2),$BY191,$BX191,$BZ191,$AJ191,1,9)</f>
        <v>5.62578073785519E-5</v>
      </c>
      <c r="BJ191" s="134">
        <f>_xll.xSPRDOPT($BW191,$BV191,$CG191,0,$BY191,$BX191,$BZ191,$AJ191,1,6)*$CB191</f>
        <v>7.4475400212961063</v>
      </c>
      <c r="BK191" s="134">
        <f>_xll.xSPRDOPT($BW191,$BV191,$CG191,0,$BY191,$BX191,$BZ191,$AJ191,1,5)*$CB191</f>
        <v>-11.311581526478387</v>
      </c>
      <c r="BL191" s="134">
        <f>_xll.xSPRDOPT(BW191,BV191,CG191,0,BY191,BX191,BZ191,AJ191,1,2)*CB191</f>
        <v>-0.22902040862302986</v>
      </c>
      <c r="BM191" s="134">
        <f>_xll.xSPRDOPT(BW191,BV191,CG191,0,BY191,BX191,BZ191,AJ191,1,1)*CB191</f>
        <v>0.40219191537090299</v>
      </c>
      <c r="BN191" s="134">
        <f>IF(AH191&lt;&gt;0,_xll.xSPRDOPT($BW191,$BV191,$CG191,2*LN(1+CA191/2),$BY191,$BX191,$BZ191,$AJ191,1,8)+(AJ191/365.25)*CH191/AH191,0)</f>
        <v>0</v>
      </c>
      <c r="BO191" s="134">
        <f>_xll.xSPRDOPT($BW191,$BV191,$CG191,0,$BY191,$BX191,$BZ191,$AJ191,1,0)</f>
        <v>0.85484078033660615</v>
      </c>
      <c r="BP191" s="134"/>
      <c r="BQ191" s="134"/>
      <c r="BR191" s="134"/>
      <c r="BS191" s="135">
        <f t="shared" si="84"/>
        <v>0</v>
      </c>
      <c r="BV191" s="221">
        <v>4.4021403580983733</v>
      </c>
      <c r="BW191" s="133">
        <v>4.4154999999999998</v>
      </c>
      <c r="BX191" s="134">
        <v>0.6282510792705821</v>
      </c>
      <c r="BY191" s="134">
        <v>0.62194509217005534</v>
      </c>
      <c r="BZ191" s="134">
        <v>0.99287864325661945</v>
      </c>
      <c r="CA191" s="134">
        <v>6.8263969545907008E-2</v>
      </c>
      <c r="CB191" s="134">
        <v>0.9872179502955063</v>
      </c>
      <c r="CC191" s="218">
        <v>-0.03</v>
      </c>
      <c r="CD191" s="218">
        <v>0.06</v>
      </c>
      <c r="CE191" s="218">
        <v>0.17499999999999999</v>
      </c>
      <c r="CF191" s="218">
        <v>-7.4999999999999997E-3</v>
      </c>
      <c r="CG191" s="218">
        <v>1.9200000000000002E-2</v>
      </c>
      <c r="CH191" s="218">
        <v>3.0653117356675472</v>
      </c>
      <c r="CI191" s="29">
        <v>4.2480000000000002</v>
      </c>
    </row>
    <row r="192" spans="4:87" x14ac:dyDescent="0.2">
      <c r="D192" s="31">
        <f t="shared" si="85"/>
        <v>38671</v>
      </c>
      <c r="F192" s="28">
        <f t="shared" si="86"/>
        <v>20000</v>
      </c>
      <c r="G192" s="28">
        <f t="shared" si="11"/>
        <v>0</v>
      </c>
      <c r="H192" s="52">
        <f t="shared" si="87"/>
        <v>3.3475000000000001</v>
      </c>
      <c r="I192" s="52">
        <f t="shared" si="88"/>
        <v>3.3675000000000002</v>
      </c>
      <c r="K192" s="52">
        <f t="shared" si="82"/>
        <v>0</v>
      </c>
      <c r="L192" s="132">
        <f t="shared" si="89"/>
        <v>0</v>
      </c>
      <c r="M192" s="30"/>
      <c r="N192" s="128">
        <f t="shared" si="29"/>
        <v>0.24347728460538551</v>
      </c>
      <c r="O192" s="128">
        <f t="shared" si="30"/>
        <v>0.24347728460538551</v>
      </c>
      <c r="P192" s="55">
        <f t="shared" si="90"/>
        <v>0.99999999999999989</v>
      </c>
      <c r="Q192" s="132">
        <f>_xll.xSPRDOPT(I192,H192,AQ192,0,O192,N192,P192,D192-$G$5,1,0)*AH192*AU192</f>
        <v>0</v>
      </c>
      <c r="R192" s="330"/>
      <c r="S192" s="177">
        <f>_xll.xSPRDOPT(I192,H192,AQ192,AT192,O192,N192,P192,D192-$G$5,1,2)*AF192*F192*AH192</f>
        <v>0</v>
      </c>
      <c r="T192" s="177">
        <f>_xll.xSPRDOPT(I192,H192,AQ192,AT192,O192,N192,P192,D192-$G$5,1,1)*AF192*F192*AH192</f>
        <v>0</v>
      </c>
      <c r="U192" s="132"/>
      <c r="V192" s="142">
        <f t="shared" si="91"/>
        <v>0</v>
      </c>
      <c r="W192" s="142"/>
      <c r="X192" s="300">
        <f t="shared" si="92"/>
        <v>0</v>
      </c>
      <c r="Y192" s="300">
        <f t="shared" si="12"/>
        <v>0</v>
      </c>
      <c r="Z192" s="300">
        <f t="shared" si="13"/>
        <v>0</v>
      </c>
      <c r="AA192" s="300">
        <f t="shared" si="14"/>
        <v>0</v>
      </c>
      <c r="AB192" s="300">
        <f t="shared" si="93"/>
        <v>0</v>
      </c>
      <c r="AC192" s="300">
        <f t="shared" si="94"/>
        <v>0</v>
      </c>
      <c r="AE192" s="135">
        <v>15</v>
      </c>
      <c r="AF192" s="135">
        <f t="shared" si="95"/>
        <v>0</v>
      </c>
      <c r="AG192" s="135">
        <f t="shared" si="96"/>
        <v>11</v>
      </c>
      <c r="AH192" s="135">
        <f t="shared" si="79"/>
        <v>0</v>
      </c>
      <c r="AI192" s="135">
        <f t="shared" si="97"/>
        <v>1904</v>
      </c>
      <c r="AJ192" s="135">
        <f t="shared" si="98"/>
        <v>38671</v>
      </c>
      <c r="AK192" s="332">
        <f t="shared" si="99"/>
        <v>0.10353092783505158</v>
      </c>
      <c r="AL192" s="133">
        <f t="shared" si="16"/>
        <v>3.06</v>
      </c>
      <c r="AM192" s="218">
        <f t="shared" si="17"/>
        <v>0.27</v>
      </c>
      <c r="AN192" s="218">
        <f t="shared" si="18"/>
        <v>1.7500000000000002E-2</v>
      </c>
      <c r="AO192" s="334">
        <f t="shared" si="83"/>
        <v>0.28749999999999998</v>
      </c>
      <c r="AP192" s="218">
        <f t="shared" si="19"/>
        <v>0.02</v>
      </c>
      <c r="AQ192" s="133">
        <f t="shared" si="100"/>
        <v>0</v>
      </c>
      <c r="AR192" s="134">
        <f t="shared" si="20"/>
        <v>0</v>
      </c>
      <c r="AS192" s="133">
        <f t="shared" si="80"/>
        <v>0</v>
      </c>
      <c r="AT192" s="134">
        <f t="shared" si="101"/>
        <v>7.0190264703434008E-2</v>
      </c>
      <c r="AU192" s="134">
        <f t="shared" si="22"/>
        <v>0</v>
      </c>
      <c r="AV192" s="34">
        <f t="shared" si="81"/>
        <v>0</v>
      </c>
      <c r="AW192" s="134">
        <f t="shared" si="24"/>
        <v>0.23250000000000001</v>
      </c>
      <c r="AX192" s="134">
        <f t="shared" si="25"/>
        <v>0.85</v>
      </c>
      <c r="AY192" s="134">
        <f t="shared" si="26"/>
        <v>0.85</v>
      </c>
      <c r="AZ192" s="134"/>
      <c r="BA192" s="223"/>
      <c r="BB192" s="218">
        <f t="shared" si="27"/>
        <v>-1.0546403580983732</v>
      </c>
      <c r="BC192" s="218">
        <f t="shared" si="102"/>
        <v>-1.0479999999999996</v>
      </c>
      <c r="BD192" s="134">
        <f t="shared" si="103"/>
        <v>-0.38477379466519657</v>
      </c>
      <c r="BE192" s="134">
        <f t="shared" si="104"/>
        <v>-0.3784678075646698</v>
      </c>
      <c r="BF192" s="134">
        <f>_xll.xSPRDOPT($BW192,$BV192,$CG192,0,$BY192,$BX192,$BZ192,$AJ192,1,4)*$CB192</f>
        <v>7.4978456377619185E-2</v>
      </c>
      <c r="BG192" s="134">
        <f>_xll.xSPRDOPT($BW192,$BV192,$CG192,0,$BY192,$BX192,$BZ192,$AJ192,1,3)*$CB192</f>
        <v>6.1452394907398289E-2</v>
      </c>
      <c r="BH192" s="134">
        <f>IF(OR(BF192&lt;&gt;0,BG192&lt;&gt;0),_xll.xSPRDOPT($BW192,$BV192,$CG192,0,$BY192,$BX192,$BZ192,$AJ192,1,12)*$CB192,0)</f>
        <v>-6.1633173405266979E-2</v>
      </c>
      <c r="BI192" s="134">
        <f>_xll.xSPRDOPT($BW192,$BV192,$CG192,2*LN(1+CA192/2),$BY192,$BX192,$BZ192,$AJ192,1,9)</f>
        <v>5.62578073785519E-5</v>
      </c>
      <c r="BJ192" s="134">
        <f>_xll.xSPRDOPT($BW192,$BV192,$CG192,0,$BY192,$BX192,$BZ192,$AJ192,1,6)*$CB192</f>
        <v>7.4475400212961063</v>
      </c>
      <c r="BK192" s="134">
        <f>_xll.xSPRDOPT($BW192,$BV192,$CG192,0,$BY192,$BX192,$BZ192,$AJ192,1,5)*$CB192</f>
        <v>-11.311581526478387</v>
      </c>
      <c r="BL192" s="134">
        <f>_xll.xSPRDOPT(BW192,BV192,CG192,0,BY192,BX192,BZ192,AJ192,1,2)*CB192</f>
        <v>-0.22902040862302986</v>
      </c>
      <c r="BM192" s="134">
        <f>_xll.xSPRDOPT(BW192,BV192,CG192,0,BY192,BX192,BZ192,AJ192,1,1)*CB192</f>
        <v>0.40219191537090299</v>
      </c>
      <c r="BN192" s="134">
        <f>IF(AH192&lt;&gt;0,_xll.xSPRDOPT($BW192,$BV192,$CG192,2*LN(1+CA192/2),$BY192,$BX192,$BZ192,$AJ192,1,8)+(AJ192/365.25)*CH192/AH192,0)</f>
        <v>0</v>
      </c>
      <c r="BO192" s="134">
        <f>_xll.xSPRDOPT($BW192,$BV192,$CG192,0,$BY192,$BX192,$BZ192,$AJ192,1,0)</f>
        <v>0.85484078033660615</v>
      </c>
      <c r="BP192" s="134"/>
      <c r="BQ192" s="134"/>
      <c r="BR192" s="134"/>
      <c r="BS192" s="135">
        <f t="shared" si="84"/>
        <v>0</v>
      </c>
      <c r="BV192" s="221">
        <v>4.4021403580983733</v>
      </c>
      <c r="BW192" s="133">
        <v>4.4154999999999998</v>
      </c>
      <c r="BX192" s="134">
        <v>0.6282510792705821</v>
      </c>
      <c r="BY192" s="134">
        <v>0.62194509217005534</v>
      </c>
      <c r="BZ192" s="134">
        <v>0.99287864325661945</v>
      </c>
      <c r="CA192" s="134">
        <v>6.8263969545907008E-2</v>
      </c>
      <c r="CB192" s="134">
        <v>0.9872179502955063</v>
      </c>
      <c r="CC192" s="218">
        <v>-0.03</v>
      </c>
      <c r="CD192" s="218">
        <v>0.06</v>
      </c>
      <c r="CE192" s="218">
        <v>0.17499999999999999</v>
      </c>
      <c r="CF192" s="218">
        <v>-7.4999999999999997E-3</v>
      </c>
      <c r="CG192" s="218">
        <v>1.9200000000000002E-2</v>
      </c>
      <c r="CH192" s="218">
        <v>3.0653117356675472</v>
      </c>
      <c r="CI192" s="29">
        <v>4.2480000000000002</v>
      </c>
    </row>
    <row r="193" spans="4:87" x14ac:dyDescent="0.2">
      <c r="D193" s="31">
        <f t="shared" si="85"/>
        <v>38671</v>
      </c>
      <c r="F193" s="28">
        <f t="shared" si="86"/>
        <v>20000</v>
      </c>
      <c r="G193" s="28">
        <f t="shared" si="11"/>
        <v>0</v>
      </c>
      <c r="H193" s="52">
        <f t="shared" si="87"/>
        <v>3.3475000000000001</v>
      </c>
      <c r="I193" s="52">
        <f t="shared" si="88"/>
        <v>3.3675000000000002</v>
      </c>
      <c r="K193" s="52">
        <f t="shared" si="82"/>
        <v>0</v>
      </c>
      <c r="L193" s="132">
        <f t="shared" si="89"/>
        <v>0</v>
      </c>
      <c r="M193" s="30"/>
      <c r="N193" s="128">
        <f t="shared" si="29"/>
        <v>0.24347728460538551</v>
      </c>
      <c r="O193" s="128">
        <f t="shared" si="30"/>
        <v>0.24347728460538551</v>
      </c>
      <c r="P193" s="55">
        <f t="shared" si="90"/>
        <v>0.99999999999999989</v>
      </c>
      <c r="Q193" s="132">
        <f>_xll.xSPRDOPT(I193,H193,AQ193,0,O193,N193,P193,D193-$G$5,1,0)*AH193*AU193</f>
        <v>0</v>
      </c>
      <c r="R193" s="330"/>
      <c r="S193" s="177">
        <f>_xll.xSPRDOPT(I193,H193,AQ193,AT193,O193,N193,P193,D193-$G$5,1,2)*AF193*F193*AH193</f>
        <v>0</v>
      </c>
      <c r="T193" s="177">
        <f>_xll.xSPRDOPT(I193,H193,AQ193,AT193,O193,N193,P193,D193-$G$5,1,1)*AF193*F193*AH193</f>
        <v>0</v>
      </c>
      <c r="U193" s="132"/>
      <c r="V193" s="142">
        <f t="shared" si="91"/>
        <v>0</v>
      </c>
      <c r="W193" s="142"/>
      <c r="X193" s="300">
        <f t="shared" si="92"/>
        <v>0</v>
      </c>
      <c r="Y193" s="300">
        <f t="shared" si="12"/>
        <v>0</v>
      </c>
      <c r="Z193" s="300">
        <f t="shared" si="13"/>
        <v>0</v>
      </c>
      <c r="AA193" s="300">
        <f t="shared" si="14"/>
        <v>0</v>
      </c>
      <c r="AB193" s="300">
        <f t="shared" si="93"/>
        <v>0</v>
      </c>
      <c r="AC193" s="300">
        <f t="shared" si="94"/>
        <v>0</v>
      </c>
      <c r="AE193" s="135">
        <v>15</v>
      </c>
      <c r="AF193" s="135">
        <f t="shared" si="95"/>
        <v>0</v>
      </c>
      <c r="AG193" s="135">
        <f t="shared" si="96"/>
        <v>11</v>
      </c>
      <c r="AH193" s="135">
        <f t="shared" si="79"/>
        <v>0</v>
      </c>
      <c r="AI193" s="135">
        <f t="shared" si="97"/>
        <v>1904</v>
      </c>
      <c r="AJ193" s="135">
        <f t="shared" si="98"/>
        <v>38671</v>
      </c>
      <c r="AK193" s="332">
        <f t="shared" si="99"/>
        <v>0.10353092783505158</v>
      </c>
      <c r="AL193" s="133">
        <f t="shared" si="16"/>
        <v>3.06</v>
      </c>
      <c r="AM193" s="218">
        <f t="shared" si="17"/>
        <v>0.27</v>
      </c>
      <c r="AN193" s="218">
        <f t="shared" si="18"/>
        <v>1.7500000000000002E-2</v>
      </c>
      <c r="AO193" s="334">
        <f t="shared" si="83"/>
        <v>0.28749999999999998</v>
      </c>
      <c r="AP193" s="218">
        <f t="shared" si="19"/>
        <v>0.02</v>
      </c>
      <c r="AQ193" s="133">
        <f t="shared" si="100"/>
        <v>0</v>
      </c>
      <c r="AR193" s="134">
        <f t="shared" si="20"/>
        <v>0</v>
      </c>
      <c r="AS193" s="133">
        <f t="shared" si="80"/>
        <v>0</v>
      </c>
      <c r="AT193" s="134">
        <f t="shared" si="101"/>
        <v>7.0190264703434008E-2</v>
      </c>
      <c r="AU193" s="134">
        <f t="shared" si="22"/>
        <v>0</v>
      </c>
      <c r="AV193" s="34">
        <f t="shared" si="81"/>
        <v>0</v>
      </c>
      <c r="AW193" s="134">
        <f t="shared" si="24"/>
        <v>0.23250000000000001</v>
      </c>
      <c r="AX193" s="134">
        <f t="shared" si="25"/>
        <v>0.85</v>
      </c>
      <c r="AY193" s="134">
        <f t="shared" si="26"/>
        <v>0.85</v>
      </c>
      <c r="AZ193" s="134"/>
      <c r="BA193" s="223"/>
      <c r="BB193" s="218">
        <f t="shared" si="27"/>
        <v>-1.0546403580983732</v>
      </c>
      <c r="BC193" s="218">
        <f t="shared" si="102"/>
        <v>-1.0479999999999996</v>
      </c>
      <c r="BD193" s="134">
        <f t="shared" si="103"/>
        <v>-0.38477379466519657</v>
      </c>
      <c r="BE193" s="134">
        <f t="shared" si="104"/>
        <v>-0.3784678075646698</v>
      </c>
      <c r="BF193" s="134">
        <f>_xll.xSPRDOPT($BW193,$BV193,$CG193,0,$BY193,$BX193,$BZ193,$AJ193,1,4)*$CB193</f>
        <v>7.4978456377619185E-2</v>
      </c>
      <c r="BG193" s="134">
        <f>_xll.xSPRDOPT($BW193,$BV193,$CG193,0,$BY193,$BX193,$BZ193,$AJ193,1,3)*$CB193</f>
        <v>6.1452394907398289E-2</v>
      </c>
      <c r="BH193" s="134">
        <f>IF(OR(BF193&lt;&gt;0,BG193&lt;&gt;0),_xll.xSPRDOPT($BW193,$BV193,$CG193,0,$BY193,$BX193,$BZ193,$AJ193,1,12)*$CB193,0)</f>
        <v>-6.1633173405266979E-2</v>
      </c>
      <c r="BI193" s="134">
        <f>_xll.xSPRDOPT($BW193,$BV193,$CG193,2*LN(1+CA193/2),$BY193,$BX193,$BZ193,$AJ193,1,9)</f>
        <v>5.62578073785519E-5</v>
      </c>
      <c r="BJ193" s="134">
        <f>_xll.xSPRDOPT($BW193,$BV193,$CG193,0,$BY193,$BX193,$BZ193,$AJ193,1,6)*$CB193</f>
        <v>7.4475400212961063</v>
      </c>
      <c r="BK193" s="134">
        <f>_xll.xSPRDOPT($BW193,$BV193,$CG193,0,$BY193,$BX193,$BZ193,$AJ193,1,5)*$CB193</f>
        <v>-11.311581526478387</v>
      </c>
      <c r="BL193" s="134">
        <f>_xll.xSPRDOPT(BW193,BV193,CG193,0,BY193,BX193,BZ193,AJ193,1,2)*CB193</f>
        <v>-0.22902040862302986</v>
      </c>
      <c r="BM193" s="134">
        <f>_xll.xSPRDOPT(BW193,BV193,CG193,0,BY193,BX193,BZ193,AJ193,1,1)*CB193</f>
        <v>0.40219191537090299</v>
      </c>
      <c r="BN193" s="134">
        <f>IF(AH193&lt;&gt;0,_xll.xSPRDOPT($BW193,$BV193,$CG193,2*LN(1+CA193/2),$BY193,$BX193,$BZ193,$AJ193,1,8)+(AJ193/365.25)*CH193/AH193,0)</f>
        <v>0</v>
      </c>
      <c r="BO193" s="134">
        <f>_xll.xSPRDOPT($BW193,$BV193,$CG193,0,$BY193,$BX193,$BZ193,$AJ193,1,0)</f>
        <v>0.85484078033660615</v>
      </c>
      <c r="BP193" s="134"/>
      <c r="BQ193" s="134"/>
      <c r="BR193" s="134"/>
      <c r="BS193" s="135">
        <f t="shared" si="84"/>
        <v>0</v>
      </c>
      <c r="BV193" s="221">
        <v>4.4021403580983733</v>
      </c>
      <c r="BW193" s="133">
        <v>4.4154999999999998</v>
      </c>
      <c r="BX193" s="134">
        <v>0.6282510792705821</v>
      </c>
      <c r="BY193" s="134">
        <v>0.62194509217005534</v>
      </c>
      <c r="BZ193" s="134">
        <v>0.99287864325661945</v>
      </c>
      <c r="CA193" s="134">
        <v>6.8263969545907008E-2</v>
      </c>
      <c r="CB193" s="134">
        <v>0.9872179502955063</v>
      </c>
      <c r="CC193" s="218">
        <v>-0.03</v>
      </c>
      <c r="CD193" s="218">
        <v>0.06</v>
      </c>
      <c r="CE193" s="218">
        <v>0.17499999999999999</v>
      </c>
      <c r="CF193" s="218">
        <v>-7.4999999999999997E-3</v>
      </c>
      <c r="CG193" s="218">
        <v>1.9200000000000002E-2</v>
      </c>
      <c r="CH193" s="218">
        <v>3.0653117356675472</v>
      </c>
      <c r="CI193" s="29">
        <v>4.2480000000000002</v>
      </c>
    </row>
    <row r="194" spans="4:87" x14ac:dyDescent="0.2">
      <c r="D194" s="31">
        <f t="shared" si="85"/>
        <v>38671</v>
      </c>
      <c r="F194" s="28">
        <f t="shared" si="86"/>
        <v>20000</v>
      </c>
      <c r="G194" s="28">
        <f t="shared" si="11"/>
        <v>0</v>
      </c>
      <c r="H194" s="52">
        <f t="shared" si="87"/>
        <v>3.3475000000000001</v>
      </c>
      <c r="I194" s="52">
        <f t="shared" si="88"/>
        <v>3.3675000000000002</v>
      </c>
      <c r="K194" s="52">
        <f t="shared" si="82"/>
        <v>0</v>
      </c>
      <c r="L194" s="132">
        <f t="shared" si="89"/>
        <v>0</v>
      </c>
      <c r="M194" s="30"/>
      <c r="N194" s="128">
        <f t="shared" si="29"/>
        <v>0.24347728460538551</v>
      </c>
      <c r="O194" s="128">
        <f t="shared" si="30"/>
        <v>0.24347728460538551</v>
      </c>
      <c r="P194" s="55">
        <f t="shared" si="90"/>
        <v>0.99999999999999989</v>
      </c>
      <c r="Q194" s="132">
        <f>_xll.xSPRDOPT(I194,H194,AQ194,0,O194,N194,P194,D194-$G$5,1,0)*AH194*AU194</f>
        <v>0</v>
      </c>
      <c r="R194" s="330"/>
      <c r="S194" s="177">
        <f>_xll.xSPRDOPT(I194,H194,AQ194,AT194,O194,N194,P194,D194-$G$5,1,2)*AF194*F194*AH194</f>
        <v>0</v>
      </c>
      <c r="T194" s="177">
        <f>_xll.xSPRDOPT(I194,H194,AQ194,AT194,O194,N194,P194,D194-$G$5,1,1)*AF194*F194*AH194</f>
        <v>0</v>
      </c>
      <c r="U194" s="132"/>
      <c r="V194" s="142">
        <f t="shared" si="91"/>
        <v>0</v>
      </c>
      <c r="W194" s="142"/>
      <c r="X194" s="300">
        <f t="shared" si="92"/>
        <v>0</v>
      </c>
      <c r="Y194" s="300">
        <f t="shared" si="12"/>
        <v>0</v>
      </c>
      <c r="Z194" s="300">
        <f t="shared" si="13"/>
        <v>0</v>
      </c>
      <c r="AA194" s="300">
        <f t="shared" si="14"/>
        <v>0</v>
      </c>
      <c r="AB194" s="300">
        <f t="shared" si="93"/>
        <v>0</v>
      </c>
      <c r="AC194" s="300">
        <f t="shared" si="94"/>
        <v>0</v>
      </c>
      <c r="AE194" s="135">
        <v>15</v>
      </c>
      <c r="AF194" s="135">
        <f t="shared" si="95"/>
        <v>0</v>
      </c>
      <c r="AG194" s="135">
        <f t="shared" si="96"/>
        <v>11</v>
      </c>
      <c r="AH194" s="135">
        <f t="shared" si="79"/>
        <v>0</v>
      </c>
      <c r="AI194" s="135">
        <f t="shared" si="97"/>
        <v>1904</v>
      </c>
      <c r="AJ194" s="135">
        <f t="shared" si="98"/>
        <v>38671</v>
      </c>
      <c r="AK194" s="332">
        <f t="shared" si="99"/>
        <v>0.10353092783505158</v>
      </c>
      <c r="AL194" s="133">
        <f t="shared" si="16"/>
        <v>3.06</v>
      </c>
      <c r="AM194" s="218">
        <f t="shared" si="17"/>
        <v>0.27</v>
      </c>
      <c r="AN194" s="218">
        <f t="shared" si="18"/>
        <v>1.7500000000000002E-2</v>
      </c>
      <c r="AO194" s="334">
        <f t="shared" si="83"/>
        <v>0.28749999999999998</v>
      </c>
      <c r="AP194" s="218">
        <f t="shared" si="19"/>
        <v>0.02</v>
      </c>
      <c r="AQ194" s="133">
        <f t="shared" si="100"/>
        <v>0</v>
      </c>
      <c r="AR194" s="134">
        <f t="shared" si="20"/>
        <v>0</v>
      </c>
      <c r="AS194" s="133">
        <f t="shared" si="80"/>
        <v>0</v>
      </c>
      <c r="AT194" s="134">
        <f t="shared" si="101"/>
        <v>7.0190264703434008E-2</v>
      </c>
      <c r="AU194" s="134">
        <f t="shared" si="22"/>
        <v>0</v>
      </c>
      <c r="AV194" s="34">
        <f t="shared" si="81"/>
        <v>0</v>
      </c>
      <c r="AW194" s="134">
        <f t="shared" si="24"/>
        <v>0.23250000000000001</v>
      </c>
      <c r="AX194" s="134">
        <f t="shared" si="25"/>
        <v>0.85</v>
      </c>
      <c r="AY194" s="134">
        <f t="shared" si="26"/>
        <v>0.85</v>
      </c>
      <c r="AZ194" s="134"/>
      <c r="BA194" s="223"/>
      <c r="BB194" s="218">
        <f t="shared" si="27"/>
        <v>-1.0546403580983732</v>
      </c>
      <c r="BC194" s="218">
        <f t="shared" si="102"/>
        <v>-1.0479999999999996</v>
      </c>
      <c r="BD194" s="134">
        <f t="shared" si="103"/>
        <v>-0.38477379466519657</v>
      </c>
      <c r="BE194" s="134">
        <f t="shared" si="104"/>
        <v>-0.3784678075646698</v>
      </c>
      <c r="BF194" s="134">
        <f>_xll.xSPRDOPT($BW194,$BV194,$CG194,0,$BY194,$BX194,$BZ194,$AJ194,1,4)*$CB194</f>
        <v>7.4978456377619185E-2</v>
      </c>
      <c r="BG194" s="134">
        <f>_xll.xSPRDOPT($BW194,$BV194,$CG194,0,$BY194,$BX194,$BZ194,$AJ194,1,3)*$CB194</f>
        <v>6.1452394907398289E-2</v>
      </c>
      <c r="BH194" s="134">
        <f>IF(OR(BF194&lt;&gt;0,BG194&lt;&gt;0),_xll.xSPRDOPT($BW194,$BV194,$CG194,0,$BY194,$BX194,$BZ194,$AJ194,1,12)*$CB194,0)</f>
        <v>-6.1633173405266979E-2</v>
      </c>
      <c r="BI194" s="134">
        <f>_xll.xSPRDOPT($BW194,$BV194,$CG194,2*LN(1+CA194/2),$BY194,$BX194,$BZ194,$AJ194,1,9)</f>
        <v>5.62578073785519E-5</v>
      </c>
      <c r="BJ194" s="134">
        <f>_xll.xSPRDOPT($BW194,$BV194,$CG194,0,$BY194,$BX194,$BZ194,$AJ194,1,6)*$CB194</f>
        <v>7.4475400212961063</v>
      </c>
      <c r="BK194" s="134">
        <f>_xll.xSPRDOPT($BW194,$BV194,$CG194,0,$BY194,$BX194,$BZ194,$AJ194,1,5)*$CB194</f>
        <v>-11.311581526478387</v>
      </c>
      <c r="BL194" s="134">
        <f>_xll.xSPRDOPT(BW194,BV194,CG194,0,BY194,BX194,BZ194,AJ194,1,2)*CB194</f>
        <v>-0.22902040862302986</v>
      </c>
      <c r="BM194" s="134">
        <f>_xll.xSPRDOPT(BW194,BV194,CG194,0,BY194,BX194,BZ194,AJ194,1,1)*CB194</f>
        <v>0.40219191537090299</v>
      </c>
      <c r="BN194" s="134">
        <f>IF(AH194&lt;&gt;0,_xll.xSPRDOPT($BW194,$BV194,$CG194,2*LN(1+CA194/2),$BY194,$BX194,$BZ194,$AJ194,1,8)+(AJ194/365.25)*CH194/AH194,0)</f>
        <v>0</v>
      </c>
      <c r="BO194" s="134">
        <f>_xll.xSPRDOPT($BW194,$BV194,$CG194,0,$BY194,$BX194,$BZ194,$AJ194,1,0)</f>
        <v>0.85484078033660615</v>
      </c>
      <c r="BP194" s="134"/>
      <c r="BQ194" s="134"/>
      <c r="BR194" s="134"/>
      <c r="BS194" s="135">
        <f t="shared" si="84"/>
        <v>0</v>
      </c>
      <c r="BV194" s="221">
        <v>4.4021403580983733</v>
      </c>
      <c r="BW194" s="133">
        <v>4.4154999999999998</v>
      </c>
      <c r="BX194" s="134">
        <v>0.6282510792705821</v>
      </c>
      <c r="BY194" s="134">
        <v>0.62194509217005534</v>
      </c>
      <c r="BZ194" s="134">
        <v>0.99287864325661945</v>
      </c>
      <c r="CA194" s="134">
        <v>6.8263969545907008E-2</v>
      </c>
      <c r="CB194" s="134">
        <v>0.9872179502955063</v>
      </c>
      <c r="CC194" s="218">
        <v>-0.03</v>
      </c>
      <c r="CD194" s="218">
        <v>0.06</v>
      </c>
      <c r="CE194" s="218">
        <v>0.17499999999999999</v>
      </c>
      <c r="CF194" s="218">
        <v>-7.4999999999999997E-3</v>
      </c>
      <c r="CG194" s="218">
        <v>1.9200000000000002E-2</v>
      </c>
      <c r="CH194" s="218">
        <v>3.0653117356675472</v>
      </c>
      <c r="CI194" s="29">
        <v>4.2480000000000002</v>
      </c>
    </row>
    <row r="195" spans="4:87" x14ac:dyDescent="0.2">
      <c r="D195" s="31">
        <f t="shared" si="85"/>
        <v>38671</v>
      </c>
      <c r="F195" s="28">
        <f t="shared" si="86"/>
        <v>20000</v>
      </c>
      <c r="G195" s="28">
        <f t="shared" si="11"/>
        <v>0</v>
      </c>
      <c r="H195" s="52">
        <f t="shared" si="87"/>
        <v>3.3475000000000001</v>
      </c>
      <c r="I195" s="52">
        <f t="shared" si="88"/>
        <v>3.3675000000000002</v>
      </c>
      <c r="K195" s="52">
        <f t="shared" si="82"/>
        <v>0</v>
      </c>
      <c r="L195" s="132">
        <f t="shared" si="89"/>
        <v>0</v>
      </c>
      <c r="M195" s="30"/>
      <c r="N195" s="128">
        <f t="shared" si="29"/>
        <v>0.24347728460538551</v>
      </c>
      <c r="O195" s="128">
        <f t="shared" si="30"/>
        <v>0.24347728460538551</v>
      </c>
      <c r="P195" s="55">
        <f t="shared" si="90"/>
        <v>0.99999999999999989</v>
      </c>
      <c r="Q195" s="132">
        <f>_xll.xSPRDOPT(I195,H195,AQ195,0,O195,N195,P195,D195-$G$5,1,0)*AH195*AU195</f>
        <v>0</v>
      </c>
      <c r="R195" s="330"/>
      <c r="S195" s="177">
        <f>_xll.xSPRDOPT(I195,H195,AQ195,AT195,O195,N195,P195,D195-$G$5,1,2)*AF195*F195*AH195</f>
        <v>0</v>
      </c>
      <c r="T195" s="177">
        <f>_xll.xSPRDOPT(I195,H195,AQ195,AT195,O195,N195,P195,D195-$G$5,1,1)*AF195*F195*AH195</f>
        <v>0</v>
      </c>
      <c r="U195" s="132"/>
      <c r="V195" s="142">
        <f t="shared" si="91"/>
        <v>0</v>
      </c>
      <c r="W195" s="142"/>
      <c r="X195" s="300">
        <f t="shared" si="92"/>
        <v>0</v>
      </c>
      <c r="Y195" s="300">
        <f t="shared" si="12"/>
        <v>0</v>
      </c>
      <c r="Z195" s="300">
        <f t="shared" si="13"/>
        <v>0</v>
      </c>
      <c r="AA195" s="300">
        <f t="shared" si="14"/>
        <v>0</v>
      </c>
      <c r="AB195" s="300">
        <f t="shared" si="93"/>
        <v>0</v>
      </c>
      <c r="AC195" s="300">
        <f t="shared" si="94"/>
        <v>0</v>
      </c>
      <c r="AE195" s="135">
        <v>15</v>
      </c>
      <c r="AF195" s="135">
        <f t="shared" si="95"/>
        <v>0</v>
      </c>
      <c r="AG195" s="135">
        <f t="shared" si="96"/>
        <v>11</v>
      </c>
      <c r="AH195" s="135">
        <f t="shared" si="79"/>
        <v>0</v>
      </c>
      <c r="AI195" s="135">
        <f t="shared" si="97"/>
        <v>1904</v>
      </c>
      <c r="AJ195" s="135">
        <f t="shared" si="98"/>
        <v>38671</v>
      </c>
      <c r="AK195" s="332">
        <f t="shared" si="99"/>
        <v>0.10353092783505158</v>
      </c>
      <c r="AL195" s="133">
        <f t="shared" si="16"/>
        <v>3.06</v>
      </c>
      <c r="AM195" s="218">
        <f t="shared" si="17"/>
        <v>0.27</v>
      </c>
      <c r="AN195" s="218">
        <f t="shared" si="18"/>
        <v>1.7500000000000002E-2</v>
      </c>
      <c r="AO195" s="334">
        <f t="shared" si="83"/>
        <v>0.28749999999999998</v>
      </c>
      <c r="AP195" s="218">
        <f t="shared" si="19"/>
        <v>0.02</v>
      </c>
      <c r="AQ195" s="133">
        <f t="shared" si="100"/>
        <v>0</v>
      </c>
      <c r="AR195" s="134">
        <f t="shared" si="20"/>
        <v>0</v>
      </c>
      <c r="AS195" s="133">
        <f t="shared" si="80"/>
        <v>0</v>
      </c>
      <c r="AT195" s="134">
        <f t="shared" si="101"/>
        <v>7.0190264703434008E-2</v>
      </c>
      <c r="AU195" s="134">
        <f t="shared" si="22"/>
        <v>0</v>
      </c>
      <c r="AV195" s="34">
        <f t="shared" si="81"/>
        <v>0</v>
      </c>
      <c r="AW195" s="134">
        <f t="shared" si="24"/>
        <v>0.23250000000000001</v>
      </c>
      <c r="AX195" s="134">
        <f t="shared" si="25"/>
        <v>0.85</v>
      </c>
      <c r="AY195" s="134">
        <f t="shared" si="26"/>
        <v>0.85</v>
      </c>
      <c r="AZ195" s="134"/>
      <c r="BA195" s="223"/>
      <c r="BB195" s="218">
        <f t="shared" si="27"/>
        <v>-1.0546403580983732</v>
      </c>
      <c r="BC195" s="218">
        <f t="shared" si="102"/>
        <v>-1.0479999999999996</v>
      </c>
      <c r="BD195" s="134">
        <f t="shared" si="103"/>
        <v>-0.38477379466519657</v>
      </c>
      <c r="BE195" s="134">
        <f t="shared" si="104"/>
        <v>-0.3784678075646698</v>
      </c>
      <c r="BF195" s="134">
        <f>_xll.xSPRDOPT($BW195,$BV195,$CG195,0,$BY195,$BX195,$BZ195,$AJ195,1,4)*$CB195</f>
        <v>7.4978456377619185E-2</v>
      </c>
      <c r="BG195" s="134">
        <f>_xll.xSPRDOPT($BW195,$BV195,$CG195,0,$BY195,$BX195,$BZ195,$AJ195,1,3)*$CB195</f>
        <v>6.1452394907398289E-2</v>
      </c>
      <c r="BH195" s="134">
        <f>IF(OR(BF195&lt;&gt;0,BG195&lt;&gt;0),_xll.xSPRDOPT($BW195,$BV195,$CG195,0,$BY195,$BX195,$BZ195,$AJ195,1,12)*$CB195,0)</f>
        <v>-6.1633173405266979E-2</v>
      </c>
      <c r="BI195" s="134">
        <f>_xll.xSPRDOPT($BW195,$BV195,$CG195,2*LN(1+CA195/2),$BY195,$BX195,$BZ195,$AJ195,1,9)</f>
        <v>5.62578073785519E-5</v>
      </c>
      <c r="BJ195" s="134">
        <f>_xll.xSPRDOPT($BW195,$BV195,$CG195,0,$BY195,$BX195,$BZ195,$AJ195,1,6)*$CB195</f>
        <v>7.4475400212961063</v>
      </c>
      <c r="BK195" s="134">
        <f>_xll.xSPRDOPT($BW195,$BV195,$CG195,0,$BY195,$BX195,$BZ195,$AJ195,1,5)*$CB195</f>
        <v>-11.311581526478387</v>
      </c>
      <c r="BL195" s="134">
        <f>_xll.xSPRDOPT(BW195,BV195,CG195,0,BY195,BX195,BZ195,AJ195,1,2)*CB195</f>
        <v>-0.22902040862302986</v>
      </c>
      <c r="BM195" s="134">
        <f>_xll.xSPRDOPT(BW195,BV195,CG195,0,BY195,BX195,BZ195,AJ195,1,1)*CB195</f>
        <v>0.40219191537090299</v>
      </c>
      <c r="BN195" s="134">
        <f>IF(AH195&lt;&gt;0,_xll.xSPRDOPT($BW195,$BV195,$CG195,2*LN(1+CA195/2),$BY195,$BX195,$BZ195,$AJ195,1,8)+(AJ195/365.25)*CH195/AH195,0)</f>
        <v>0</v>
      </c>
      <c r="BO195" s="134">
        <f>_xll.xSPRDOPT($BW195,$BV195,$CG195,0,$BY195,$BX195,$BZ195,$AJ195,1,0)</f>
        <v>0.85484078033660615</v>
      </c>
      <c r="BP195" s="134"/>
      <c r="BQ195" s="134"/>
      <c r="BR195" s="134"/>
      <c r="BS195" s="135">
        <f t="shared" si="84"/>
        <v>0</v>
      </c>
      <c r="BV195" s="221">
        <v>4.4021403580983733</v>
      </c>
      <c r="BW195" s="133">
        <v>4.4154999999999998</v>
      </c>
      <c r="BX195" s="134">
        <v>0.6282510792705821</v>
      </c>
      <c r="BY195" s="134">
        <v>0.62194509217005534</v>
      </c>
      <c r="BZ195" s="134">
        <v>0.99287864325661945</v>
      </c>
      <c r="CA195" s="134">
        <v>6.8263969545907008E-2</v>
      </c>
      <c r="CB195" s="134">
        <v>0.9872179502955063</v>
      </c>
      <c r="CC195" s="218">
        <v>-0.03</v>
      </c>
      <c r="CD195" s="218">
        <v>0.06</v>
      </c>
      <c r="CE195" s="218">
        <v>0.17499999999999999</v>
      </c>
      <c r="CF195" s="218">
        <v>-7.4999999999999997E-3</v>
      </c>
      <c r="CG195" s="218">
        <v>1.9200000000000002E-2</v>
      </c>
      <c r="CH195" s="218">
        <v>3.0653117356675472</v>
      </c>
      <c r="CI195" s="29">
        <v>4.2480000000000002</v>
      </c>
    </row>
    <row r="196" spans="4:87" x14ac:dyDescent="0.2">
      <c r="D196" s="31">
        <f t="shared" si="85"/>
        <v>38671</v>
      </c>
      <c r="F196" s="28">
        <f t="shared" si="86"/>
        <v>20000</v>
      </c>
      <c r="G196" s="28">
        <f t="shared" si="11"/>
        <v>0</v>
      </c>
      <c r="H196" s="52">
        <f t="shared" si="87"/>
        <v>3.3475000000000001</v>
      </c>
      <c r="I196" s="52">
        <f t="shared" si="88"/>
        <v>3.3675000000000002</v>
      </c>
      <c r="K196" s="52">
        <f t="shared" si="82"/>
        <v>0</v>
      </c>
      <c r="L196" s="132">
        <f t="shared" si="89"/>
        <v>0</v>
      </c>
      <c r="M196" s="30"/>
      <c r="N196" s="128">
        <f t="shared" si="29"/>
        <v>0.24347728460538551</v>
      </c>
      <c r="O196" s="128">
        <f t="shared" si="30"/>
        <v>0.24347728460538551</v>
      </c>
      <c r="P196" s="55">
        <f t="shared" si="90"/>
        <v>0.99999999999999989</v>
      </c>
      <c r="Q196" s="132">
        <f>_xll.xSPRDOPT(I196,H196,AQ196,0,O196,N196,P196,D196-$G$5,1,0)*AH196*AU196</f>
        <v>0</v>
      </c>
      <c r="R196" s="330"/>
      <c r="S196" s="177">
        <f>_xll.xSPRDOPT(I196,H196,AQ196,AT196,O196,N196,P196,D196-$G$5,1,2)*AF196*F196*AH196</f>
        <v>0</v>
      </c>
      <c r="T196" s="177">
        <f>_xll.xSPRDOPT(I196,H196,AQ196,AT196,O196,N196,P196,D196-$G$5,1,1)*AF196*F196*AH196</f>
        <v>0</v>
      </c>
      <c r="U196" s="132"/>
      <c r="V196" s="142">
        <f t="shared" si="91"/>
        <v>0</v>
      </c>
      <c r="W196" s="142"/>
      <c r="X196" s="300">
        <f t="shared" si="92"/>
        <v>0</v>
      </c>
      <c r="Y196" s="300">
        <f t="shared" si="12"/>
        <v>0</v>
      </c>
      <c r="Z196" s="300">
        <f t="shared" si="13"/>
        <v>0</v>
      </c>
      <c r="AA196" s="300">
        <f t="shared" si="14"/>
        <v>0</v>
      </c>
      <c r="AB196" s="300">
        <f t="shared" si="93"/>
        <v>0</v>
      </c>
      <c r="AC196" s="300">
        <f t="shared" si="94"/>
        <v>0</v>
      </c>
      <c r="AE196" s="135">
        <v>15</v>
      </c>
      <c r="AF196" s="135">
        <f t="shared" si="95"/>
        <v>0</v>
      </c>
      <c r="AG196" s="135">
        <f t="shared" si="96"/>
        <v>11</v>
      </c>
      <c r="AH196" s="135">
        <f t="shared" si="79"/>
        <v>0</v>
      </c>
      <c r="AI196" s="135">
        <f t="shared" si="97"/>
        <v>1904</v>
      </c>
      <c r="AJ196" s="135">
        <f t="shared" si="98"/>
        <v>38671</v>
      </c>
      <c r="AK196" s="332">
        <f t="shared" si="99"/>
        <v>0.10353092783505158</v>
      </c>
      <c r="AL196" s="133">
        <f t="shared" si="16"/>
        <v>3.06</v>
      </c>
      <c r="AM196" s="218">
        <f t="shared" si="17"/>
        <v>0.27</v>
      </c>
      <c r="AN196" s="218">
        <f t="shared" si="18"/>
        <v>1.7500000000000002E-2</v>
      </c>
      <c r="AO196" s="334">
        <f t="shared" si="83"/>
        <v>0.28749999999999998</v>
      </c>
      <c r="AP196" s="218">
        <f t="shared" si="19"/>
        <v>0.02</v>
      </c>
      <c r="AQ196" s="133">
        <f t="shared" si="100"/>
        <v>0</v>
      </c>
      <c r="AR196" s="134">
        <f t="shared" si="20"/>
        <v>0</v>
      </c>
      <c r="AS196" s="133">
        <f t="shared" si="80"/>
        <v>0</v>
      </c>
      <c r="AT196" s="134">
        <f t="shared" si="101"/>
        <v>7.0190264703434008E-2</v>
      </c>
      <c r="AU196" s="134">
        <f t="shared" si="22"/>
        <v>0</v>
      </c>
      <c r="AV196" s="34">
        <f t="shared" si="81"/>
        <v>0</v>
      </c>
      <c r="AW196" s="134">
        <f t="shared" si="24"/>
        <v>0.23250000000000001</v>
      </c>
      <c r="AX196" s="134">
        <f t="shared" si="25"/>
        <v>0.85</v>
      </c>
      <c r="AY196" s="134">
        <f t="shared" si="26"/>
        <v>0.85</v>
      </c>
      <c r="AZ196" s="134"/>
      <c r="BA196" s="223"/>
      <c r="BB196" s="218">
        <f t="shared" si="27"/>
        <v>-1.0546403580983732</v>
      </c>
      <c r="BC196" s="218">
        <f t="shared" si="102"/>
        <v>-1.0479999999999996</v>
      </c>
      <c r="BD196" s="134">
        <f t="shared" si="103"/>
        <v>-0.38477379466519657</v>
      </c>
      <c r="BE196" s="134">
        <f t="shared" si="104"/>
        <v>-0.3784678075646698</v>
      </c>
      <c r="BF196" s="134">
        <f>_xll.xSPRDOPT($BW196,$BV196,$CG196,0,$BY196,$BX196,$BZ196,$AJ196,1,4)*$CB196</f>
        <v>7.4978456377619185E-2</v>
      </c>
      <c r="BG196" s="134">
        <f>_xll.xSPRDOPT($BW196,$BV196,$CG196,0,$BY196,$BX196,$BZ196,$AJ196,1,3)*$CB196</f>
        <v>6.1452394907398289E-2</v>
      </c>
      <c r="BH196" s="134">
        <f>IF(OR(BF196&lt;&gt;0,BG196&lt;&gt;0),_xll.xSPRDOPT($BW196,$BV196,$CG196,0,$BY196,$BX196,$BZ196,$AJ196,1,12)*$CB196,0)</f>
        <v>-6.1633173405266979E-2</v>
      </c>
      <c r="BI196" s="134">
        <f>_xll.xSPRDOPT($BW196,$BV196,$CG196,2*LN(1+CA196/2),$BY196,$BX196,$BZ196,$AJ196,1,9)</f>
        <v>5.62578073785519E-5</v>
      </c>
      <c r="BJ196" s="134">
        <f>_xll.xSPRDOPT($BW196,$BV196,$CG196,0,$BY196,$BX196,$BZ196,$AJ196,1,6)*$CB196</f>
        <v>7.4475400212961063</v>
      </c>
      <c r="BK196" s="134">
        <f>_xll.xSPRDOPT($BW196,$BV196,$CG196,0,$BY196,$BX196,$BZ196,$AJ196,1,5)*$CB196</f>
        <v>-11.311581526478387</v>
      </c>
      <c r="BL196" s="134">
        <f>_xll.xSPRDOPT(BW196,BV196,CG196,0,BY196,BX196,BZ196,AJ196,1,2)*CB196</f>
        <v>-0.22902040862302986</v>
      </c>
      <c r="BM196" s="134">
        <f>_xll.xSPRDOPT(BW196,BV196,CG196,0,BY196,BX196,BZ196,AJ196,1,1)*CB196</f>
        <v>0.40219191537090299</v>
      </c>
      <c r="BN196" s="134">
        <f>IF(AH196&lt;&gt;0,_xll.xSPRDOPT($BW196,$BV196,$CG196,2*LN(1+CA196/2),$BY196,$BX196,$BZ196,$AJ196,1,8)+(AJ196/365.25)*CH196/AH196,0)</f>
        <v>0</v>
      </c>
      <c r="BO196" s="134">
        <f>_xll.xSPRDOPT($BW196,$BV196,$CG196,0,$BY196,$BX196,$BZ196,$AJ196,1,0)</f>
        <v>0.85484078033660615</v>
      </c>
      <c r="BP196" s="134"/>
      <c r="BQ196" s="134"/>
      <c r="BR196" s="134"/>
      <c r="BS196" s="135">
        <f t="shared" si="84"/>
        <v>0</v>
      </c>
      <c r="BV196" s="221">
        <v>4.4021403580983733</v>
      </c>
      <c r="BW196" s="133">
        <v>4.4154999999999998</v>
      </c>
      <c r="BX196" s="134">
        <v>0.6282510792705821</v>
      </c>
      <c r="BY196" s="134">
        <v>0.62194509217005534</v>
      </c>
      <c r="BZ196" s="134">
        <v>0.99287864325661945</v>
      </c>
      <c r="CA196" s="134">
        <v>6.8263969545907008E-2</v>
      </c>
      <c r="CB196" s="134">
        <v>0.9872179502955063</v>
      </c>
      <c r="CC196" s="218">
        <v>-0.03</v>
      </c>
      <c r="CD196" s="218">
        <v>0.06</v>
      </c>
      <c r="CE196" s="218">
        <v>0.17499999999999999</v>
      </c>
      <c r="CF196" s="218">
        <v>-7.4999999999999997E-3</v>
      </c>
      <c r="CG196" s="218">
        <v>1.9200000000000002E-2</v>
      </c>
      <c r="CH196" s="218">
        <v>3.0653117356675472</v>
      </c>
      <c r="CI196" s="29">
        <v>4.2480000000000002</v>
      </c>
    </row>
    <row r="197" spans="4:87" x14ac:dyDescent="0.2">
      <c r="D197" s="31">
        <f t="shared" si="85"/>
        <v>38671</v>
      </c>
      <c r="F197" s="28">
        <f t="shared" si="86"/>
        <v>20000</v>
      </c>
      <c r="G197" s="28">
        <f t="shared" si="11"/>
        <v>0</v>
      </c>
      <c r="H197" s="52">
        <f t="shared" si="87"/>
        <v>3.3475000000000001</v>
      </c>
      <c r="I197" s="52">
        <f t="shared" si="88"/>
        <v>3.3675000000000002</v>
      </c>
      <c r="K197" s="52">
        <f t="shared" si="82"/>
        <v>0</v>
      </c>
      <c r="L197" s="132">
        <f t="shared" si="89"/>
        <v>0</v>
      </c>
      <c r="M197" s="30"/>
      <c r="N197" s="128">
        <f t="shared" si="29"/>
        <v>0.24347728460538551</v>
      </c>
      <c r="O197" s="128">
        <f t="shared" si="30"/>
        <v>0.24347728460538551</v>
      </c>
      <c r="P197" s="55">
        <f t="shared" si="90"/>
        <v>0.99999999999999989</v>
      </c>
      <c r="Q197" s="132">
        <f>_xll.xSPRDOPT(I197,H197,AQ197,0,O197,N197,P197,D197-$G$5,1,0)*AH197*AU197</f>
        <v>0</v>
      </c>
      <c r="R197" s="330"/>
      <c r="S197" s="177">
        <f>_xll.xSPRDOPT(I197,H197,AQ197,AT197,O197,N197,P197,D197-$G$5,1,2)*AF197*F197*AH197</f>
        <v>0</v>
      </c>
      <c r="T197" s="177">
        <f>_xll.xSPRDOPT(I197,H197,AQ197,AT197,O197,N197,P197,D197-$G$5,1,1)*AF197*F197*AH197</f>
        <v>0</v>
      </c>
      <c r="U197" s="132"/>
      <c r="V197" s="142">
        <f t="shared" si="91"/>
        <v>0</v>
      </c>
      <c r="W197" s="142"/>
      <c r="X197" s="300">
        <f t="shared" si="92"/>
        <v>0</v>
      </c>
      <c r="Y197" s="300">
        <f t="shared" si="12"/>
        <v>0</v>
      </c>
      <c r="Z197" s="300">
        <f t="shared" si="13"/>
        <v>0</v>
      </c>
      <c r="AA197" s="300">
        <f t="shared" si="14"/>
        <v>0</v>
      </c>
      <c r="AB197" s="300">
        <f t="shared" si="93"/>
        <v>0</v>
      </c>
      <c r="AC197" s="300">
        <f t="shared" si="94"/>
        <v>0</v>
      </c>
      <c r="AE197" s="135">
        <v>15</v>
      </c>
      <c r="AF197" s="135">
        <f t="shared" si="95"/>
        <v>0</v>
      </c>
      <c r="AG197" s="135">
        <f t="shared" si="96"/>
        <v>11</v>
      </c>
      <c r="AH197" s="135">
        <f t="shared" si="79"/>
        <v>0</v>
      </c>
      <c r="AI197" s="135">
        <f t="shared" si="97"/>
        <v>1904</v>
      </c>
      <c r="AJ197" s="135">
        <f t="shared" si="98"/>
        <v>38671</v>
      </c>
      <c r="AK197" s="332">
        <f t="shared" si="99"/>
        <v>0.10353092783505158</v>
      </c>
      <c r="AL197" s="133">
        <f t="shared" si="16"/>
        <v>3.06</v>
      </c>
      <c r="AM197" s="218">
        <f t="shared" si="17"/>
        <v>0.27</v>
      </c>
      <c r="AN197" s="218">
        <f t="shared" si="18"/>
        <v>1.7500000000000002E-2</v>
      </c>
      <c r="AO197" s="334">
        <f t="shared" si="83"/>
        <v>0.28749999999999998</v>
      </c>
      <c r="AP197" s="218">
        <f t="shared" si="19"/>
        <v>0.02</v>
      </c>
      <c r="AQ197" s="133">
        <f t="shared" si="100"/>
        <v>0</v>
      </c>
      <c r="AR197" s="134">
        <f t="shared" si="20"/>
        <v>0</v>
      </c>
      <c r="AS197" s="133">
        <f t="shared" si="80"/>
        <v>0</v>
      </c>
      <c r="AT197" s="134">
        <f t="shared" si="101"/>
        <v>7.0190264703434008E-2</v>
      </c>
      <c r="AU197" s="134">
        <f t="shared" si="22"/>
        <v>0</v>
      </c>
      <c r="AV197" s="34">
        <f t="shared" si="81"/>
        <v>0</v>
      </c>
      <c r="AW197" s="134">
        <f t="shared" si="24"/>
        <v>0.23250000000000001</v>
      </c>
      <c r="AX197" s="134">
        <f t="shared" si="25"/>
        <v>0.85</v>
      </c>
      <c r="AY197" s="134">
        <f t="shared" si="26"/>
        <v>0.85</v>
      </c>
      <c r="AZ197" s="134"/>
      <c r="BA197" s="223"/>
      <c r="BB197" s="218">
        <f t="shared" si="27"/>
        <v>-1.0546403580983732</v>
      </c>
      <c r="BC197" s="218">
        <f t="shared" si="102"/>
        <v>-1.0479999999999996</v>
      </c>
      <c r="BD197" s="134">
        <f t="shared" si="103"/>
        <v>-0.38477379466519657</v>
      </c>
      <c r="BE197" s="134">
        <f t="shared" si="104"/>
        <v>-0.3784678075646698</v>
      </c>
      <c r="BF197" s="134">
        <f>_xll.xSPRDOPT($BW197,$BV197,$CG197,0,$BY197,$BX197,$BZ197,$AJ197,1,4)*$CB197</f>
        <v>7.4978456377619185E-2</v>
      </c>
      <c r="BG197" s="134">
        <f>_xll.xSPRDOPT($BW197,$BV197,$CG197,0,$BY197,$BX197,$BZ197,$AJ197,1,3)*$CB197</f>
        <v>6.1452394907398289E-2</v>
      </c>
      <c r="BH197" s="134">
        <f>IF(OR(BF197&lt;&gt;0,BG197&lt;&gt;0),_xll.xSPRDOPT($BW197,$BV197,$CG197,0,$BY197,$BX197,$BZ197,$AJ197,1,12)*$CB197,0)</f>
        <v>-6.1633173405266979E-2</v>
      </c>
      <c r="BI197" s="134">
        <f>_xll.xSPRDOPT($BW197,$BV197,$CG197,2*LN(1+CA197/2),$BY197,$BX197,$BZ197,$AJ197,1,9)</f>
        <v>5.62578073785519E-5</v>
      </c>
      <c r="BJ197" s="134">
        <f>_xll.xSPRDOPT($BW197,$BV197,$CG197,0,$BY197,$BX197,$BZ197,$AJ197,1,6)*$CB197</f>
        <v>7.4475400212961063</v>
      </c>
      <c r="BK197" s="134">
        <f>_xll.xSPRDOPT($BW197,$BV197,$CG197,0,$BY197,$BX197,$BZ197,$AJ197,1,5)*$CB197</f>
        <v>-11.311581526478387</v>
      </c>
      <c r="BL197" s="134">
        <f>_xll.xSPRDOPT(BW197,BV197,CG197,0,BY197,BX197,BZ197,AJ197,1,2)*CB197</f>
        <v>-0.22902040862302986</v>
      </c>
      <c r="BM197" s="134">
        <f>_xll.xSPRDOPT(BW197,BV197,CG197,0,BY197,BX197,BZ197,AJ197,1,1)*CB197</f>
        <v>0.40219191537090299</v>
      </c>
      <c r="BN197" s="134">
        <f>IF(AH197&lt;&gt;0,_xll.xSPRDOPT($BW197,$BV197,$CG197,2*LN(1+CA197/2),$BY197,$BX197,$BZ197,$AJ197,1,8)+(AJ197/365.25)*CH197/AH197,0)</f>
        <v>0</v>
      </c>
      <c r="BO197" s="134">
        <f>_xll.xSPRDOPT($BW197,$BV197,$CG197,0,$BY197,$BX197,$BZ197,$AJ197,1,0)</f>
        <v>0.85484078033660615</v>
      </c>
      <c r="BP197" s="134"/>
      <c r="BQ197" s="134"/>
      <c r="BR197" s="134"/>
      <c r="BS197" s="135">
        <f t="shared" si="84"/>
        <v>0</v>
      </c>
      <c r="BV197" s="221">
        <v>4.4021403580983733</v>
      </c>
      <c r="BW197" s="133">
        <v>4.4154999999999998</v>
      </c>
      <c r="BX197" s="134">
        <v>0.6282510792705821</v>
      </c>
      <c r="BY197" s="134">
        <v>0.62194509217005534</v>
      </c>
      <c r="BZ197" s="134">
        <v>0.99287864325661945</v>
      </c>
      <c r="CA197" s="134">
        <v>6.8263969545907008E-2</v>
      </c>
      <c r="CB197" s="134">
        <v>0.9872179502955063</v>
      </c>
      <c r="CC197" s="218">
        <v>-0.03</v>
      </c>
      <c r="CD197" s="218">
        <v>0.06</v>
      </c>
      <c r="CE197" s="218">
        <v>0.17499999999999999</v>
      </c>
      <c r="CF197" s="218">
        <v>-7.4999999999999997E-3</v>
      </c>
      <c r="CG197" s="218">
        <v>1.9200000000000002E-2</v>
      </c>
      <c r="CH197" s="218">
        <v>3.0653117356675472</v>
      </c>
      <c r="CI197" s="29">
        <v>4.2480000000000002</v>
      </c>
    </row>
    <row r="198" spans="4:87" x14ac:dyDescent="0.2">
      <c r="D198" s="31">
        <f t="shared" si="85"/>
        <v>38671</v>
      </c>
      <c r="F198" s="28">
        <f t="shared" si="86"/>
        <v>20000</v>
      </c>
      <c r="G198" s="28">
        <f t="shared" si="11"/>
        <v>0</v>
      </c>
      <c r="H198" s="52">
        <f t="shared" si="87"/>
        <v>3.3475000000000001</v>
      </c>
      <c r="I198" s="52">
        <f t="shared" si="88"/>
        <v>3.3675000000000002</v>
      </c>
      <c r="K198" s="52">
        <f t="shared" si="82"/>
        <v>0</v>
      </c>
      <c r="L198" s="132">
        <f t="shared" si="89"/>
        <v>0</v>
      </c>
      <c r="M198" s="30"/>
      <c r="N198" s="128">
        <f t="shared" si="29"/>
        <v>0.24347728460538551</v>
      </c>
      <c r="O198" s="128">
        <f t="shared" si="30"/>
        <v>0.24347728460538551</v>
      </c>
      <c r="P198" s="55">
        <f t="shared" si="90"/>
        <v>0.99999999999999989</v>
      </c>
      <c r="Q198" s="132">
        <f>_xll.xSPRDOPT(I198,H198,AQ198,0,O198,N198,P198,D198-$G$5,1,0)*AH198*AU198</f>
        <v>0</v>
      </c>
      <c r="R198" s="330"/>
      <c r="S198" s="177">
        <f>_xll.xSPRDOPT(I198,H198,AQ198,AT198,O198,N198,P198,D198-$G$5,1,2)*AF198*F198*AH198</f>
        <v>0</v>
      </c>
      <c r="T198" s="177">
        <f>_xll.xSPRDOPT(I198,H198,AQ198,AT198,O198,N198,P198,D198-$G$5,1,1)*AF198*F198*AH198</f>
        <v>0</v>
      </c>
      <c r="U198" s="132"/>
      <c r="V198" s="142">
        <f t="shared" si="91"/>
        <v>0</v>
      </c>
      <c r="W198" s="142"/>
      <c r="X198" s="300">
        <f t="shared" si="92"/>
        <v>0</v>
      </c>
      <c r="Y198" s="300">
        <f t="shared" si="12"/>
        <v>0</v>
      </c>
      <c r="Z198" s="300">
        <f t="shared" si="13"/>
        <v>0</v>
      </c>
      <c r="AA198" s="300">
        <f t="shared" si="14"/>
        <v>0</v>
      </c>
      <c r="AB198" s="300">
        <f t="shared" si="93"/>
        <v>0</v>
      </c>
      <c r="AC198" s="300">
        <f t="shared" si="94"/>
        <v>0</v>
      </c>
      <c r="AE198" s="135">
        <v>15</v>
      </c>
      <c r="AF198" s="135">
        <f t="shared" si="95"/>
        <v>0</v>
      </c>
      <c r="AG198" s="135">
        <f t="shared" si="96"/>
        <v>11</v>
      </c>
      <c r="AH198" s="135">
        <f t="shared" si="79"/>
        <v>0</v>
      </c>
      <c r="AI198" s="135">
        <f t="shared" si="97"/>
        <v>1904</v>
      </c>
      <c r="AJ198" s="135">
        <f t="shared" si="98"/>
        <v>38671</v>
      </c>
      <c r="AK198" s="332">
        <f t="shared" si="99"/>
        <v>0.10353092783505158</v>
      </c>
      <c r="AL198" s="133">
        <f t="shared" si="16"/>
        <v>3.06</v>
      </c>
      <c r="AM198" s="218">
        <f t="shared" si="17"/>
        <v>0.27</v>
      </c>
      <c r="AN198" s="218">
        <f t="shared" si="18"/>
        <v>1.7500000000000002E-2</v>
      </c>
      <c r="AO198" s="334">
        <f t="shared" si="83"/>
        <v>0.28749999999999998</v>
      </c>
      <c r="AP198" s="218">
        <f t="shared" si="19"/>
        <v>0.02</v>
      </c>
      <c r="AQ198" s="133">
        <f t="shared" si="100"/>
        <v>0</v>
      </c>
      <c r="AR198" s="134">
        <f t="shared" si="20"/>
        <v>0</v>
      </c>
      <c r="AS198" s="133">
        <f t="shared" si="80"/>
        <v>0</v>
      </c>
      <c r="AT198" s="134">
        <f t="shared" si="101"/>
        <v>7.0190264703434008E-2</v>
      </c>
      <c r="AU198" s="134">
        <f t="shared" si="22"/>
        <v>0</v>
      </c>
      <c r="AV198" s="34">
        <f t="shared" si="81"/>
        <v>0</v>
      </c>
      <c r="AW198" s="134">
        <f t="shared" si="24"/>
        <v>0.23250000000000001</v>
      </c>
      <c r="AX198" s="134">
        <f t="shared" si="25"/>
        <v>0.85</v>
      </c>
      <c r="AY198" s="134">
        <f t="shared" si="26"/>
        <v>0.85</v>
      </c>
      <c r="AZ198" s="134"/>
      <c r="BA198" s="223"/>
      <c r="BB198" s="218">
        <f t="shared" si="27"/>
        <v>-1.0546403580983732</v>
      </c>
      <c r="BC198" s="218">
        <f t="shared" si="102"/>
        <v>-1.0479999999999996</v>
      </c>
      <c r="BD198" s="134">
        <f t="shared" si="103"/>
        <v>-0.38477379466519657</v>
      </c>
      <c r="BE198" s="134">
        <f t="shared" si="104"/>
        <v>-0.3784678075646698</v>
      </c>
      <c r="BF198" s="134">
        <f>_xll.xSPRDOPT($BW198,$BV198,$CG198,0,$BY198,$BX198,$BZ198,$AJ198,1,4)*$CB198</f>
        <v>7.4978456377619185E-2</v>
      </c>
      <c r="BG198" s="134">
        <f>_xll.xSPRDOPT($BW198,$BV198,$CG198,0,$BY198,$BX198,$BZ198,$AJ198,1,3)*$CB198</f>
        <v>6.1452394907398289E-2</v>
      </c>
      <c r="BH198" s="134">
        <f>IF(OR(BF198&lt;&gt;0,BG198&lt;&gt;0),_xll.xSPRDOPT($BW198,$BV198,$CG198,0,$BY198,$BX198,$BZ198,$AJ198,1,12)*$CB198,0)</f>
        <v>-6.1633173405266979E-2</v>
      </c>
      <c r="BI198" s="134">
        <f>_xll.xSPRDOPT($BW198,$BV198,$CG198,2*LN(1+CA198/2),$BY198,$BX198,$BZ198,$AJ198,1,9)</f>
        <v>5.62578073785519E-5</v>
      </c>
      <c r="BJ198" s="134">
        <f>_xll.xSPRDOPT($BW198,$BV198,$CG198,0,$BY198,$BX198,$BZ198,$AJ198,1,6)*$CB198</f>
        <v>7.4475400212961063</v>
      </c>
      <c r="BK198" s="134">
        <f>_xll.xSPRDOPT($BW198,$BV198,$CG198,0,$BY198,$BX198,$BZ198,$AJ198,1,5)*$CB198</f>
        <v>-11.311581526478387</v>
      </c>
      <c r="BL198" s="134">
        <f>_xll.xSPRDOPT(BW198,BV198,CG198,0,BY198,BX198,BZ198,AJ198,1,2)*CB198</f>
        <v>-0.22902040862302986</v>
      </c>
      <c r="BM198" s="134">
        <f>_xll.xSPRDOPT(BW198,BV198,CG198,0,BY198,BX198,BZ198,AJ198,1,1)*CB198</f>
        <v>0.40219191537090299</v>
      </c>
      <c r="BN198" s="134">
        <f>IF(AH198&lt;&gt;0,_xll.xSPRDOPT($BW198,$BV198,$CG198,2*LN(1+CA198/2),$BY198,$BX198,$BZ198,$AJ198,1,8)+(AJ198/365.25)*CH198/AH198,0)</f>
        <v>0</v>
      </c>
      <c r="BO198" s="134">
        <f>_xll.xSPRDOPT($BW198,$BV198,$CG198,0,$BY198,$BX198,$BZ198,$AJ198,1,0)</f>
        <v>0.85484078033660615</v>
      </c>
      <c r="BP198" s="134"/>
      <c r="BQ198" s="134"/>
      <c r="BR198" s="134"/>
      <c r="BS198" s="135">
        <f t="shared" si="84"/>
        <v>0</v>
      </c>
      <c r="BV198" s="221">
        <v>4.4021403580983733</v>
      </c>
      <c r="BW198" s="133">
        <v>4.4154999999999998</v>
      </c>
      <c r="BX198" s="134">
        <v>0.6282510792705821</v>
      </c>
      <c r="BY198" s="134">
        <v>0.62194509217005534</v>
      </c>
      <c r="BZ198" s="134">
        <v>0.99287864325661945</v>
      </c>
      <c r="CA198" s="134">
        <v>6.8263969545907008E-2</v>
      </c>
      <c r="CB198" s="134">
        <v>0.9872179502955063</v>
      </c>
      <c r="CC198" s="218">
        <v>-0.03</v>
      </c>
      <c r="CD198" s="218">
        <v>0.06</v>
      </c>
      <c r="CE198" s="218">
        <v>0.17499999999999999</v>
      </c>
      <c r="CF198" s="218">
        <v>-7.4999999999999997E-3</v>
      </c>
      <c r="CG198" s="218">
        <v>1.9200000000000002E-2</v>
      </c>
      <c r="CH198" s="218">
        <v>3.0653117356675472</v>
      </c>
      <c r="CI198" s="29">
        <v>4.2480000000000002</v>
      </c>
    </row>
    <row r="199" spans="4:87" x14ac:dyDescent="0.2">
      <c r="D199" s="31">
        <f t="shared" si="85"/>
        <v>38671</v>
      </c>
      <c r="F199" s="28">
        <f t="shared" si="86"/>
        <v>20000</v>
      </c>
      <c r="G199" s="28">
        <f t="shared" si="11"/>
        <v>0</v>
      </c>
      <c r="H199" s="52">
        <f t="shared" si="87"/>
        <v>3.3475000000000001</v>
      </c>
      <c r="I199" s="52">
        <f t="shared" si="88"/>
        <v>3.3675000000000002</v>
      </c>
      <c r="K199" s="52">
        <f t="shared" si="82"/>
        <v>0</v>
      </c>
      <c r="L199" s="132">
        <f t="shared" si="89"/>
        <v>0</v>
      </c>
      <c r="M199" s="30"/>
      <c r="N199" s="128">
        <f t="shared" si="29"/>
        <v>0.24347728460538551</v>
      </c>
      <c r="O199" s="128">
        <f t="shared" si="30"/>
        <v>0.24347728460538551</v>
      </c>
      <c r="P199" s="55">
        <f t="shared" si="90"/>
        <v>0.99999999999999989</v>
      </c>
      <c r="Q199" s="132">
        <f>_xll.xSPRDOPT(I199,H199,AQ199,0,O199,N199,P199,D199-$G$5,1,0)*AH199*AU199</f>
        <v>0</v>
      </c>
      <c r="R199" s="330"/>
      <c r="S199" s="177">
        <f>_xll.xSPRDOPT(I199,H199,AQ199,AT199,O199,N199,P199,D199-$G$5,1,2)*AF199*F199*AH199</f>
        <v>0</v>
      </c>
      <c r="T199" s="177">
        <f>_xll.xSPRDOPT(I199,H199,AQ199,AT199,O199,N199,P199,D199-$G$5,1,1)*AF199*F199*AH199</f>
        <v>0</v>
      </c>
      <c r="U199" s="132"/>
      <c r="V199" s="142">
        <f t="shared" si="91"/>
        <v>0</v>
      </c>
      <c r="W199" s="142"/>
      <c r="X199" s="300">
        <f t="shared" si="92"/>
        <v>0</v>
      </c>
      <c r="Y199" s="300">
        <f t="shared" si="12"/>
        <v>0</v>
      </c>
      <c r="Z199" s="300">
        <f t="shared" si="13"/>
        <v>0</v>
      </c>
      <c r="AA199" s="300">
        <f t="shared" si="14"/>
        <v>0</v>
      </c>
      <c r="AB199" s="300">
        <f t="shared" si="93"/>
        <v>0</v>
      </c>
      <c r="AC199" s="300">
        <f t="shared" si="94"/>
        <v>0</v>
      </c>
      <c r="AE199" s="135">
        <v>15</v>
      </c>
      <c r="AF199" s="135">
        <f t="shared" si="95"/>
        <v>0</v>
      </c>
      <c r="AG199" s="135">
        <f t="shared" si="96"/>
        <v>11</v>
      </c>
      <c r="AH199" s="135">
        <f t="shared" si="79"/>
        <v>0</v>
      </c>
      <c r="AI199" s="135">
        <f t="shared" si="97"/>
        <v>1904</v>
      </c>
      <c r="AJ199" s="135">
        <f t="shared" si="98"/>
        <v>38671</v>
      </c>
      <c r="AK199" s="332">
        <f t="shared" si="99"/>
        <v>0.10353092783505158</v>
      </c>
      <c r="AL199" s="133">
        <f t="shared" si="16"/>
        <v>3.06</v>
      </c>
      <c r="AM199" s="218">
        <f t="shared" si="17"/>
        <v>0.27</v>
      </c>
      <c r="AN199" s="218">
        <f t="shared" si="18"/>
        <v>1.7500000000000002E-2</v>
      </c>
      <c r="AO199" s="334">
        <f t="shared" si="83"/>
        <v>0.28749999999999998</v>
      </c>
      <c r="AP199" s="218">
        <f t="shared" si="19"/>
        <v>0.02</v>
      </c>
      <c r="AQ199" s="133">
        <f t="shared" si="100"/>
        <v>0</v>
      </c>
      <c r="AR199" s="134">
        <f t="shared" si="20"/>
        <v>0</v>
      </c>
      <c r="AS199" s="133">
        <f t="shared" si="80"/>
        <v>0</v>
      </c>
      <c r="AT199" s="134">
        <f t="shared" si="101"/>
        <v>7.0190264703434008E-2</v>
      </c>
      <c r="AU199" s="134">
        <f t="shared" si="22"/>
        <v>0</v>
      </c>
      <c r="AV199" s="34">
        <f t="shared" si="81"/>
        <v>0</v>
      </c>
      <c r="AW199" s="134">
        <f t="shared" si="24"/>
        <v>0.23250000000000001</v>
      </c>
      <c r="AX199" s="134">
        <f t="shared" si="25"/>
        <v>0.85</v>
      </c>
      <c r="AY199" s="134">
        <f t="shared" si="26"/>
        <v>0.85</v>
      </c>
      <c r="AZ199" s="134"/>
      <c r="BA199" s="223"/>
      <c r="BB199" s="218">
        <f t="shared" si="27"/>
        <v>-1.0546403580983732</v>
      </c>
      <c r="BC199" s="218">
        <f t="shared" si="102"/>
        <v>-1.0479999999999996</v>
      </c>
      <c r="BD199" s="134">
        <f t="shared" si="103"/>
        <v>-0.38477379466519657</v>
      </c>
      <c r="BE199" s="134">
        <f t="shared" si="104"/>
        <v>-0.3784678075646698</v>
      </c>
      <c r="BF199" s="134">
        <f>_xll.xSPRDOPT($BW199,$BV199,$CG199,0,$BY199,$BX199,$BZ199,$AJ199,1,4)*$CB199</f>
        <v>7.4978456377619185E-2</v>
      </c>
      <c r="BG199" s="134">
        <f>_xll.xSPRDOPT($BW199,$BV199,$CG199,0,$BY199,$BX199,$BZ199,$AJ199,1,3)*$CB199</f>
        <v>6.1452394907398289E-2</v>
      </c>
      <c r="BH199" s="134">
        <f>IF(OR(BF199&lt;&gt;0,BG199&lt;&gt;0),_xll.xSPRDOPT($BW199,$BV199,$CG199,0,$BY199,$BX199,$BZ199,$AJ199,1,12)*$CB199,0)</f>
        <v>-6.1633173405266979E-2</v>
      </c>
      <c r="BI199" s="134">
        <f>_xll.xSPRDOPT($BW199,$BV199,$CG199,2*LN(1+CA199/2),$BY199,$BX199,$BZ199,$AJ199,1,9)</f>
        <v>5.62578073785519E-5</v>
      </c>
      <c r="BJ199" s="134">
        <f>_xll.xSPRDOPT($BW199,$BV199,$CG199,0,$BY199,$BX199,$BZ199,$AJ199,1,6)*$CB199</f>
        <v>7.4475400212961063</v>
      </c>
      <c r="BK199" s="134">
        <f>_xll.xSPRDOPT($BW199,$BV199,$CG199,0,$BY199,$BX199,$BZ199,$AJ199,1,5)*$CB199</f>
        <v>-11.311581526478387</v>
      </c>
      <c r="BL199" s="134">
        <f>_xll.xSPRDOPT(BW199,BV199,CG199,0,BY199,BX199,BZ199,AJ199,1,2)*CB199</f>
        <v>-0.22902040862302986</v>
      </c>
      <c r="BM199" s="134">
        <f>_xll.xSPRDOPT(BW199,BV199,CG199,0,BY199,BX199,BZ199,AJ199,1,1)*CB199</f>
        <v>0.40219191537090299</v>
      </c>
      <c r="BN199" s="134">
        <f>IF(AH199&lt;&gt;0,_xll.xSPRDOPT($BW199,$BV199,$CG199,2*LN(1+CA199/2),$BY199,$BX199,$BZ199,$AJ199,1,8)+(AJ199/365.25)*CH199/AH199,0)</f>
        <v>0</v>
      </c>
      <c r="BO199" s="134">
        <f>_xll.xSPRDOPT($BW199,$BV199,$CG199,0,$BY199,$BX199,$BZ199,$AJ199,1,0)</f>
        <v>0.85484078033660615</v>
      </c>
      <c r="BP199" s="134"/>
      <c r="BQ199" s="134"/>
      <c r="BR199" s="134"/>
      <c r="BS199" s="135">
        <f t="shared" si="84"/>
        <v>0</v>
      </c>
      <c r="BV199" s="221">
        <v>4.4021403580983733</v>
      </c>
      <c r="BW199" s="133">
        <v>4.4154999999999998</v>
      </c>
      <c r="BX199" s="134">
        <v>0.6282510792705821</v>
      </c>
      <c r="BY199" s="134">
        <v>0.62194509217005534</v>
      </c>
      <c r="BZ199" s="134">
        <v>0.99287864325661945</v>
      </c>
      <c r="CA199" s="134">
        <v>6.8263969545907008E-2</v>
      </c>
      <c r="CB199" s="134">
        <v>0.9872179502955063</v>
      </c>
      <c r="CC199" s="218">
        <v>-0.03</v>
      </c>
      <c r="CD199" s="218">
        <v>0.06</v>
      </c>
      <c r="CE199" s="218">
        <v>0.17499999999999999</v>
      </c>
      <c r="CF199" s="218">
        <v>-7.4999999999999997E-3</v>
      </c>
      <c r="CG199" s="218">
        <v>1.9200000000000002E-2</v>
      </c>
      <c r="CH199" s="218">
        <v>3.0653117356675472</v>
      </c>
      <c r="CI199" s="29">
        <v>4.2480000000000002</v>
      </c>
    </row>
    <row r="200" spans="4:87" x14ac:dyDescent="0.2">
      <c r="D200" s="31">
        <f t="shared" si="85"/>
        <v>38671</v>
      </c>
      <c r="F200" s="28">
        <f t="shared" si="86"/>
        <v>20000</v>
      </c>
      <c r="G200" s="28">
        <f t="shared" si="11"/>
        <v>0</v>
      </c>
      <c r="H200" s="52">
        <f t="shared" si="87"/>
        <v>3.3475000000000001</v>
      </c>
      <c r="I200" s="52">
        <f t="shared" si="88"/>
        <v>3.3675000000000002</v>
      </c>
      <c r="K200" s="52">
        <f t="shared" si="82"/>
        <v>0</v>
      </c>
      <c r="L200" s="132">
        <f t="shared" si="89"/>
        <v>0</v>
      </c>
      <c r="M200" s="30"/>
      <c r="N200" s="128">
        <f t="shared" si="29"/>
        <v>0.24347728460538551</v>
      </c>
      <c r="O200" s="128">
        <f t="shared" si="30"/>
        <v>0.24347728460538551</v>
      </c>
      <c r="P200" s="55">
        <f t="shared" si="90"/>
        <v>0.99999999999999989</v>
      </c>
      <c r="Q200" s="132">
        <f>_xll.xSPRDOPT(I200,H200,AQ200,0,O200,N200,P200,D200-$G$5,1,0)*AH200*AU200</f>
        <v>0</v>
      </c>
      <c r="R200" s="330"/>
      <c r="S200" s="177">
        <f>_xll.xSPRDOPT(I200,H200,AQ200,AT200,O200,N200,P200,D200-$G$5,1,2)*AF200*F200*AH200</f>
        <v>0</v>
      </c>
      <c r="T200" s="177">
        <f>_xll.xSPRDOPT(I200,H200,AQ200,AT200,O200,N200,P200,D200-$G$5,1,1)*AF200*F200*AH200</f>
        <v>0</v>
      </c>
      <c r="U200" s="132"/>
      <c r="V200" s="142">
        <f t="shared" si="91"/>
        <v>0</v>
      </c>
      <c r="W200" s="142"/>
      <c r="X200" s="300">
        <f t="shared" si="92"/>
        <v>0</v>
      </c>
      <c r="Y200" s="300">
        <f t="shared" si="12"/>
        <v>0</v>
      </c>
      <c r="Z200" s="300">
        <f t="shared" si="13"/>
        <v>0</v>
      </c>
      <c r="AA200" s="300">
        <f t="shared" si="14"/>
        <v>0</v>
      </c>
      <c r="AB200" s="300">
        <f t="shared" si="93"/>
        <v>0</v>
      </c>
      <c r="AC200" s="300">
        <f t="shared" si="94"/>
        <v>0</v>
      </c>
      <c r="AE200" s="135">
        <v>15</v>
      </c>
      <c r="AF200" s="135">
        <f t="shared" si="95"/>
        <v>0</v>
      </c>
      <c r="AG200" s="135">
        <f t="shared" si="96"/>
        <v>11</v>
      </c>
      <c r="AH200" s="135">
        <f t="shared" si="79"/>
        <v>0</v>
      </c>
      <c r="AI200" s="135">
        <f t="shared" si="97"/>
        <v>1904</v>
      </c>
      <c r="AJ200" s="135">
        <f t="shared" si="98"/>
        <v>38671</v>
      </c>
      <c r="AK200" s="332">
        <f t="shared" si="99"/>
        <v>0.10353092783505158</v>
      </c>
      <c r="AL200" s="133">
        <f t="shared" si="16"/>
        <v>3.06</v>
      </c>
      <c r="AM200" s="218">
        <f t="shared" si="17"/>
        <v>0.27</v>
      </c>
      <c r="AN200" s="218">
        <f t="shared" si="18"/>
        <v>1.7500000000000002E-2</v>
      </c>
      <c r="AO200" s="334">
        <f t="shared" si="83"/>
        <v>0.28749999999999998</v>
      </c>
      <c r="AP200" s="218">
        <f t="shared" si="19"/>
        <v>0.02</v>
      </c>
      <c r="AQ200" s="133">
        <f t="shared" si="100"/>
        <v>0</v>
      </c>
      <c r="AR200" s="134">
        <f t="shared" si="20"/>
        <v>0</v>
      </c>
      <c r="AS200" s="133">
        <f t="shared" si="80"/>
        <v>0</v>
      </c>
      <c r="AT200" s="134">
        <f t="shared" si="101"/>
        <v>7.0190264703434008E-2</v>
      </c>
      <c r="AU200" s="134">
        <f t="shared" si="22"/>
        <v>0</v>
      </c>
      <c r="AV200" s="34">
        <f t="shared" si="81"/>
        <v>0</v>
      </c>
      <c r="AW200" s="134">
        <f t="shared" si="24"/>
        <v>0.23250000000000001</v>
      </c>
      <c r="AX200" s="134">
        <f t="shared" si="25"/>
        <v>0.85</v>
      </c>
      <c r="AY200" s="134">
        <f t="shared" si="26"/>
        <v>0.85</v>
      </c>
      <c r="AZ200" s="134"/>
      <c r="BA200" s="223"/>
      <c r="BB200" s="218">
        <f t="shared" si="27"/>
        <v>-1.0546403580983732</v>
      </c>
      <c r="BC200" s="218">
        <f t="shared" si="102"/>
        <v>-1.0479999999999996</v>
      </c>
      <c r="BD200" s="134">
        <f t="shared" si="103"/>
        <v>-0.38477379466519657</v>
      </c>
      <c r="BE200" s="134">
        <f t="shared" si="104"/>
        <v>-0.3784678075646698</v>
      </c>
      <c r="BF200" s="134">
        <f>_xll.xSPRDOPT($BW200,$BV200,$CG200,0,$BY200,$BX200,$BZ200,$AJ200,1,4)*$CB200</f>
        <v>7.4978456377619185E-2</v>
      </c>
      <c r="BG200" s="134">
        <f>_xll.xSPRDOPT($BW200,$BV200,$CG200,0,$BY200,$BX200,$BZ200,$AJ200,1,3)*$CB200</f>
        <v>6.1452394907398289E-2</v>
      </c>
      <c r="BH200" s="134">
        <f>IF(OR(BF200&lt;&gt;0,BG200&lt;&gt;0),_xll.xSPRDOPT($BW200,$BV200,$CG200,0,$BY200,$BX200,$BZ200,$AJ200,1,12)*$CB200,0)</f>
        <v>-6.1633173405266979E-2</v>
      </c>
      <c r="BI200" s="134">
        <f>_xll.xSPRDOPT($BW200,$BV200,$CG200,2*LN(1+CA200/2),$BY200,$BX200,$BZ200,$AJ200,1,9)</f>
        <v>5.62578073785519E-5</v>
      </c>
      <c r="BJ200" s="134">
        <f>_xll.xSPRDOPT($BW200,$BV200,$CG200,0,$BY200,$BX200,$BZ200,$AJ200,1,6)*$CB200</f>
        <v>7.4475400212961063</v>
      </c>
      <c r="BK200" s="134">
        <f>_xll.xSPRDOPT($BW200,$BV200,$CG200,0,$BY200,$BX200,$BZ200,$AJ200,1,5)*$CB200</f>
        <v>-11.311581526478387</v>
      </c>
      <c r="BL200" s="134">
        <f>_xll.xSPRDOPT(BW200,BV200,CG200,0,BY200,BX200,BZ200,AJ200,1,2)*CB200</f>
        <v>-0.22902040862302986</v>
      </c>
      <c r="BM200" s="134">
        <f>_xll.xSPRDOPT(BW200,BV200,CG200,0,BY200,BX200,BZ200,AJ200,1,1)*CB200</f>
        <v>0.40219191537090299</v>
      </c>
      <c r="BN200" s="134">
        <f>IF(AH200&lt;&gt;0,_xll.xSPRDOPT($BW200,$BV200,$CG200,2*LN(1+CA200/2),$BY200,$BX200,$BZ200,$AJ200,1,8)+(AJ200/365.25)*CH200/AH200,0)</f>
        <v>0</v>
      </c>
      <c r="BO200" s="134">
        <f>_xll.xSPRDOPT($BW200,$BV200,$CG200,0,$BY200,$BX200,$BZ200,$AJ200,1,0)</f>
        <v>0.85484078033660615</v>
      </c>
      <c r="BP200" s="134"/>
      <c r="BQ200" s="134"/>
      <c r="BR200" s="134"/>
      <c r="BS200" s="135">
        <f t="shared" si="84"/>
        <v>0</v>
      </c>
      <c r="BV200" s="221">
        <v>4.4021403580983733</v>
      </c>
      <c r="BW200" s="133">
        <v>4.4154999999999998</v>
      </c>
      <c r="BX200" s="134">
        <v>0.6282510792705821</v>
      </c>
      <c r="BY200" s="134">
        <v>0.62194509217005534</v>
      </c>
      <c r="BZ200" s="134">
        <v>0.99287864325661945</v>
      </c>
      <c r="CA200" s="134">
        <v>6.8263969545907008E-2</v>
      </c>
      <c r="CB200" s="134">
        <v>0.9872179502955063</v>
      </c>
      <c r="CC200" s="218">
        <v>-0.03</v>
      </c>
      <c r="CD200" s="218">
        <v>0.06</v>
      </c>
      <c r="CE200" s="218">
        <v>0.17499999999999999</v>
      </c>
      <c r="CF200" s="218">
        <v>-7.4999999999999997E-3</v>
      </c>
      <c r="CG200" s="218">
        <v>1.9200000000000002E-2</v>
      </c>
      <c r="CH200" s="218">
        <v>3.0653117356675472</v>
      </c>
      <c r="CI200" s="29">
        <v>4.2480000000000002</v>
      </c>
    </row>
    <row r="201" spans="4:87" x14ac:dyDescent="0.2">
      <c r="D201" s="31">
        <f t="shared" si="85"/>
        <v>38671</v>
      </c>
      <c r="F201" s="28">
        <f t="shared" si="86"/>
        <v>20000</v>
      </c>
      <c r="G201" s="28">
        <f t="shared" si="11"/>
        <v>0</v>
      </c>
      <c r="H201" s="52">
        <f t="shared" si="87"/>
        <v>3.3475000000000001</v>
      </c>
      <c r="I201" s="52">
        <f t="shared" si="88"/>
        <v>3.3675000000000002</v>
      </c>
      <c r="K201" s="52">
        <f t="shared" si="82"/>
        <v>0</v>
      </c>
      <c r="L201" s="132">
        <f t="shared" si="89"/>
        <v>0</v>
      </c>
      <c r="M201" s="30"/>
      <c r="N201" s="128">
        <f t="shared" si="29"/>
        <v>0.24347728460538551</v>
      </c>
      <c r="O201" s="128">
        <f t="shared" si="30"/>
        <v>0.24347728460538551</v>
      </c>
      <c r="P201" s="55">
        <f t="shared" si="90"/>
        <v>0.99999999999999989</v>
      </c>
      <c r="Q201" s="132">
        <f>_xll.xSPRDOPT(I201,H201,AQ201,0,O201,N201,P201,D201-$G$5,1,0)*AH201*AU201</f>
        <v>0</v>
      </c>
      <c r="R201" s="330"/>
      <c r="S201" s="177">
        <f>_xll.xSPRDOPT(I201,H201,AQ201,AT201,O201,N201,P201,D201-$G$5,1,2)*AF201*F201*AH201</f>
        <v>0</v>
      </c>
      <c r="T201" s="177">
        <f>_xll.xSPRDOPT(I201,H201,AQ201,AT201,O201,N201,P201,D201-$G$5,1,1)*AF201*F201*AH201</f>
        <v>0</v>
      </c>
      <c r="U201" s="132"/>
      <c r="V201" s="142">
        <f t="shared" si="91"/>
        <v>0</v>
      </c>
      <c r="W201" s="142"/>
      <c r="X201" s="300">
        <f t="shared" si="92"/>
        <v>0</v>
      </c>
      <c r="Y201" s="300">
        <f t="shared" si="12"/>
        <v>0</v>
      </c>
      <c r="Z201" s="300">
        <f t="shared" si="13"/>
        <v>0</v>
      </c>
      <c r="AA201" s="300">
        <f t="shared" si="14"/>
        <v>0</v>
      </c>
      <c r="AB201" s="300">
        <f t="shared" si="93"/>
        <v>0</v>
      </c>
      <c r="AC201" s="300">
        <f t="shared" si="94"/>
        <v>0</v>
      </c>
      <c r="AE201" s="135">
        <v>15</v>
      </c>
      <c r="AF201" s="135">
        <f t="shared" si="95"/>
        <v>0</v>
      </c>
      <c r="AG201" s="135">
        <f t="shared" si="96"/>
        <v>11</v>
      </c>
      <c r="AH201" s="135">
        <f t="shared" si="79"/>
        <v>0</v>
      </c>
      <c r="AI201" s="135">
        <f t="shared" si="97"/>
        <v>1904</v>
      </c>
      <c r="AJ201" s="135">
        <f t="shared" si="98"/>
        <v>38671</v>
      </c>
      <c r="AK201" s="332">
        <f t="shared" si="99"/>
        <v>0.10353092783505158</v>
      </c>
      <c r="AL201" s="133">
        <f t="shared" si="16"/>
        <v>3.06</v>
      </c>
      <c r="AM201" s="218">
        <f t="shared" si="17"/>
        <v>0.27</v>
      </c>
      <c r="AN201" s="218">
        <f t="shared" si="18"/>
        <v>1.7500000000000002E-2</v>
      </c>
      <c r="AO201" s="334">
        <f t="shared" si="83"/>
        <v>0.28749999999999998</v>
      </c>
      <c r="AP201" s="218">
        <f t="shared" si="19"/>
        <v>0.02</v>
      </c>
      <c r="AQ201" s="133">
        <f t="shared" si="100"/>
        <v>0</v>
      </c>
      <c r="AR201" s="134">
        <f t="shared" si="20"/>
        <v>0</v>
      </c>
      <c r="AS201" s="133">
        <f t="shared" si="80"/>
        <v>0</v>
      </c>
      <c r="AT201" s="134">
        <f t="shared" si="101"/>
        <v>7.0190264703434008E-2</v>
      </c>
      <c r="AU201" s="134">
        <f t="shared" si="22"/>
        <v>0</v>
      </c>
      <c r="AV201" s="34">
        <f t="shared" si="81"/>
        <v>0</v>
      </c>
      <c r="AW201" s="134">
        <f t="shared" si="24"/>
        <v>0.23250000000000001</v>
      </c>
      <c r="AX201" s="134">
        <f t="shared" si="25"/>
        <v>0.85</v>
      </c>
      <c r="AY201" s="134">
        <f t="shared" si="26"/>
        <v>0.85</v>
      </c>
      <c r="AZ201" s="134"/>
      <c r="BA201" s="223"/>
      <c r="BB201" s="218">
        <f t="shared" si="27"/>
        <v>-1.0546403580983732</v>
      </c>
      <c r="BC201" s="218">
        <f t="shared" si="102"/>
        <v>-1.0479999999999996</v>
      </c>
      <c r="BD201" s="134">
        <f t="shared" si="103"/>
        <v>-0.38477379466519657</v>
      </c>
      <c r="BE201" s="134">
        <f t="shared" si="104"/>
        <v>-0.3784678075646698</v>
      </c>
      <c r="BF201" s="134">
        <f>_xll.xSPRDOPT($BW201,$BV201,$CG201,0,$BY201,$BX201,$BZ201,$AJ201,1,4)*$CB201</f>
        <v>7.4978456377619185E-2</v>
      </c>
      <c r="BG201" s="134">
        <f>_xll.xSPRDOPT($BW201,$BV201,$CG201,0,$BY201,$BX201,$BZ201,$AJ201,1,3)*$CB201</f>
        <v>6.1452394907398289E-2</v>
      </c>
      <c r="BH201" s="134">
        <f>IF(OR(BF201&lt;&gt;0,BG201&lt;&gt;0),_xll.xSPRDOPT($BW201,$BV201,$CG201,0,$BY201,$BX201,$BZ201,$AJ201,1,12)*$CB201,0)</f>
        <v>-6.1633173405266979E-2</v>
      </c>
      <c r="BI201" s="134">
        <f>_xll.xSPRDOPT($BW201,$BV201,$CG201,2*LN(1+CA201/2),$BY201,$BX201,$BZ201,$AJ201,1,9)</f>
        <v>5.62578073785519E-5</v>
      </c>
      <c r="BJ201" s="134">
        <f>_xll.xSPRDOPT($BW201,$BV201,$CG201,0,$BY201,$BX201,$BZ201,$AJ201,1,6)*$CB201</f>
        <v>7.4475400212961063</v>
      </c>
      <c r="BK201" s="134">
        <f>_xll.xSPRDOPT($BW201,$BV201,$CG201,0,$BY201,$BX201,$BZ201,$AJ201,1,5)*$CB201</f>
        <v>-11.311581526478387</v>
      </c>
      <c r="BL201" s="134">
        <f>_xll.xSPRDOPT(BW201,BV201,CG201,0,BY201,BX201,BZ201,AJ201,1,2)*CB201</f>
        <v>-0.22902040862302986</v>
      </c>
      <c r="BM201" s="134">
        <f>_xll.xSPRDOPT(BW201,BV201,CG201,0,BY201,BX201,BZ201,AJ201,1,1)*CB201</f>
        <v>0.40219191537090299</v>
      </c>
      <c r="BN201" s="134">
        <f>IF(AH201&lt;&gt;0,_xll.xSPRDOPT($BW201,$BV201,$CG201,2*LN(1+CA201/2),$BY201,$BX201,$BZ201,$AJ201,1,8)+(AJ201/365.25)*CH201/AH201,0)</f>
        <v>0</v>
      </c>
      <c r="BO201" s="134">
        <f>_xll.xSPRDOPT($BW201,$BV201,$CG201,0,$BY201,$BX201,$BZ201,$AJ201,1,0)</f>
        <v>0.85484078033660615</v>
      </c>
      <c r="BP201" s="134"/>
      <c r="BQ201" s="134"/>
      <c r="BR201" s="134"/>
      <c r="BS201" s="135">
        <f t="shared" si="84"/>
        <v>0</v>
      </c>
      <c r="BV201" s="221">
        <v>4.4021403580983733</v>
      </c>
      <c r="BW201" s="133">
        <v>4.4154999999999998</v>
      </c>
      <c r="BX201" s="134">
        <v>0.6282510792705821</v>
      </c>
      <c r="BY201" s="134">
        <v>0.62194509217005534</v>
      </c>
      <c r="BZ201" s="134">
        <v>0.99287864325661945</v>
      </c>
      <c r="CA201" s="134">
        <v>6.8263969545907008E-2</v>
      </c>
      <c r="CB201" s="134">
        <v>0.9872179502955063</v>
      </c>
      <c r="CC201" s="218">
        <v>-0.03</v>
      </c>
      <c r="CD201" s="218">
        <v>0.06</v>
      </c>
      <c r="CE201" s="218">
        <v>0.17499999999999999</v>
      </c>
      <c r="CF201" s="218">
        <v>-7.4999999999999997E-3</v>
      </c>
      <c r="CG201" s="218">
        <v>1.9200000000000002E-2</v>
      </c>
      <c r="CH201" s="218">
        <v>3.0653117356675472</v>
      </c>
      <c r="CI201" s="29">
        <v>4.2480000000000002</v>
      </c>
    </row>
    <row r="202" spans="4:87" x14ac:dyDescent="0.2">
      <c r="D202" s="31">
        <f t="shared" si="85"/>
        <v>38671</v>
      </c>
      <c r="F202" s="28">
        <f t="shared" si="86"/>
        <v>20000</v>
      </c>
      <c r="G202" s="28">
        <f t="shared" si="11"/>
        <v>0</v>
      </c>
      <c r="H202" s="52">
        <f t="shared" si="87"/>
        <v>3.3475000000000001</v>
      </c>
      <c r="I202" s="52">
        <f t="shared" si="88"/>
        <v>3.3675000000000002</v>
      </c>
      <c r="K202" s="52">
        <f t="shared" si="82"/>
        <v>0</v>
      </c>
      <c r="L202" s="132">
        <f t="shared" si="89"/>
        <v>0</v>
      </c>
      <c r="M202" s="30"/>
      <c r="N202" s="128">
        <f t="shared" si="29"/>
        <v>0.24347728460538551</v>
      </c>
      <c r="O202" s="128">
        <f t="shared" si="30"/>
        <v>0.24347728460538551</v>
      </c>
      <c r="P202" s="55">
        <f t="shared" si="90"/>
        <v>0.99999999999999989</v>
      </c>
      <c r="Q202" s="132">
        <f>_xll.xSPRDOPT(I202,H202,AQ202,0,O202,N202,P202,D202-$G$5,1,0)*AH202*AU202</f>
        <v>0</v>
      </c>
      <c r="R202" s="330"/>
      <c r="S202" s="177">
        <f>_xll.xSPRDOPT(I202,H202,AQ202,AT202,O202,N202,P202,D202-$G$5,1,2)*AF202*F202*AH202</f>
        <v>0</v>
      </c>
      <c r="T202" s="177">
        <f>_xll.xSPRDOPT(I202,H202,AQ202,AT202,O202,N202,P202,D202-$G$5,1,1)*AF202*F202*AH202</f>
        <v>0</v>
      </c>
      <c r="U202" s="132"/>
      <c r="V202" s="142">
        <f t="shared" si="91"/>
        <v>0</v>
      </c>
      <c r="W202" s="142"/>
      <c r="X202" s="300">
        <f t="shared" si="92"/>
        <v>0</v>
      </c>
      <c r="Y202" s="300">
        <f t="shared" si="12"/>
        <v>0</v>
      </c>
      <c r="Z202" s="300">
        <f t="shared" si="13"/>
        <v>0</v>
      </c>
      <c r="AA202" s="300">
        <f t="shared" si="14"/>
        <v>0</v>
      </c>
      <c r="AB202" s="300">
        <f t="shared" si="93"/>
        <v>0</v>
      </c>
      <c r="AC202" s="300">
        <f t="shared" si="94"/>
        <v>0</v>
      </c>
      <c r="AE202" s="135">
        <v>15</v>
      </c>
      <c r="AF202" s="135">
        <f t="shared" si="95"/>
        <v>0</v>
      </c>
      <c r="AG202" s="135">
        <f t="shared" si="96"/>
        <v>11</v>
      </c>
      <c r="AH202" s="135">
        <f t="shared" si="79"/>
        <v>0</v>
      </c>
      <c r="AI202" s="135">
        <f t="shared" si="97"/>
        <v>1904</v>
      </c>
      <c r="AJ202" s="135">
        <f t="shared" si="98"/>
        <v>38671</v>
      </c>
      <c r="AK202" s="332">
        <f t="shared" si="99"/>
        <v>0.10353092783505158</v>
      </c>
      <c r="AL202" s="133">
        <f t="shared" si="16"/>
        <v>3.06</v>
      </c>
      <c r="AM202" s="218">
        <f t="shared" si="17"/>
        <v>0.27</v>
      </c>
      <c r="AN202" s="218">
        <f t="shared" si="18"/>
        <v>1.7500000000000002E-2</v>
      </c>
      <c r="AO202" s="334">
        <f t="shared" si="83"/>
        <v>0.28749999999999998</v>
      </c>
      <c r="AP202" s="218">
        <f t="shared" si="19"/>
        <v>0.02</v>
      </c>
      <c r="AQ202" s="133">
        <f t="shared" si="100"/>
        <v>0</v>
      </c>
      <c r="AR202" s="134">
        <f t="shared" si="20"/>
        <v>0</v>
      </c>
      <c r="AS202" s="133">
        <f t="shared" si="80"/>
        <v>0</v>
      </c>
      <c r="AT202" s="134">
        <f t="shared" si="101"/>
        <v>7.0190264703434008E-2</v>
      </c>
      <c r="AU202" s="134">
        <f t="shared" si="22"/>
        <v>0</v>
      </c>
      <c r="AV202" s="34">
        <f t="shared" si="81"/>
        <v>0</v>
      </c>
      <c r="AW202" s="134">
        <f t="shared" si="24"/>
        <v>0.23250000000000001</v>
      </c>
      <c r="AX202" s="134">
        <f t="shared" si="25"/>
        <v>0.85</v>
      </c>
      <c r="AY202" s="134">
        <f t="shared" si="26"/>
        <v>0.85</v>
      </c>
      <c r="AZ202" s="134"/>
      <c r="BA202" s="223"/>
      <c r="BB202" s="218">
        <f t="shared" si="27"/>
        <v>-1.0546403580983732</v>
      </c>
      <c r="BC202" s="218">
        <f t="shared" si="102"/>
        <v>-1.0479999999999996</v>
      </c>
      <c r="BD202" s="134">
        <f t="shared" si="103"/>
        <v>-0.38477379466519657</v>
      </c>
      <c r="BE202" s="134">
        <f t="shared" si="104"/>
        <v>-0.3784678075646698</v>
      </c>
      <c r="BF202" s="134">
        <f>_xll.xSPRDOPT($BW202,$BV202,$CG202,0,$BY202,$BX202,$BZ202,$AJ202,1,4)*$CB202</f>
        <v>7.4978456377619185E-2</v>
      </c>
      <c r="BG202" s="134">
        <f>_xll.xSPRDOPT($BW202,$BV202,$CG202,0,$BY202,$BX202,$BZ202,$AJ202,1,3)*$CB202</f>
        <v>6.1452394907398289E-2</v>
      </c>
      <c r="BH202" s="134">
        <f>IF(OR(BF202&lt;&gt;0,BG202&lt;&gt;0),_xll.xSPRDOPT($BW202,$BV202,$CG202,0,$BY202,$BX202,$BZ202,$AJ202,1,12)*$CB202,0)</f>
        <v>-6.1633173405266979E-2</v>
      </c>
      <c r="BI202" s="134">
        <f>_xll.xSPRDOPT($BW202,$BV202,$CG202,2*LN(1+CA202/2),$BY202,$BX202,$BZ202,$AJ202,1,9)</f>
        <v>5.62578073785519E-5</v>
      </c>
      <c r="BJ202" s="134">
        <f>_xll.xSPRDOPT($BW202,$BV202,$CG202,0,$BY202,$BX202,$BZ202,$AJ202,1,6)*$CB202</f>
        <v>7.4475400212961063</v>
      </c>
      <c r="BK202" s="134">
        <f>_xll.xSPRDOPT($BW202,$BV202,$CG202,0,$BY202,$BX202,$BZ202,$AJ202,1,5)*$CB202</f>
        <v>-11.311581526478387</v>
      </c>
      <c r="BL202" s="134">
        <f>_xll.xSPRDOPT(BW202,BV202,CG202,0,BY202,BX202,BZ202,AJ202,1,2)*CB202</f>
        <v>-0.22902040862302986</v>
      </c>
      <c r="BM202" s="134">
        <f>_xll.xSPRDOPT(BW202,BV202,CG202,0,BY202,BX202,BZ202,AJ202,1,1)*CB202</f>
        <v>0.40219191537090299</v>
      </c>
      <c r="BN202" s="134">
        <f>IF(AH202&lt;&gt;0,_xll.xSPRDOPT($BW202,$BV202,$CG202,2*LN(1+CA202/2),$BY202,$BX202,$BZ202,$AJ202,1,8)+(AJ202/365.25)*CH202/AH202,0)</f>
        <v>0</v>
      </c>
      <c r="BO202" s="134">
        <f>_xll.xSPRDOPT($BW202,$BV202,$CG202,0,$BY202,$BX202,$BZ202,$AJ202,1,0)</f>
        <v>0.85484078033660615</v>
      </c>
      <c r="BP202" s="134"/>
      <c r="BQ202" s="134"/>
      <c r="BR202" s="134"/>
      <c r="BS202" s="135">
        <f t="shared" si="84"/>
        <v>0</v>
      </c>
      <c r="BV202" s="221">
        <v>4.4021403580983733</v>
      </c>
      <c r="BW202" s="133">
        <v>4.4154999999999998</v>
      </c>
      <c r="BX202" s="134">
        <v>0.6282510792705821</v>
      </c>
      <c r="BY202" s="134">
        <v>0.62194509217005534</v>
      </c>
      <c r="BZ202" s="134">
        <v>0.99287864325661945</v>
      </c>
      <c r="CA202" s="134">
        <v>6.8263969545907008E-2</v>
      </c>
      <c r="CB202" s="134">
        <v>0.9872179502955063</v>
      </c>
      <c r="CC202" s="218">
        <v>-0.03</v>
      </c>
      <c r="CD202" s="218">
        <v>0.06</v>
      </c>
      <c r="CE202" s="218">
        <v>0.17499999999999999</v>
      </c>
      <c r="CF202" s="218">
        <v>-7.4999999999999997E-3</v>
      </c>
      <c r="CG202" s="218">
        <v>1.9200000000000002E-2</v>
      </c>
      <c r="CH202" s="218">
        <v>3.0653117356675472</v>
      </c>
      <c r="CI202" s="29">
        <v>4.2480000000000002</v>
      </c>
    </row>
    <row r="203" spans="4:87" x14ac:dyDescent="0.2">
      <c r="D203" s="31">
        <f t="shared" si="85"/>
        <v>38671</v>
      </c>
      <c r="F203" s="28">
        <f t="shared" si="86"/>
        <v>20000</v>
      </c>
      <c r="G203" s="28">
        <f t="shared" si="11"/>
        <v>0</v>
      </c>
      <c r="H203" s="52">
        <f t="shared" si="87"/>
        <v>3.3475000000000001</v>
      </c>
      <c r="I203" s="52">
        <f t="shared" si="88"/>
        <v>3.3675000000000002</v>
      </c>
      <c r="K203" s="52">
        <f t="shared" si="82"/>
        <v>0</v>
      </c>
      <c r="L203" s="132">
        <f t="shared" si="89"/>
        <v>0</v>
      </c>
      <c r="M203" s="30"/>
      <c r="N203" s="128">
        <f t="shared" si="29"/>
        <v>0.24347728460538551</v>
      </c>
      <c r="O203" s="128">
        <f t="shared" si="30"/>
        <v>0.24347728460538551</v>
      </c>
      <c r="P203" s="55">
        <f t="shared" si="90"/>
        <v>0.99999999999999989</v>
      </c>
      <c r="Q203" s="132">
        <f>_xll.xSPRDOPT(I203,H203,AQ203,0,O203,N203,P203,D203-$G$5,1,0)*AH203*AU203</f>
        <v>0</v>
      </c>
      <c r="R203" s="330"/>
      <c r="S203" s="177">
        <f>_xll.xSPRDOPT(I203,H203,AQ203,AT203,O203,N203,P203,D203-$G$5,1,2)*AF203*F203*AH203</f>
        <v>0</v>
      </c>
      <c r="T203" s="177">
        <f>_xll.xSPRDOPT(I203,H203,AQ203,AT203,O203,N203,P203,D203-$G$5,1,1)*AF203*F203*AH203</f>
        <v>0</v>
      </c>
      <c r="U203" s="132"/>
      <c r="V203" s="142">
        <f t="shared" si="91"/>
        <v>0</v>
      </c>
      <c r="W203" s="142"/>
      <c r="X203" s="300">
        <f t="shared" si="92"/>
        <v>0</v>
      </c>
      <c r="Y203" s="300">
        <f t="shared" si="12"/>
        <v>0</v>
      </c>
      <c r="Z203" s="300">
        <f t="shared" si="13"/>
        <v>0</v>
      </c>
      <c r="AA203" s="300">
        <f t="shared" si="14"/>
        <v>0</v>
      </c>
      <c r="AB203" s="300">
        <f t="shared" si="93"/>
        <v>0</v>
      </c>
      <c r="AC203" s="300">
        <f t="shared" si="94"/>
        <v>0</v>
      </c>
      <c r="AE203" s="135">
        <v>15</v>
      </c>
      <c r="AF203" s="135">
        <f t="shared" si="95"/>
        <v>0</v>
      </c>
      <c r="AG203" s="135">
        <f t="shared" si="96"/>
        <v>11</v>
      </c>
      <c r="AH203" s="135">
        <f t="shared" si="79"/>
        <v>0</v>
      </c>
      <c r="AI203" s="135">
        <f t="shared" si="97"/>
        <v>1904</v>
      </c>
      <c r="AJ203" s="135">
        <f t="shared" si="98"/>
        <v>38671</v>
      </c>
      <c r="AK203" s="332">
        <f t="shared" si="99"/>
        <v>0.10353092783505158</v>
      </c>
      <c r="AL203" s="133">
        <f t="shared" si="16"/>
        <v>3.06</v>
      </c>
      <c r="AM203" s="218">
        <f t="shared" si="17"/>
        <v>0.27</v>
      </c>
      <c r="AN203" s="218">
        <f t="shared" si="18"/>
        <v>1.7500000000000002E-2</v>
      </c>
      <c r="AO203" s="334">
        <f t="shared" si="83"/>
        <v>0.28749999999999998</v>
      </c>
      <c r="AP203" s="218">
        <f t="shared" si="19"/>
        <v>0.02</v>
      </c>
      <c r="AQ203" s="133">
        <f t="shared" si="100"/>
        <v>0</v>
      </c>
      <c r="AR203" s="134">
        <f t="shared" si="20"/>
        <v>0</v>
      </c>
      <c r="AS203" s="133">
        <f t="shared" si="80"/>
        <v>0</v>
      </c>
      <c r="AT203" s="134">
        <f t="shared" si="101"/>
        <v>7.0190264703434008E-2</v>
      </c>
      <c r="AU203" s="134">
        <f t="shared" si="22"/>
        <v>0</v>
      </c>
      <c r="AV203" s="34">
        <f t="shared" si="81"/>
        <v>0</v>
      </c>
      <c r="AW203" s="134">
        <f t="shared" si="24"/>
        <v>0.23250000000000001</v>
      </c>
      <c r="AX203" s="134">
        <f t="shared" si="25"/>
        <v>0.85</v>
      </c>
      <c r="AY203" s="134">
        <f t="shared" si="26"/>
        <v>0.85</v>
      </c>
      <c r="AZ203" s="134"/>
      <c r="BA203" s="223"/>
      <c r="BB203" s="218">
        <f t="shared" si="27"/>
        <v>-1.0546403580983732</v>
      </c>
      <c r="BC203" s="218">
        <f t="shared" si="102"/>
        <v>-1.0479999999999996</v>
      </c>
      <c r="BD203" s="134">
        <f t="shared" si="103"/>
        <v>-0.38477379466519657</v>
      </c>
      <c r="BE203" s="134">
        <f t="shared" si="104"/>
        <v>-0.3784678075646698</v>
      </c>
      <c r="BF203" s="134">
        <f>_xll.xSPRDOPT($BW203,$BV203,$CG203,0,$BY203,$BX203,$BZ203,$AJ203,1,4)*$CB203</f>
        <v>7.4978456377619185E-2</v>
      </c>
      <c r="BG203" s="134">
        <f>_xll.xSPRDOPT($BW203,$BV203,$CG203,0,$BY203,$BX203,$BZ203,$AJ203,1,3)*$CB203</f>
        <v>6.1452394907398289E-2</v>
      </c>
      <c r="BH203" s="134">
        <f>IF(OR(BF203&lt;&gt;0,BG203&lt;&gt;0),_xll.xSPRDOPT($BW203,$BV203,$CG203,0,$BY203,$BX203,$BZ203,$AJ203,1,12)*$CB203,0)</f>
        <v>-6.1633173405266979E-2</v>
      </c>
      <c r="BI203" s="134">
        <f>_xll.xSPRDOPT($BW203,$BV203,$CG203,2*LN(1+CA203/2),$BY203,$BX203,$BZ203,$AJ203,1,9)</f>
        <v>5.62578073785519E-5</v>
      </c>
      <c r="BJ203" s="134">
        <f>_xll.xSPRDOPT($BW203,$BV203,$CG203,0,$BY203,$BX203,$BZ203,$AJ203,1,6)*$CB203</f>
        <v>7.4475400212961063</v>
      </c>
      <c r="BK203" s="134">
        <f>_xll.xSPRDOPT($BW203,$BV203,$CG203,0,$BY203,$BX203,$BZ203,$AJ203,1,5)*$CB203</f>
        <v>-11.311581526478387</v>
      </c>
      <c r="BL203" s="134">
        <f>_xll.xSPRDOPT(BW203,BV203,CG203,0,BY203,BX203,BZ203,AJ203,1,2)*CB203</f>
        <v>-0.22902040862302986</v>
      </c>
      <c r="BM203" s="134">
        <f>_xll.xSPRDOPT(BW203,BV203,CG203,0,BY203,BX203,BZ203,AJ203,1,1)*CB203</f>
        <v>0.40219191537090299</v>
      </c>
      <c r="BN203" s="134">
        <f>IF(AH203&lt;&gt;0,_xll.xSPRDOPT($BW203,$BV203,$CG203,2*LN(1+CA203/2),$BY203,$BX203,$BZ203,$AJ203,1,8)+(AJ203/365.25)*CH203/AH203,0)</f>
        <v>0</v>
      </c>
      <c r="BO203" s="134">
        <f>_xll.xSPRDOPT($BW203,$BV203,$CG203,0,$BY203,$BX203,$BZ203,$AJ203,1,0)</f>
        <v>0.85484078033660615</v>
      </c>
      <c r="BP203" s="134"/>
      <c r="BQ203" s="134"/>
      <c r="BR203" s="134"/>
      <c r="BS203" s="135">
        <f t="shared" si="84"/>
        <v>0</v>
      </c>
      <c r="BV203" s="221">
        <v>4.4021403580983733</v>
      </c>
      <c r="BW203" s="133">
        <v>4.4154999999999998</v>
      </c>
      <c r="BX203" s="134">
        <v>0.6282510792705821</v>
      </c>
      <c r="BY203" s="134">
        <v>0.62194509217005534</v>
      </c>
      <c r="BZ203" s="134">
        <v>0.99287864325661945</v>
      </c>
      <c r="CA203" s="134">
        <v>6.8263969545907008E-2</v>
      </c>
      <c r="CB203" s="134">
        <v>0.9872179502955063</v>
      </c>
      <c r="CC203" s="218">
        <v>-0.03</v>
      </c>
      <c r="CD203" s="218">
        <v>0.06</v>
      </c>
      <c r="CE203" s="218">
        <v>0.17499999999999999</v>
      </c>
      <c r="CF203" s="218">
        <v>-7.4999999999999997E-3</v>
      </c>
      <c r="CG203" s="218">
        <v>1.9200000000000002E-2</v>
      </c>
      <c r="CH203" s="218">
        <v>3.0653117356675472</v>
      </c>
      <c r="CI203" s="29">
        <v>4.2480000000000002</v>
      </c>
    </row>
    <row r="204" spans="4:87" x14ac:dyDescent="0.2">
      <c r="D204" s="31">
        <f t="shared" si="85"/>
        <v>38671</v>
      </c>
      <c r="F204" s="28">
        <f t="shared" si="86"/>
        <v>20000</v>
      </c>
      <c r="G204" s="28">
        <f t="shared" si="11"/>
        <v>0</v>
      </c>
      <c r="H204" s="52">
        <f t="shared" si="87"/>
        <v>3.3475000000000001</v>
      </c>
      <c r="I204" s="52">
        <f t="shared" si="88"/>
        <v>3.3675000000000002</v>
      </c>
      <c r="K204" s="52">
        <f t="shared" si="82"/>
        <v>0</v>
      </c>
      <c r="L204" s="132">
        <f t="shared" si="89"/>
        <v>0</v>
      </c>
      <c r="M204" s="30"/>
      <c r="N204" s="128">
        <f t="shared" si="29"/>
        <v>0.24347728460538551</v>
      </c>
      <c r="O204" s="128">
        <f t="shared" si="30"/>
        <v>0.24347728460538551</v>
      </c>
      <c r="P204" s="55">
        <f t="shared" si="90"/>
        <v>0.99999999999999989</v>
      </c>
      <c r="Q204" s="132">
        <f>_xll.xSPRDOPT(I204,H204,AQ204,0,O204,N204,P204,D204-$G$5,1,0)*AH204*AU204</f>
        <v>0</v>
      </c>
      <c r="R204" s="330"/>
      <c r="S204" s="177">
        <f>_xll.xSPRDOPT(I204,H204,AQ204,AT204,O204,N204,P204,D204-$G$5,1,2)*AF204*F204*AH204</f>
        <v>0</v>
      </c>
      <c r="T204" s="177">
        <f>_xll.xSPRDOPT(I204,H204,AQ204,AT204,O204,N204,P204,D204-$G$5,1,1)*AF204*F204*AH204</f>
        <v>0</v>
      </c>
      <c r="U204" s="132"/>
      <c r="V204" s="142">
        <f t="shared" si="91"/>
        <v>0</v>
      </c>
      <c r="W204" s="142"/>
      <c r="X204" s="300">
        <f t="shared" si="92"/>
        <v>0</v>
      </c>
      <c r="Y204" s="300">
        <f t="shared" si="12"/>
        <v>0</v>
      </c>
      <c r="Z204" s="300">
        <f t="shared" si="13"/>
        <v>0</v>
      </c>
      <c r="AA204" s="300">
        <f t="shared" si="14"/>
        <v>0</v>
      </c>
      <c r="AB204" s="300">
        <f t="shared" si="93"/>
        <v>0</v>
      </c>
      <c r="AC204" s="300">
        <f t="shared" si="94"/>
        <v>0</v>
      </c>
      <c r="AE204" s="135">
        <v>15</v>
      </c>
      <c r="AF204" s="135">
        <f t="shared" si="95"/>
        <v>0</v>
      </c>
      <c r="AG204" s="135">
        <f t="shared" si="96"/>
        <v>11</v>
      </c>
      <c r="AH204" s="135">
        <f t="shared" si="79"/>
        <v>0</v>
      </c>
      <c r="AI204" s="135">
        <f t="shared" si="97"/>
        <v>1904</v>
      </c>
      <c r="AJ204" s="135">
        <f t="shared" si="98"/>
        <v>38671</v>
      </c>
      <c r="AK204" s="332">
        <f t="shared" si="99"/>
        <v>0.10353092783505158</v>
      </c>
      <c r="AL204" s="133">
        <f t="shared" si="16"/>
        <v>3.06</v>
      </c>
      <c r="AM204" s="218">
        <f t="shared" si="17"/>
        <v>0.27</v>
      </c>
      <c r="AN204" s="218">
        <f t="shared" si="18"/>
        <v>1.7500000000000002E-2</v>
      </c>
      <c r="AO204" s="334">
        <f t="shared" si="83"/>
        <v>0.28749999999999998</v>
      </c>
      <c r="AP204" s="218">
        <f t="shared" si="19"/>
        <v>0.02</v>
      </c>
      <c r="AQ204" s="133">
        <f t="shared" si="100"/>
        <v>0</v>
      </c>
      <c r="AR204" s="134">
        <f t="shared" si="20"/>
        <v>0</v>
      </c>
      <c r="AS204" s="133">
        <f t="shared" si="80"/>
        <v>0</v>
      </c>
      <c r="AT204" s="134">
        <f t="shared" si="101"/>
        <v>7.0190264703434008E-2</v>
      </c>
      <c r="AU204" s="134">
        <f t="shared" si="22"/>
        <v>0</v>
      </c>
      <c r="AV204" s="34">
        <f t="shared" si="81"/>
        <v>0</v>
      </c>
      <c r="AW204" s="134">
        <f t="shared" si="24"/>
        <v>0.23250000000000001</v>
      </c>
      <c r="AX204" s="134">
        <f t="shared" si="25"/>
        <v>0.85</v>
      </c>
      <c r="AY204" s="134">
        <f t="shared" si="26"/>
        <v>0.85</v>
      </c>
      <c r="AZ204" s="134"/>
      <c r="BA204" s="223"/>
      <c r="BB204" s="218">
        <f t="shared" si="27"/>
        <v>-1.0546403580983732</v>
      </c>
      <c r="BC204" s="218">
        <f t="shared" si="102"/>
        <v>-1.0479999999999996</v>
      </c>
      <c r="BD204" s="134">
        <f t="shared" si="103"/>
        <v>-0.38477379466519657</v>
      </c>
      <c r="BE204" s="134">
        <f t="shared" si="104"/>
        <v>-0.3784678075646698</v>
      </c>
      <c r="BF204" s="134">
        <f>_xll.xSPRDOPT($BW204,$BV204,$CG204,0,$BY204,$BX204,$BZ204,$AJ204,1,4)*$CB204</f>
        <v>7.4978456377619185E-2</v>
      </c>
      <c r="BG204" s="134">
        <f>_xll.xSPRDOPT($BW204,$BV204,$CG204,0,$BY204,$BX204,$BZ204,$AJ204,1,3)*$CB204</f>
        <v>6.1452394907398289E-2</v>
      </c>
      <c r="BH204" s="134">
        <f>IF(OR(BF204&lt;&gt;0,BG204&lt;&gt;0),_xll.xSPRDOPT($BW204,$BV204,$CG204,0,$BY204,$BX204,$BZ204,$AJ204,1,12)*$CB204,0)</f>
        <v>-6.1633173405266979E-2</v>
      </c>
      <c r="BI204" s="134">
        <f>_xll.xSPRDOPT($BW204,$BV204,$CG204,2*LN(1+CA204/2),$BY204,$BX204,$BZ204,$AJ204,1,9)</f>
        <v>5.62578073785519E-5</v>
      </c>
      <c r="BJ204" s="134">
        <f>_xll.xSPRDOPT($BW204,$BV204,$CG204,0,$BY204,$BX204,$BZ204,$AJ204,1,6)*$CB204</f>
        <v>7.4475400212961063</v>
      </c>
      <c r="BK204" s="134">
        <f>_xll.xSPRDOPT($BW204,$BV204,$CG204,0,$BY204,$BX204,$BZ204,$AJ204,1,5)*$CB204</f>
        <v>-11.311581526478387</v>
      </c>
      <c r="BL204" s="134">
        <f>_xll.xSPRDOPT(BW204,BV204,CG204,0,BY204,BX204,BZ204,AJ204,1,2)*CB204</f>
        <v>-0.22902040862302986</v>
      </c>
      <c r="BM204" s="134">
        <f>_xll.xSPRDOPT(BW204,BV204,CG204,0,BY204,BX204,BZ204,AJ204,1,1)*CB204</f>
        <v>0.40219191537090299</v>
      </c>
      <c r="BN204" s="134">
        <f>IF(AH204&lt;&gt;0,_xll.xSPRDOPT($BW204,$BV204,$CG204,2*LN(1+CA204/2),$BY204,$BX204,$BZ204,$AJ204,1,8)+(AJ204/365.25)*CH204/AH204,0)</f>
        <v>0</v>
      </c>
      <c r="BO204" s="134">
        <f>_xll.xSPRDOPT($BW204,$BV204,$CG204,0,$BY204,$BX204,$BZ204,$AJ204,1,0)</f>
        <v>0.85484078033660615</v>
      </c>
      <c r="BP204" s="134"/>
      <c r="BQ204" s="134"/>
      <c r="BR204" s="134"/>
      <c r="BS204" s="135">
        <f t="shared" si="84"/>
        <v>0</v>
      </c>
      <c r="BV204" s="221">
        <v>4.4021403580983733</v>
      </c>
      <c r="BW204" s="133">
        <v>4.4154999999999998</v>
      </c>
      <c r="BX204" s="134">
        <v>0.6282510792705821</v>
      </c>
      <c r="BY204" s="134">
        <v>0.62194509217005534</v>
      </c>
      <c r="BZ204" s="134">
        <v>0.99287864325661945</v>
      </c>
      <c r="CA204" s="134">
        <v>6.8263969545907008E-2</v>
      </c>
      <c r="CB204" s="134">
        <v>0.9872179502955063</v>
      </c>
      <c r="CC204" s="218">
        <v>-0.03</v>
      </c>
      <c r="CD204" s="218">
        <v>0.06</v>
      </c>
      <c r="CE204" s="218">
        <v>0.17499999999999999</v>
      </c>
      <c r="CF204" s="218">
        <v>-7.4999999999999997E-3</v>
      </c>
      <c r="CG204" s="218">
        <v>1.9200000000000002E-2</v>
      </c>
      <c r="CH204" s="218">
        <v>3.0653117356675472</v>
      </c>
      <c r="CI204" s="29">
        <v>4.2480000000000002</v>
      </c>
    </row>
    <row r="205" spans="4:87" x14ac:dyDescent="0.2">
      <c r="D205" s="31">
        <f t="shared" si="85"/>
        <v>38671</v>
      </c>
      <c r="F205" s="28">
        <f t="shared" si="86"/>
        <v>20000</v>
      </c>
      <c r="G205" s="28">
        <f t="shared" si="11"/>
        <v>0</v>
      </c>
      <c r="H205" s="52">
        <f t="shared" si="87"/>
        <v>3.3475000000000001</v>
      </c>
      <c r="I205" s="52">
        <f t="shared" si="88"/>
        <v>3.3675000000000002</v>
      </c>
      <c r="K205" s="52">
        <f t="shared" si="82"/>
        <v>0</v>
      </c>
      <c r="L205" s="132">
        <f t="shared" si="89"/>
        <v>0</v>
      </c>
      <c r="M205" s="30"/>
      <c r="N205" s="128">
        <f t="shared" si="29"/>
        <v>0.24347728460538551</v>
      </c>
      <c r="O205" s="128">
        <f t="shared" si="30"/>
        <v>0.24347728460538551</v>
      </c>
      <c r="P205" s="55">
        <f t="shared" si="90"/>
        <v>0.99999999999999989</v>
      </c>
      <c r="Q205" s="132">
        <f>_xll.xSPRDOPT(I205,H205,AQ205,0,O205,N205,P205,D205-$G$5,1,0)*AH205*AU205</f>
        <v>0</v>
      </c>
      <c r="R205" s="330"/>
      <c r="S205" s="177">
        <f>_xll.xSPRDOPT(I205,H205,AQ205,AT205,O205,N205,P205,D205-$G$5,1,2)*AF205*F205*AH205</f>
        <v>0</v>
      </c>
      <c r="T205" s="177">
        <f>_xll.xSPRDOPT(I205,H205,AQ205,AT205,O205,N205,P205,D205-$G$5,1,1)*AF205*F205*AH205</f>
        <v>0</v>
      </c>
      <c r="U205" s="132"/>
      <c r="V205" s="142">
        <f t="shared" si="91"/>
        <v>0</v>
      </c>
      <c r="W205" s="142"/>
      <c r="X205" s="300">
        <f t="shared" si="92"/>
        <v>0</v>
      </c>
      <c r="Y205" s="300">
        <f t="shared" si="12"/>
        <v>0</v>
      </c>
      <c r="Z205" s="300">
        <f t="shared" si="13"/>
        <v>0</v>
      </c>
      <c r="AA205" s="300">
        <f t="shared" si="14"/>
        <v>0</v>
      </c>
      <c r="AB205" s="300">
        <f t="shared" si="93"/>
        <v>0</v>
      </c>
      <c r="AC205" s="300">
        <f t="shared" si="94"/>
        <v>0</v>
      </c>
      <c r="AE205" s="135">
        <v>15</v>
      </c>
      <c r="AF205" s="135">
        <f t="shared" si="95"/>
        <v>0</v>
      </c>
      <c r="AG205" s="135">
        <f t="shared" si="96"/>
        <v>11</v>
      </c>
      <c r="AH205" s="135">
        <f t="shared" si="79"/>
        <v>0</v>
      </c>
      <c r="AI205" s="135">
        <f t="shared" si="97"/>
        <v>1904</v>
      </c>
      <c r="AJ205" s="135">
        <f t="shared" si="98"/>
        <v>38671</v>
      </c>
      <c r="AK205" s="332">
        <f t="shared" si="99"/>
        <v>0.10353092783505158</v>
      </c>
      <c r="AL205" s="133">
        <f t="shared" si="16"/>
        <v>3.06</v>
      </c>
      <c r="AM205" s="218">
        <f t="shared" si="17"/>
        <v>0.27</v>
      </c>
      <c r="AN205" s="218">
        <f t="shared" si="18"/>
        <v>1.7500000000000002E-2</v>
      </c>
      <c r="AO205" s="334">
        <f t="shared" si="83"/>
        <v>0.28749999999999998</v>
      </c>
      <c r="AP205" s="218">
        <f t="shared" si="19"/>
        <v>0.02</v>
      </c>
      <c r="AQ205" s="133">
        <f t="shared" si="100"/>
        <v>0</v>
      </c>
      <c r="AR205" s="134">
        <f t="shared" si="20"/>
        <v>0</v>
      </c>
      <c r="AS205" s="133">
        <f t="shared" si="80"/>
        <v>0</v>
      </c>
      <c r="AT205" s="134">
        <f t="shared" si="101"/>
        <v>7.0190264703434008E-2</v>
      </c>
      <c r="AU205" s="134">
        <f t="shared" si="22"/>
        <v>0</v>
      </c>
      <c r="AV205" s="34">
        <f t="shared" si="81"/>
        <v>0</v>
      </c>
      <c r="AW205" s="134">
        <f t="shared" si="24"/>
        <v>0.23250000000000001</v>
      </c>
      <c r="AX205" s="134">
        <f t="shared" si="25"/>
        <v>0.85</v>
      </c>
      <c r="AY205" s="134">
        <f t="shared" si="26"/>
        <v>0.85</v>
      </c>
      <c r="AZ205" s="134"/>
      <c r="BA205" s="223"/>
      <c r="BB205" s="218">
        <f t="shared" si="27"/>
        <v>-1.0546403580983732</v>
      </c>
      <c r="BC205" s="218">
        <f t="shared" si="102"/>
        <v>-1.0479999999999996</v>
      </c>
      <c r="BD205" s="134">
        <f t="shared" si="103"/>
        <v>-0.38477379466519657</v>
      </c>
      <c r="BE205" s="134">
        <f t="shared" si="104"/>
        <v>-0.3784678075646698</v>
      </c>
      <c r="BF205" s="134">
        <f>_xll.xSPRDOPT($BW205,$BV205,$CG205,0,$BY205,$BX205,$BZ205,$AJ205,1,4)*$CB205</f>
        <v>7.4978456377619185E-2</v>
      </c>
      <c r="BG205" s="134">
        <f>_xll.xSPRDOPT($BW205,$BV205,$CG205,0,$BY205,$BX205,$BZ205,$AJ205,1,3)*$CB205</f>
        <v>6.1452394907398289E-2</v>
      </c>
      <c r="BH205" s="134">
        <f>IF(OR(BF205&lt;&gt;0,BG205&lt;&gt;0),_xll.xSPRDOPT($BW205,$BV205,$CG205,0,$BY205,$BX205,$BZ205,$AJ205,1,12)*$CB205,0)</f>
        <v>-6.1633173405266979E-2</v>
      </c>
      <c r="BI205" s="134">
        <f>_xll.xSPRDOPT($BW205,$BV205,$CG205,2*LN(1+CA205/2),$BY205,$BX205,$BZ205,$AJ205,1,9)</f>
        <v>5.62578073785519E-5</v>
      </c>
      <c r="BJ205" s="134">
        <f>_xll.xSPRDOPT($BW205,$BV205,$CG205,0,$BY205,$BX205,$BZ205,$AJ205,1,6)*$CB205</f>
        <v>7.4475400212961063</v>
      </c>
      <c r="BK205" s="134">
        <f>_xll.xSPRDOPT($BW205,$BV205,$CG205,0,$BY205,$BX205,$BZ205,$AJ205,1,5)*$CB205</f>
        <v>-11.311581526478387</v>
      </c>
      <c r="BL205" s="134">
        <f>_xll.xSPRDOPT(BW205,BV205,CG205,0,BY205,BX205,BZ205,AJ205,1,2)*CB205</f>
        <v>-0.22902040862302986</v>
      </c>
      <c r="BM205" s="134">
        <f>_xll.xSPRDOPT(BW205,BV205,CG205,0,BY205,BX205,BZ205,AJ205,1,1)*CB205</f>
        <v>0.40219191537090299</v>
      </c>
      <c r="BN205" s="134">
        <f>IF(AH205&lt;&gt;0,_xll.xSPRDOPT($BW205,$BV205,$CG205,2*LN(1+CA205/2),$BY205,$BX205,$BZ205,$AJ205,1,8)+(AJ205/365.25)*CH205/AH205,0)</f>
        <v>0</v>
      </c>
      <c r="BO205" s="134">
        <f>_xll.xSPRDOPT($BW205,$BV205,$CG205,0,$BY205,$BX205,$BZ205,$AJ205,1,0)</f>
        <v>0.85484078033660615</v>
      </c>
      <c r="BP205" s="134"/>
      <c r="BQ205" s="134"/>
      <c r="BR205" s="134"/>
      <c r="BS205" s="135">
        <f t="shared" si="84"/>
        <v>0</v>
      </c>
      <c r="BV205" s="221">
        <v>4.4021403580983733</v>
      </c>
      <c r="BW205" s="133">
        <v>4.4154999999999998</v>
      </c>
      <c r="BX205" s="134">
        <v>0.6282510792705821</v>
      </c>
      <c r="BY205" s="134">
        <v>0.62194509217005534</v>
      </c>
      <c r="BZ205" s="134">
        <v>0.99287864325661945</v>
      </c>
      <c r="CA205" s="134">
        <v>6.8263969545907008E-2</v>
      </c>
      <c r="CB205" s="134">
        <v>0.9872179502955063</v>
      </c>
      <c r="CC205" s="218">
        <v>-0.03</v>
      </c>
      <c r="CD205" s="218">
        <v>0.06</v>
      </c>
      <c r="CE205" s="218">
        <v>0.17499999999999999</v>
      </c>
      <c r="CF205" s="218">
        <v>-7.4999999999999997E-3</v>
      </c>
      <c r="CG205" s="218">
        <v>1.9200000000000002E-2</v>
      </c>
      <c r="CH205" s="218">
        <v>3.0653117356675472</v>
      </c>
      <c r="CI205" s="29">
        <v>4.2480000000000002</v>
      </c>
    </row>
    <row r="206" spans="4:87" x14ac:dyDescent="0.2">
      <c r="D206" s="31">
        <f t="shared" si="85"/>
        <v>38671</v>
      </c>
      <c r="F206" s="28">
        <f t="shared" si="86"/>
        <v>20000</v>
      </c>
      <c r="G206" s="28">
        <f t="shared" si="11"/>
        <v>0</v>
      </c>
      <c r="H206" s="52">
        <f t="shared" si="87"/>
        <v>3.3475000000000001</v>
      </c>
      <c r="I206" s="52">
        <f t="shared" si="88"/>
        <v>3.3675000000000002</v>
      </c>
      <c r="K206" s="52">
        <f t="shared" si="82"/>
        <v>0</v>
      </c>
      <c r="L206" s="132">
        <f t="shared" si="89"/>
        <v>0</v>
      </c>
      <c r="M206" s="30"/>
      <c r="N206" s="128">
        <f t="shared" si="29"/>
        <v>0.24347728460538551</v>
      </c>
      <c r="O206" s="128">
        <f t="shared" si="30"/>
        <v>0.24347728460538551</v>
      </c>
      <c r="P206" s="55">
        <f t="shared" si="90"/>
        <v>0.99999999999999989</v>
      </c>
      <c r="Q206" s="132">
        <f>_xll.xSPRDOPT(I206,H206,AQ206,0,O206,N206,P206,D206-$G$5,1,0)*AH206*AU206</f>
        <v>0</v>
      </c>
      <c r="R206" s="330"/>
      <c r="S206" s="177">
        <f>_xll.xSPRDOPT(I206,H206,AQ206,AT206,O206,N206,P206,D206-$G$5,1,2)*AF206*F206*AH206</f>
        <v>0</v>
      </c>
      <c r="T206" s="177">
        <f>_xll.xSPRDOPT(I206,H206,AQ206,AT206,O206,N206,P206,D206-$G$5,1,1)*AF206*F206*AH206</f>
        <v>0</v>
      </c>
      <c r="U206" s="132"/>
      <c r="V206" s="142">
        <f t="shared" si="91"/>
        <v>0</v>
      </c>
      <c r="W206" s="142"/>
      <c r="X206" s="300">
        <f t="shared" si="92"/>
        <v>0</v>
      </c>
      <c r="Y206" s="300">
        <f t="shared" si="12"/>
        <v>0</v>
      </c>
      <c r="Z206" s="300">
        <f t="shared" si="13"/>
        <v>0</v>
      </c>
      <c r="AA206" s="300">
        <f t="shared" si="14"/>
        <v>0</v>
      </c>
      <c r="AB206" s="300">
        <f t="shared" si="93"/>
        <v>0</v>
      </c>
      <c r="AC206" s="300">
        <f t="shared" si="94"/>
        <v>0</v>
      </c>
      <c r="AE206" s="135">
        <v>15</v>
      </c>
      <c r="AF206" s="135">
        <f t="shared" si="95"/>
        <v>0</v>
      </c>
      <c r="AG206" s="135">
        <f t="shared" si="96"/>
        <v>11</v>
      </c>
      <c r="AH206" s="135">
        <f t="shared" si="79"/>
        <v>0</v>
      </c>
      <c r="AI206" s="135">
        <f t="shared" si="97"/>
        <v>1904</v>
      </c>
      <c r="AJ206" s="135">
        <f t="shared" si="98"/>
        <v>38671</v>
      </c>
      <c r="AK206" s="332">
        <f t="shared" si="99"/>
        <v>0.10353092783505158</v>
      </c>
      <c r="AL206" s="133">
        <f t="shared" si="16"/>
        <v>3.06</v>
      </c>
      <c r="AM206" s="218">
        <f t="shared" si="17"/>
        <v>0.27</v>
      </c>
      <c r="AN206" s="218">
        <f t="shared" si="18"/>
        <v>1.7500000000000002E-2</v>
      </c>
      <c r="AO206" s="334">
        <f t="shared" si="83"/>
        <v>0.28749999999999998</v>
      </c>
      <c r="AP206" s="218">
        <f t="shared" si="19"/>
        <v>0.02</v>
      </c>
      <c r="AQ206" s="133">
        <f t="shared" si="100"/>
        <v>0</v>
      </c>
      <c r="AR206" s="134">
        <f t="shared" si="20"/>
        <v>0</v>
      </c>
      <c r="AS206" s="133">
        <f t="shared" si="80"/>
        <v>0</v>
      </c>
      <c r="AT206" s="134">
        <f t="shared" si="101"/>
        <v>7.0190264703434008E-2</v>
      </c>
      <c r="AU206" s="134">
        <f t="shared" si="22"/>
        <v>0</v>
      </c>
      <c r="AV206" s="34">
        <f t="shared" si="81"/>
        <v>0</v>
      </c>
      <c r="AW206" s="134">
        <f t="shared" si="24"/>
        <v>0.23250000000000001</v>
      </c>
      <c r="AX206" s="134">
        <f t="shared" si="25"/>
        <v>0.85</v>
      </c>
      <c r="AY206" s="134">
        <f t="shared" si="26"/>
        <v>0.85</v>
      </c>
      <c r="AZ206" s="134"/>
      <c r="BA206" s="223"/>
      <c r="BB206" s="218">
        <f t="shared" si="27"/>
        <v>-1.0546403580983732</v>
      </c>
      <c r="BC206" s="218">
        <f t="shared" si="102"/>
        <v>-1.0479999999999996</v>
      </c>
      <c r="BD206" s="134">
        <f t="shared" si="103"/>
        <v>-0.38477379466519657</v>
      </c>
      <c r="BE206" s="134">
        <f t="shared" si="104"/>
        <v>-0.3784678075646698</v>
      </c>
      <c r="BF206" s="134">
        <f>_xll.xSPRDOPT($BW206,$BV206,$CG206,0,$BY206,$BX206,$BZ206,$AJ206,1,4)*$CB206</f>
        <v>7.4978456377619185E-2</v>
      </c>
      <c r="BG206" s="134">
        <f>_xll.xSPRDOPT($BW206,$BV206,$CG206,0,$BY206,$BX206,$BZ206,$AJ206,1,3)*$CB206</f>
        <v>6.1452394907398289E-2</v>
      </c>
      <c r="BH206" s="134">
        <f>IF(OR(BF206&lt;&gt;0,BG206&lt;&gt;0),_xll.xSPRDOPT($BW206,$BV206,$CG206,0,$BY206,$BX206,$BZ206,$AJ206,1,12)*$CB206,0)</f>
        <v>-6.1633173405266979E-2</v>
      </c>
      <c r="BI206" s="134">
        <f>_xll.xSPRDOPT($BW206,$BV206,$CG206,2*LN(1+CA206/2),$BY206,$BX206,$BZ206,$AJ206,1,9)</f>
        <v>5.62578073785519E-5</v>
      </c>
      <c r="BJ206" s="134">
        <f>_xll.xSPRDOPT($BW206,$BV206,$CG206,0,$BY206,$BX206,$BZ206,$AJ206,1,6)*$CB206</f>
        <v>7.4475400212961063</v>
      </c>
      <c r="BK206" s="134">
        <f>_xll.xSPRDOPT($BW206,$BV206,$CG206,0,$BY206,$BX206,$BZ206,$AJ206,1,5)*$CB206</f>
        <v>-11.311581526478387</v>
      </c>
      <c r="BL206" s="134">
        <f>_xll.xSPRDOPT(BW206,BV206,CG206,0,BY206,BX206,BZ206,AJ206,1,2)*CB206</f>
        <v>-0.22902040862302986</v>
      </c>
      <c r="BM206" s="134">
        <f>_xll.xSPRDOPT(BW206,BV206,CG206,0,BY206,BX206,BZ206,AJ206,1,1)*CB206</f>
        <v>0.40219191537090299</v>
      </c>
      <c r="BN206" s="134">
        <f>IF(AH206&lt;&gt;0,_xll.xSPRDOPT($BW206,$BV206,$CG206,2*LN(1+CA206/2),$BY206,$BX206,$BZ206,$AJ206,1,8)+(AJ206/365.25)*CH206/AH206,0)</f>
        <v>0</v>
      </c>
      <c r="BO206" s="134">
        <f>_xll.xSPRDOPT($BW206,$BV206,$CG206,0,$BY206,$BX206,$BZ206,$AJ206,1,0)</f>
        <v>0.85484078033660615</v>
      </c>
      <c r="BP206" s="134"/>
      <c r="BQ206" s="134"/>
      <c r="BR206" s="134"/>
      <c r="BS206" s="135">
        <f t="shared" si="84"/>
        <v>0</v>
      </c>
      <c r="BV206" s="221">
        <v>4.4021403580983733</v>
      </c>
      <c r="BW206" s="133">
        <v>4.4154999999999998</v>
      </c>
      <c r="BX206" s="134">
        <v>0.6282510792705821</v>
      </c>
      <c r="BY206" s="134">
        <v>0.62194509217005534</v>
      </c>
      <c r="BZ206" s="134">
        <v>0.99287864325661945</v>
      </c>
      <c r="CA206" s="134">
        <v>6.8263969545907008E-2</v>
      </c>
      <c r="CB206" s="134">
        <v>0.9872179502955063</v>
      </c>
      <c r="CC206" s="218">
        <v>-0.03</v>
      </c>
      <c r="CD206" s="218">
        <v>0.06</v>
      </c>
      <c r="CE206" s="218">
        <v>0.17499999999999999</v>
      </c>
      <c r="CF206" s="218">
        <v>-7.4999999999999997E-3</v>
      </c>
      <c r="CG206" s="218">
        <v>1.9200000000000002E-2</v>
      </c>
      <c r="CH206" s="218">
        <v>3.0653117356675472</v>
      </c>
      <c r="CI206" s="29">
        <v>4.2480000000000002</v>
      </c>
    </row>
    <row r="207" spans="4:87" x14ac:dyDescent="0.2">
      <c r="D207" s="31">
        <f t="shared" si="85"/>
        <v>38671</v>
      </c>
      <c r="F207" s="28">
        <f t="shared" si="86"/>
        <v>20000</v>
      </c>
      <c r="G207" s="28">
        <f t="shared" si="11"/>
        <v>0</v>
      </c>
      <c r="H207" s="52">
        <f t="shared" si="87"/>
        <v>3.3475000000000001</v>
      </c>
      <c r="I207" s="52">
        <f t="shared" si="88"/>
        <v>3.3675000000000002</v>
      </c>
      <c r="K207" s="52">
        <f t="shared" si="82"/>
        <v>0</v>
      </c>
      <c r="L207" s="132">
        <f t="shared" si="89"/>
        <v>0</v>
      </c>
      <c r="M207" s="30"/>
      <c r="N207" s="128">
        <f t="shared" si="29"/>
        <v>0.24347728460538551</v>
      </c>
      <c r="O207" s="128">
        <f t="shared" si="30"/>
        <v>0.24347728460538551</v>
      </c>
      <c r="P207" s="55">
        <f t="shared" si="90"/>
        <v>0.99999999999999989</v>
      </c>
      <c r="Q207" s="132">
        <f>_xll.xSPRDOPT(I207,H207,AQ207,0,O207,N207,P207,D207-$G$5,1,0)*AH207*AU207</f>
        <v>0</v>
      </c>
      <c r="R207" s="330"/>
      <c r="S207" s="177">
        <f>_xll.xSPRDOPT(I207,H207,AQ207,AT207,O207,N207,P207,D207-$G$5,1,2)*AF207*F207*AH207</f>
        <v>0</v>
      </c>
      <c r="T207" s="177">
        <f>_xll.xSPRDOPT(I207,H207,AQ207,AT207,O207,N207,P207,D207-$G$5,1,1)*AF207*F207*AH207</f>
        <v>0</v>
      </c>
      <c r="U207" s="132"/>
      <c r="V207" s="142">
        <f t="shared" si="91"/>
        <v>0</v>
      </c>
      <c r="W207" s="142"/>
      <c r="X207" s="300">
        <f t="shared" si="92"/>
        <v>0</v>
      </c>
      <c r="Y207" s="300">
        <f t="shared" si="12"/>
        <v>0</v>
      </c>
      <c r="Z207" s="300">
        <f t="shared" si="13"/>
        <v>0</v>
      </c>
      <c r="AA207" s="300">
        <f t="shared" si="14"/>
        <v>0</v>
      </c>
      <c r="AB207" s="300">
        <f t="shared" si="93"/>
        <v>0</v>
      </c>
      <c r="AC207" s="300">
        <f t="shared" si="94"/>
        <v>0</v>
      </c>
      <c r="AE207" s="135">
        <v>15</v>
      </c>
      <c r="AF207" s="135">
        <f t="shared" si="95"/>
        <v>0</v>
      </c>
      <c r="AG207" s="135">
        <f t="shared" si="96"/>
        <v>11</v>
      </c>
      <c r="AH207" s="135">
        <f t="shared" si="79"/>
        <v>0</v>
      </c>
      <c r="AI207" s="135">
        <f t="shared" si="97"/>
        <v>1904</v>
      </c>
      <c r="AJ207" s="135">
        <f t="shared" si="98"/>
        <v>38671</v>
      </c>
      <c r="AK207" s="332">
        <f t="shared" si="99"/>
        <v>0.10353092783505158</v>
      </c>
      <c r="AL207" s="133">
        <f t="shared" si="16"/>
        <v>3.06</v>
      </c>
      <c r="AM207" s="218">
        <f t="shared" si="17"/>
        <v>0.27</v>
      </c>
      <c r="AN207" s="218">
        <f t="shared" si="18"/>
        <v>1.7500000000000002E-2</v>
      </c>
      <c r="AO207" s="334">
        <f t="shared" si="83"/>
        <v>0.28749999999999998</v>
      </c>
      <c r="AP207" s="218">
        <f t="shared" si="19"/>
        <v>0.02</v>
      </c>
      <c r="AQ207" s="133">
        <f t="shared" si="100"/>
        <v>0</v>
      </c>
      <c r="AR207" s="134">
        <f t="shared" si="20"/>
        <v>0</v>
      </c>
      <c r="AS207" s="133">
        <f t="shared" si="80"/>
        <v>0</v>
      </c>
      <c r="AT207" s="134">
        <f t="shared" si="101"/>
        <v>7.0190264703434008E-2</v>
      </c>
      <c r="AU207" s="134">
        <f t="shared" si="22"/>
        <v>0</v>
      </c>
      <c r="AV207" s="34">
        <f t="shared" si="81"/>
        <v>0</v>
      </c>
      <c r="AW207" s="134">
        <f t="shared" si="24"/>
        <v>0.23250000000000001</v>
      </c>
      <c r="AX207" s="134">
        <f t="shared" si="25"/>
        <v>0.85</v>
      </c>
      <c r="AY207" s="134">
        <f t="shared" si="26"/>
        <v>0.85</v>
      </c>
      <c r="AZ207" s="134"/>
      <c r="BA207" s="223"/>
      <c r="BB207" s="218">
        <f t="shared" si="27"/>
        <v>-1.0546403580983732</v>
      </c>
      <c r="BC207" s="218">
        <f t="shared" si="102"/>
        <v>-1.0479999999999996</v>
      </c>
      <c r="BD207" s="134">
        <f t="shared" si="103"/>
        <v>-0.38477379466519657</v>
      </c>
      <c r="BE207" s="134">
        <f t="shared" si="104"/>
        <v>-0.3784678075646698</v>
      </c>
      <c r="BF207" s="134">
        <f>_xll.xSPRDOPT($BW207,$BV207,$CG207,0,$BY207,$BX207,$BZ207,$AJ207,1,4)*$CB207</f>
        <v>7.4978456377619185E-2</v>
      </c>
      <c r="BG207" s="134">
        <f>_xll.xSPRDOPT($BW207,$BV207,$CG207,0,$BY207,$BX207,$BZ207,$AJ207,1,3)*$CB207</f>
        <v>6.1452394907398289E-2</v>
      </c>
      <c r="BH207" s="134">
        <f>IF(OR(BF207&lt;&gt;0,BG207&lt;&gt;0),_xll.xSPRDOPT($BW207,$BV207,$CG207,0,$BY207,$BX207,$BZ207,$AJ207,1,12)*$CB207,0)</f>
        <v>-6.1633173405266979E-2</v>
      </c>
      <c r="BI207" s="134">
        <f>_xll.xSPRDOPT($BW207,$BV207,$CG207,2*LN(1+CA207/2),$BY207,$BX207,$BZ207,$AJ207,1,9)</f>
        <v>5.62578073785519E-5</v>
      </c>
      <c r="BJ207" s="134">
        <f>_xll.xSPRDOPT($BW207,$BV207,$CG207,0,$BY207,$BX207,$BZ207,$AJ207,1,6)*$CB207</f>
        <v>7.4475400212961063</v>
      </c>
      <c r="BK207" s="134">
        <f>_xll.xSPRDOPT($BW207,$BV207,$CG207,0,$BY207,$BX207,$BZ207,$AJ207,1,5)*$CB207</f>
        <v>-11.311581526478387</v>
      </c>
      <c r="BL207" s="134">
        <f>_xll.xSPRDOPT(BW207,BV207,CG207,0,BY207,BX207,BZ207,AJ207,1,2)*CB207</f>
        <v>-0.22902040862302986</v>
      </c>
      <c r="BM207" s="134">
        <f>_xll.xSPRDOPT(BW207,BV207,CG207,0,BY207,BX207,BZ207,AJ207,1,1)*CB207</f>
        <v>0.40219191537090299</v>
      </c>
      <c r="BN207" s="134">
        <f>IF(AH207&lt;&gt;0,_xll.xSPRDOPT($BW207,$BV207,$CG207,2*LN(1+CA207/2),$BY207,$BX207,$BZ207,$AJ207,1,8)+(AJ207/365.25)*CH207/AH207,0)</f>
        <v>0</v>
      </c>
      <c r="BO207" s="134">
        <f>_xll.xSPRDOPT($BW207,$BV207,$CG207,0,$BY207,$BX207,$BZ207,$AJ207,1,0)</f>
        <v>0.85484078033660615</v>
      </c>
      <c r="BP207" s="134"/>
      <c r="BQ207" s="134"/>
      <c r="BR207" s="134"/>
      <c r="BS207" s="135">
        <f t="shared" si="84"/>
        <v>0</v>
      </c>
      <c r="BV207" s="221">
        <v>4.4021403580983733</v>
      </c>
      <c r="BW207" s="133">
        <v>4.4154999999999998</v>
      </c>
      <c r="BX207" s="134">
        <v>0.6282510792705821</v>
      </c>
      <c r="BY207" s="134">
        <v>0.62194509217005534</v>
      </c>
      <c r="BZ207" s="134">
        <v>0.99287864325661945</v>
      </c>
      <c r="CA207" s="134">
        <v>6.8263969545907008E-2</v>
      </c>
      <c r="CB207" s="134">
        <v>0.9872179502955063</v>
      </c>
      <c r="CC207" s="218">
        <v>-0.03</v>
      </c>
      <c r="CD207" s="218">
        <v>0.06</v>
      </c>
      <c r="CE207" s="218">
        <v>0.17499999999999999</v>
      </c>
      <c r="CF207" s="218">
        <v>-7.4999999999999997E-3</v>
      </c>
      <c r="CG207" s="218">
        <v>1.9200000000000002E-2</v>
      </c>
      <c r="CH207" s="218">
        <v>3.0653117356675472</v>
      </c>
      <c r="CI207" s="29">
        <v>4.2480000000000002</v>
      </c>
    </row>
    <row r="208" spans="4:87" x14ac:dyDescent="0.2">
      <c r="D208" s="31">
        <f t="shared" si="85"/>
        <v>38671</v>
      </c>
      <c r="F208" s="28">
        <f t="shared" si="86"/>
        <v>20000</v>
      </c>
      <c r="G208" s="28">
        <f t="shared" si="11"/>
        <v>0</v>
      </c>
      <c r="H208" s="52">
        <f t="shared" si="87"/>
        <v>3.3475000000000001</v>
      </c>
      <c r="I208" s="52">
        <f t="shared" si="88"/>
        <v>3.3675000000000002</v>
      </c>
      <c r="K208" s="52">
        <f t="shared" si="82"/>
        <v>0</v>
      </c>
      <c r="L208" s="132">
        <f t="shared" si="89"/>
        <v>0</v>
      </c>
      <c r="M208" s="30"/>
      <c r="N208" s="128">
        <f t="shared" si="29"/>
        <v>0.24347728460538551</v>
      </c>
      <c r="O208" s="128">
        <f t="shared" si="30"/>
        <v>0.24347728460538551</v>
      </c>
      <c r="P208" s="55">
        <f t="shared" si="90"/>
        <v>0.99999999999999989</v>
      </c>
      <c r="Q208" s="132">
        <f>_xll.xSPRDOPT(I208,H208,AQ208,0,O208,N208,P208,D208-$G$5,1,0)*AH208*AU208</f>
        <v>0</v>
      </c>
      <c r="R208" s="330"/>
      <c r="S208" s="177">
        <f>_xll.xSPRDOPT(I208,H208,AQ208,AT208,O208,N208,P208,D208-$G$5,1,2)*AF208*F208*AH208</f>
        <v>0</v>
      </c>
      <c r="T208" s="177">
        <f>_xll.xSPRDOPT(I208,H208,AQ208,AT208,O208,N208,P208,D208-$G$5,1,1)*AF208*F208*AH208</f>
        <v>0</v>
      </c>
      <c r="U208" s="132"/>
      <c r="V208" s="142">
        <f t="shared" si="91"/>
        <v>0</v>
      </c>
      <c r="W208" s="142"/>
      <c r="X208" s="300">
        <f t="shared" si="92"/>
        <v>0</v>
      </c>
      <c r="Y208" s="300">
        <f t="shared" si="12"/>
        <v>0</v>
      </c>
      <c r="Z208" s="300">
        <f t="shared" si="13"/>
        <v>0</v>
      </c>
      <c r="AA208" s="300">
        <f t="shared" si="14"/>
        <v>0</v>
      </c>
      <c r="AB208" s="300">
        <f t="shared" si="93"/>
        <v>0</v>
      </c>
      <c r="AC208" s="300">
        <f t="shared" si="94"/>
        <v>0</v>
      </c>
      <c r="AE208" s="135">
        <v>15</v>
      </c>
      <c r="AF208" s="135">
        <f t="shared" si="95"/>
        <v>0</v>
      </c>
      <c r="AG208" s="135">
        <f t="shared" si="96"/>
        <v>11</v>
      </c>
      <c r="AH208" s="135">
        <f t="shared" si="79"/>
        <v>0</v>
      </c>
      <c r="AI208" s="135">
        <f t="shared" si="97"/>
        <v>1904</v>
      </c>
      <c r="AJ208" s="135">
        <f t="shared" si="98"/>
        <v>38671</v>
      </c>
      <c r="AK208" s="332">
        <f t="shared" si="99"/>
        <v>0.10353092783505158</v>
      </c>
      <c r="AL208" s="133">
        <f t="shared" si="16"/>
        <v>3.06</v>
      </c>
      <c r="AM208" s="218">
        <f t="shared" si="17"/>
        <v>0.27</v>
      </c>
      <c r="AN208" s="218">
        <f t="shared" si="18"/>
        <v>1.7500000000000002E-2</v>
      </c>
      <c r="AO208" s="334">
        <f t="shared" si="83"/>
        <v>0.28749999999999998</v>
      </c>
      <c r="AP208" s="218">
        <f t="shared" si="19"/>
        <v>0.02</v>
      </c>
      <c r="AQ208" s="133">
        <f t="shared" si="100"/>
        <v>0</v>
      </c>
      <c r="AR208" s="134">
        <f t="shared" si="20"/>
        <v>0</v>
      </c>
      <c r="AS208" s="133">
        <f t="shared" si="80"/>
        <v>0</v>
      </c>
      <c r="AT208" s="134">
        <f t="shared" si="101"/>
        <v>7.0190264703434008E-2</v>
      </c>
      <c r="AU208" s="134">
        <f t="shared" si="22"/>
        <v>0</v>
      </c>
      <c r="AV208" s="34">
        <f t="shared" si="81"/>
        <v>0</v>
      </c>
      <c r="AW208" s="134">
        <f t="shared" si="24"/>
        <v>0.23250000000000001</v>
      </c>
      <c r="AX208" s="134">
        <f t="shared" si="25"/>
        <v>0.85</v>
      </c>
      <c r="AY208" s="134">
        <f t="shared" si="26"/>
        <v>0.85</v>
      </c>
      <c r="AZ208" s="134"/>
      <c r="BA208" s="223"/>
      <c r="BB208" s="218">
        <f t="shared" si="27"/>
        <v>-1.0546403580983732</v>
      </c>
      <c r="BC208" s="218">
        <f t="shared" si="102"/>
        <v>-1.0479999999999996</v>
      </c>
      <c r="BD208" s="134">
        <f t="shared" si="103"/>
        <v>-0.38477379466519657</v>
      </c>
      <c r="BE208" s="134">
        <f t="shared" si="104"/>
        <v>-0.3784678075646698</v>
      </c>
      <c r="BF208" s="134">
        <f>_xll.xSPRDOPT($BW208,$BV208,$CG208,0,$BY208,$BX208,$BZ208,$AJ208,1,4)*$CB208</f>
        <v>7.4978456377619185E-2</v>
      </c>
      <c r="BG208" s="134">
        <f>_xll.xSPRDOPT($BW208,$BV208,$CG208,0,$BY208,$BX208,$BZ208,$AJ208,1,3)*$CB208</f>
        <v>6.1452394907398289E-2</v>
      </c>
      <c r="BH208" s="134">
        <f>IF(OR(BF208&lt;&gt;0,BG208&lt;&gt;0),_xll.xSPRDOPT($BW208,$BV208,$CG208,0,$BY208,$BX208,$BZ208,$AJ208,1,12)*$CB208,0)</f>
        <v>-6.1633173405266979E-2</v>
      </c>
      <c r="BI208" s="134">
        <f>_xll.xSPRDOPT($BW208,$BV208,$CG208,2*LN(1+CA208/2),$BY208,$BX208,$BZ208,$AJ208,1,9)</f>
        <v>5.62578073785519E-5</v>
      </c>
      <c r="BJ208" s="134">
        <f>_xll.xSPRDOPT($BW208,$BV208,$CG208,0,$BY208,$BX208,$BZ208,$AJ208,1,6)*$CB208</f>
        <v>7.4475400212961063</v>
      </c>
      <c r="BK208" s="134">
        <f>_xll.xSPRDOPT($BW208,$BV208,$CG208,0,$BY208,$BX208,$BZ208,$AJ208,1,5)*$CB208</f>
        <v>-11.311581526478387</v>
      </c>
      <c r="BL208" s="134">
        <f>_xll.xSPRDOPT(BW208,BV208,CG208,0,BY208,BX208,BZ208,AJ208,1,2)*CB208</f>
        <v>-0.22902040862302986</v>
      </c>
      <c r="BM208" s="134">
        <f>_xll.xSPRDOPT(BW208,BV208,CG208,0,BY208,BX208,BZ208,AJ208,1,1)*CB208</f>
        <v>0.40219191537090299</v>
      </c>
      <c r="BN208" s="134">
        <f>IF(AH208&lt;&gt;0,_xll.xSPRDOPT($BW208,$BV208,$CG208,2*LN(1+CA208/2),$BY208,$BX208,$BZ208,$AJ208,1,8)+(AJ208/365.25)*CH208/AH208,0)</f>
        <v>0</v>
      </c>
      <c r="BO208" s="134">
        <f>_xll.xSPRDOPT($BW208,$BV208,$CG208,0,$BY208,$BX208,$BZ208,$AJ208,1,0)</f>
        <v>0.85484078033660615</v>
      </c>
      <c r="BP208" s="134"/>
      <c r="BQ208" s="134"/>
      <c r="BR208" s="134"/>
      <c r="BS208" s="135">
        <f t="shared" si="84"/>
        <v>0</v>
      </c>
      <c r="BV208" s="221">
        <v>4.4021403580983733</v>
      </c>
      <c r="BW208" s="133">
        <v>4.4154999999999998</v>
      </c>
      <c r="BX208" s="134">
        <v>0.6282510792705821</v>
      </c>
      <c r="BY208" s="134">
        <v>0.62194509217005534</v>
      </c>
      <c r="BZ208" s="134">
        <v>0.99287864325661945</v>
      </c>
      <c r="CA208" s="134">
        <v>6.8263969545907008E-2</v>
      </c>
      <c r="CB208" s="134">
        <v>0.9872179502955063</v>
      </c>
      <c r="CC208" s="218">
        <v>-0.03</v>
      </c>
      <c r="CD208" s="218">
        <v>0.06</v>
      </c>
      <c r="CE208" s="218">
        <v>0.17499999999999999</v>
      </c>
      <c r="CF208" s="218">
        <v>-7.4999999999999997E-3</v>
      </c>
      <c r="CG208" s="218">
        <v>1.9200000000000002E-2</v>
      </c>
      <c r="CH208" s="218">
        <v>3.0653117356675472</v>
      </c>
      <c r="CI208" s="29">
        <v>4.2480000000000002</v>
      </c>
    </row>
    <row r="209" spans="4:87" x14ac:dyDescent="0.2">
      <c r="D209" s="31">
        <f t="shared" si="85"/>
        <v>38671</v>
      </c>
      <c r="F209" s="28">
        <f t="shared" si="86"/>
        <v>20000</v>
      </c>
      <c r="G209" s="28">
        <f t="shared" si="11"/>
        <v>0</v>
      </c>
      <c r="H209" s="52">
        <f t="shared" si="87"/>
        <v>3.3475000000000001</v>
      </c>
      <c r="I209" s="52">
        <f t="shared" si="88"/>
        <v>3.3675000000000002</v>
      </c>
      <c r="K209" s="52">
        <f t="shared" si="82"/>
        <v>0</v>
      </c>
      <c r="L209" s="132">
        <f t="shared" si="89"/>
        <v>0</v>
      </c>
      <c r="M209" s="30"/>
      <c r="N209" s="128">
        <f t="shared" si="29"/>
        <v>0.24347728460538551</v>
      </c>
      <c r="O209" s="128">
        <f t="shared" si="30"/>
        <v>0.24347728460538551</v>
      </c>
      <c r="P209" s="55">
        <f t="shared" si="90"/>
        <v>0.99999999999999989</v>
      </c>
      <c r="Q209" s="132">
        <f>_xll.xSPRDOPT(I209,H209,AQ209,0,O209,N209,P209,D209-$G$5,1,0)*AH209*AU209</f>
        <v>0</v>
      </c>
      <c r="R209" s="330"/>
      <c r="S209" s="177">
        <f>_xll.xSPRDOPT(I209,H209,AQ209,AT209,O209,N209,P209,D209-$G$5,1,2)*AF209*F209*AH209</f>
        <v>0</v>
      </c>
      <c r="T209" s="177">
        <f>_xll.xSPRDOPT(I209,H209,AQ209,AT209,O209,N209,P209,D209-$G$5,1,1)*AF209*F209*AH209</f>
        <v>0</v>
      </c>
      <c r="U209" s="132"/>
      <c r="V209" s="142">
        <f t="shared" si="91"/>
        <v>0</v>
      </c>
      <c r="W209" s="142"/>
      <c r="X209" s="300">
        <f t="shared" si="92"/>
        <v>0</v>
      </c>
      <c r="Y209" s="300">
        <f t="shared" si="12"/>
        <v>0</v>
      </c>
      <c r="Z209" s="300">
        <f t="shared" si="13"/>
        <v>0</v>
      </c>
      <c r="AA209" s="300">
        <f t="shared" si="14"/>
        <v>0</v>
      </c>
      <c r="AB209" s="300">
        <f t="shared" si="93"/>
        <v>0</v>
      </c>
      <c r="AC209" s="300">
        <f t="shared" si="94"/>
        <v>0</v>
      </c>
      <c r="AE209" s="135">
        <v>15</v>
      </c>
      <c r="AF209" s="135">
        <f t="shared" si="95"/>
        <v>0</v>
      </c>
      <c r="AG209" s="135">
        <f t="shared" si="96"/>
        <v>11</v>
      </c>
      <c r="AH209" s="135">
        <f t="shared" si="79"/>
        <v>0</v>
      </c>
      <c r="AI209" s="135">
        <f t="shared" si="97"/>
        <v>1904</v>
      </c>
      <c r="AJ209" s="135">
        <f t="shared" si="98"/>
        <v>38671</v>
      </c>
      <c r="AK209" s="332">
        <f t="shared" si="99"/>
        <v>0.10353092783505158</v>
      </c>
      <c r="AL209" s="133">
        <f t="shared" si="16"/>
        <v>3.06</v>
      </c>
      <c r="AM209" s="218">
        <f t="shared" si="17"/>
        <v>0.27</v>
      </c>
      <c r="AN209" s="218">
        <f t="shared" si="18"/>
        <v>1.7500000000000002E-2</v>
      </c>
      <c r="AO209" s="334">
        <f t="shared" si="83"/>
        <v>0.28749999999999998</v>
      </c>
      <c r="AP209" s="218">
        <f t="shared" si="19"/>
        <v>0.02</v>
      </c>
      <c r="AQ209" s="133">
        <f t="shared" si="100"/>
        <v>0</v>
      </c>
      <c r="AR209" s="134">
        <f t="shared" si="20"/>
        <v>0</v>
      </c>
      <c r="AS209" s="133">
        <f t="shared" si="80"/>
        <v>0</v>
      </c>
      <c r="AT209" s="134">
        <f t="shared" si="101"/>
        <v>7.0190264703434008E-2</v>
      </c>
      <c r="AU209" s="134">
        <f t="shared" si="22"/>
        <v>0</v>
      </c>
      <c r="AV209" s="34">
        <f t="shared" si="81"/>
        <v>0</v>
      </c>
      <c r="AW209" s="134">
        <f t="shared" si="24"/>
        <v>0.23250000000000001</v>
      </c>
      <c r="AX209" s="134">
        <f t="shared" si="25"/>
        <v>0.85</v>
      </c>
      <c r="AY209" s="134">
        <f t="shared" si="26"/>
        <v>0.85</v>
      </c>
      <c r="AZ209" s="134"/>
      <c r="BA209" s="223"/>
      <c r="BB209" s="218">
        <f t="shared" si="27"/>
        <v>-1.0546403580983732</v>
      </c>
      <c r="BC209" s="218">
        <f t="shared" si="102"/>
        <v>-1.0479999999999996</v>
      </c>
      <c r="BD209" s="134">
        <f t="shared" si="103"/>
        <v>-0.38477379466519657</v>
      </c>
      <c r="BE209" s="134">
        <f t="shared" si="104"/>
        <v>-0.3784678075646698</v>
      </c>
      <c r="BF209" s="134">
        <f>_xll.xSPRDOPT($BW209,$BV209,$CG209,0,$BY209,$BX209,$BZ209,$AJ209,1,4)*$CB209</f>
        <v>7.4978456377619185E-2</v>
      </c>
      <c r="BG209" s="134">
        <f>_xll.xSPRDOPT($BW209,$BV209,$CG209,0,$BY209,$BX209,$BZ209,$AJ209,1,3)*$CB209</f>
        <v>6.1452394907398289E-2</v>
      </c>
      <c r="BH209" s="134">
        <f>IF(OR(BF209&lt;&gt;0,BG209&lt;&gt;0),_xll.xSPRDOPT($BW209,$BV209,$CG209,0,$BY209,$BX209,$BZ209,$AJ209,1,12)*$CB209,0)</f>
        <v>-6.1633173405266979E-2</v>
      </c>
      <c r="BI209" s="134">
        <f>_xll.xSPRDOPT($BW209,$BV209,$CG209,2*LN(1+CA209/2),$BY209,$BX209,$BZ209,$AJ209,1,9)</f>
        <v>5.62578073785519E-5</v>
      </c>
      <c r="BJ209" s="134">
        <f>_xll.xSPRDOPT($BW209,$BV209,$CG209,0,$BY209,$BX209,$BZ209,$AJ209,1,6)*$CB209</f>
        <v>7.4475400212961063</v>
      </c>
      <c r="BK209" s="134">
        <f>_xll.xSPRDOPT($BW209,$BV209,$CG209,0,$BY209,$BX209,$BZ209,$AJ209,1,5)*$CB209</f>
        <v>-11.311581526478387</v>
      </c>
      <c r="BL209" s="134">
        <f>_xll.xSPRDOPT(BW209,BV209,CG209,0,BY209,BX209,BZ209,AJ209,1,2)*CB209</f>
        <v>-0.22902040862302986</v>
      </c>
      <c r="BM209" s="134">
        <f>_xll.xSPRDOPT(BW209,BV209,CG209,0,BY209,BX209,BZ209,AJ209,1,1)*CB209</f>
        <v>0.40219191537090299</v>
      </c>
      <c r="BN209" s="134">
        <f>IF(AH209&lt;&gt;0,_xll.xSPRDOPT($BW209,$BV209,$CG209,2*LN(1+CA209/2),$BY209,$BX209,$BZ209,$AJ209,1,8)+(AJ209/365.25)*CH209/AH209,0)</f>
        <v>0</v>
      </c>
      <c r="BO209" s="134">
        <f>_xll.xSPRDOPT($BW209,$BV209,$CG209,0,$BY209,$BX209,$BZ209,$AJ209,1,0)</f>
        <v>0.85484078033660615</v>
      </c>
      <c r="BP209" s="134"/>
      <c r="BQ209" s="134"/>
      <c r="BR209" s="134"/>
      <c r="BS209" s="135">
        <f t="shared" si="84"/>
        <v>0</v>
      </c>
      <c r="BV209" s="221">
        <v>4.4021403580983733</v>
      </c>
      <c r="BW209" s="133">
        <v>4.4154999999999998</v>
      </c>
      <c r="BX209" s="134">
        <v>0.6282510792705821</v>
      </c>
      <c r="BY209" s="134">
        <v>0.62194509217005534</v>
      </c>
      <c r="BZ209" s="134">
        <v>0.99287864325661945</v>
      </c>
      <c r="CA209" s="134">
        <v>6.8263969545907008E-2</v>
      </c>
      <c r="CB209" s="134">
        <v>0.9872179502955063</v>
      </c>
      <c r="CC209" s="218">
        <v>-0.03</v>
      </c>
      <c r="CD209" s="218">
        <v>0.06</v>
      </c>
      <c r="CE209" s="218">
        <v>0.17499999999999999</v>
      </c>
      <c r="CF209" s="218">
        <v>-7.4999999999999997E-3</v>
      </c>
      <c r="CG209" s="218">
        <v>1.9200000000000002E-2</v>
      </c>
      <c r="CH209" s="218">
        <v>3.0653117356675472</v>
      </c>
      <c r="CI209" s="29">
        <v>4.2480000000000002</v>
      </c>
    </row>
    <row r="210" spans="4:87" x14ac:dyDescent="0.2">
      <c r="D210" s="31">
        <f t="shared" si="85"/>
        <v>38671</v>
      </c>
      <c r="F210" s="28">
        <f t="shared" si="86"/>
        <v>20000</v>
      </c>
      <c r="G210" s="28">
        <f t="shared" si="11"/>
        <v>0</v>
      </c>
      <c r="H210" s="52">
        <f t="shared" si="87"/>
        <v>3.3475000000000001</v>
      </c>
      <c r="I210" s="52">
        <f t="shared" si="88"/>
        <v>3.3675000000000002</v>
      </c>
      <c r="K210" s="52">
        <f t="shared" si="82"/>
        <v>0</v>
      </c>
      <c r="L210" s="132">
        <f t="shared" si="89"/>
        <v>0</v>
      </c>
      <c r="M210" s="30"/>
      <c r="N210" s="128">
        <f t="shared" si="29"/>
        <v>0.24347728460538551</v>
      </c>
      <c r="O210" s="128">
        <f t="shared" si="30"/>
        <v>0.24347728460538551</v>
      </c>
      <c r="P210" s="55">
        <f t="shared" si="90"/>
        <v>0.99999999999999989</v>
      </c>
      <c r="Q210" s="132">
        <f>_xll.xSPRDOPT(I210,H210,AQ210,0,O210,N210,P210,D210-$G$5,1,0)*AH210*AU210</f>
        <v>0</v>
      </c>
      <c r="R210" s="330"/>
      <c r="S210" s="177">
        <f>_xll.xSPRDOPT(I210,H210,AQ210,AT210,O210,N210,P210,D210-$G$5,1,2)*AF210*F210*AH210</f>
        <v>0</v>
      </c>
      <c r="T210" s="177">
        <f>_xll.xSPRDOPT(I210,H210,AQ210,AT210,O210,N210,P210,D210-$G$5,1,1)*AF210*F210*AH210</f>
        <v>0</v>
      </c>
      <c r="U210" s="132"/>
      <c r="V210" s="142">
        <f t="shared" si="91"/>
        <v>0</v>
      </c>
      <c r="W210" s="142"/>
      <c r="X210" s="300">
        <f t="shared" si="92"/>
        <v>0</v>
      </c>
      <c r="Y210" s="300">
        <f t="shared" si="12"/>
        <v>0</v>
      </c>
      <c r="Z210" s="300">
        <f t="shared" si="13"/>
        <v>0</v>
      </c>
      <c r="AA210" s="300">
        <f t="shared" si="14"/>
        <v>0</v>
      </c>
      <c r="AB210" s="300">
        <f t="shared" si="93"/>
        <v>0</v>
      </c>
      <c r="AC210" s="300">
        <f t="shared" si="94"/>
        <v>0</v>
      </c>
      <c r="AE210" s="135">
        <v>15</v>
      </c>
      <c r="AF210" s="135">
        <f t="shared" si="95"/>
        <v>0</v>
      </c>
      <c r="AG210" s="135">
        <f t="shared" si="96"/>
        <v>11</v>
      </c>
      <c r="AH210" s="135">
        <f t="shared" si="79"/>
        <v>0</v>
      </c>
      <c r="AI210" s="135">
        <f t="shared" si="97"/>
        <v>1904</v>
      </c>
      <c r="AJ210" s="135">
        <f t="shared" si="98"/>
        <v>38671</v>
      </c>
      <c r="AK210" s="332">
        <f t="shared" si="99"/>
        <v>0.10353092783505158</v>
      </c>
      <c r="AL210" s="133">
        <f t="shared" si="16"/>
        <v>3.06</v>
      </c>
      <c r="AM210" s="218">
        <f t="shared" si="17"/>
        <v>0.27</v>
      </c>
      <c r="AN210" s="218">
        <f t="shared" si="18"/>
        <v>1.7500000000000002E-2</v>
      </c>
      <c r="AO210" s="334">
        <f t="shared" si="83"/>
        <v>0.28749999999999998</v>
      </c>
      <c r="AP210" s="218">
        <f t="shared" si="19"/>
        <v>0.02</v>
      </c>
      <c r="AQ210" s="133">
        <f t="shared" si="100"/>
        <v>0</v>
      </c>
      <c r="AR210" s="134">
        <f t="shared" si="20"/>
        <v>0</v>
      </c>
      <c r="AS210" s="133">
        <f t="shared" si="80"/>
        <v>0</v>
      </c>
      <c r="AT210" s="134">
        <f t="shared" si="101"/>
        <v>7.0190264703434008E-2</v>
      </c>
      <c r="AU210" s="134">
        <f t="shared" si="22"/>
        <v>0</v>
      </c>
      <c r="AV210" s="34">
        <f t="shared" si="81"/>
        <v>0</v>
      </c>
      <c r="AW210" s="134">
        <f t="shared" si="24"/>
        <v>0.23250000000000001</v>
      </c>
      <c r="AX210" s="134">
        <f t="shared" si="25"/>
        <v>0.85</v>
      </c>
      <c r="AY210" s="134">
        <f t="shared" si="26"/>
        <v>0.85</v>
      </c>
      <c r="AZ210" s="134"/>
      <c r="BA210" s="223"/>
      <c r="BB210" s="218">
        <f t="shared" si="27"/>
        <v>-1.0546403580983732</v>
      </c>
      <c r="BC210" s="218">
        <f t="shared" si="102"/>
        <v>-1.0479999999999996</v>
      </c>
      <c r="BD210" s="134">
        <f t="shared" si="103"/>
        <v>-0.38477379466519657</v>
      </c>
      <c r="BE210" s="134">
        <f t="shared" si="104"/>
        <v>-0.3784678075646698</v>
      </c>
      <c r="BF210" s="134">
        <f>_xll.xSPRDOPT($BW210,$BV210,$CG210,0,$BY210,$BX210,$BZ210,$AJ210,1,4)*$CB210</f>
        <v>7.4978456377619185E-2</v>
      </c>
      <c r="BG210" s="134">
        <f>_xll.xSPRDOPT($BW210,$BV210,$CG210,0,$BY210,$BX210,$BZ210,$AJ210,1,3)*$CB210</f>
        <v>6.1452394907398289E-2</v>
      </c>
      <c r="BH210" s="134">
        <f>IF(OR(BF210&lt;&gt;0,BG210&lt;&gt;0),_xll.xSPRDOPT($BW210,$BV210,$CG210,0,$BY210,$BX210,$BZ210,$AJ210,1,12)*$CB210,0)</f>
        <v>-6.1633173405266979E-2</v>
      </c>
      <c r="BI210" s="134">
        <f>_xll.xSPRDOPT($BW210,$BV210,$CG210,2*LN(1+CA210/2),$BY210,$BX210,$BZ210,$AJ210,1,9)</f>
        <v>5.62578073785519E-5</v>
      </c>
      <c r="BJ210" s="134">
        <f>_xll.xSPRDOPT($BW210,$BV210,$CG210,0,$BY210,$BX210,$BZ210,$AJ210,1,6)*$CB210</f>
        <v>7.4475400212961063</v>
      </c>
      <c r="BK210" s="134">
        <f>_xll.xSPRDOPT($BW210,$BV210,$CG210,0,$BY210,$BX210,$BZ210,$AJ210,1,5)*$CB210</f>
        <v>-11.311581526478387</v>
      </c>
      <c r="BL210" s="134">
        <f>_xll.xSPRDOPT(BW210,BV210,CG210,0,BY210,BX210,BZ210,AJ210,1,2)*CB210</f>
        <v>-0.22902040862302986</v>
      </c>
      <c r="BM210" s="134">
        <f>_xll.xSPRDOPT(BW210,BV210,CG210,0,BY210,BX210,BZ210,AJ210,1,1)*CB210</f>
        <v>0.40219191537090299</v>
      </c>
      <c r="BN210" s="134">
        <f>IF(AH210&lt;&gt;0,_xll.xSPRDOPT($BW210,$BV210,$CG210,2*LN(1+CA210/2),$BY210,$BX210,$BZ210,$AJ210,1,8)+(AJ210/365.25)*CH210/AH210,0)</f>
        <v>0</v>
      </c>
      <c r="BO210" s="134">
        <f>_xll.xSPRDOPT($BW210,$BV210,$CG210,0,$BY210,$BX210,$BZ210,$AJ210,1,0)</f>
        <v>0.85484078033660615</v>
      </c>
      <c r="BP210" s="134"/>
      <c r="BQ210" s="134"/>
      <c r="BR210" s="134"/>
      <c r="BS210" s="135">
        <f t="shared" si="84"/>
        <v>0</v>
      </c>
      <c r="BV210" s="221">
        <v>4.4021403580983733</v>
      </c>
      <c r="BW210" s="133">
        <v>4.4154999999999998</v>
      </c>
      <c r="BX210" s="134">
        <v>0.6282510792705821</v>
      </c>
      <c r="BY210" s="134">
        <v>0.62194509217005534</v>
      </c>
      <c r="BZ210" s="134">
        <v>0.99287864325661945</v>
      </c>
      <c r="CA210" s="134">
        <v>6.8263969545907008E-2</v>
      </c>
      <c r="CB210" s="134">
        <v>0.9872179502955063</v>
      </c>
      <c r="CC210" s="218">
        <v>-0.03</v>
      </c>
      <c r="CD210" s="218">
        <v>0.06</v>
      </c>
      <c r="CE210" s="218">
        <v>0.17499999999999999</v>
      </c>
      <c r="CF210" s="218">
        <v>-7.4999999999999997E-3</v>
      </c>
      <c r="CG210" s="218">
        <v>1.9200000000000002E-2</v>
      </c>
      <c r="CH210" s="218">
        <v>3.0653117356675472</v>
      </c>
      <c r="CI210" s="29">
        <v>4.2480000000000002</v>
      </c>
    </row>
    <row r="211" spans="4:87" x14ac:dyDescent="0.2">
      <c r="D211" s="31">
        <f t="shared" si="85"/>
        <v>38671</v>
      </c>
      <c r="F211" s="28">
        <f t="shared" si="86"/>
        <v>20000</v>
      </c>
      <c r="G211" s="28">
        <f t="shared" si="11"/>
        <v>0</v>
      </c>
      <c r="H211" s="52">
        <f t="shared" si="87"/>
        <v>3.3475000000000001</v>
      </c>
      <c r="I211" s="52">
        <f t="shared" si="88"/>
        <v>3.3675000000000002</v>
      </c>
      <c r="K211" s="52">
        <f t="shared" si="82"/>
        <v>0</v>
      </c>
      <c r="L211" s="132">
        <f t="shared" si="89"/>
        <v>0</v>
      </c>
      <c r="M211" s="30"/>
      <c r="N211" s="128">
        <f t="shared" si="29"/>
        <v>0.24347728460538551</v>
      </c>
      <c r="O211" s="128">
        <f t="shared" si="30"/>
        <v>0.24347728460538551</v>
      </c>
      <c r="P211" s="55">
        <f t="shared" si="90"/>
        <v>0.99999999999999989</v>
      </c>
      <c r="Q211" s="132">
        <f>_xll.xSPRDOPT(I211,H211,AQ211,0,O211,N211,P211,D211-$G$5,1,0)*AH211*AU211</f>
        <v>0</v>
      </c>
      <c r="R211" s="330"/>
      <c r="S211" s="177">
        <f>_xll.xSPRDOPT(I211,H211,AQ211,AT211,O211,N211,P211,D211-$G$5,1,2)*AF211*F211*AH211</f>
        <v>0</v>
      </c>
      <c r="T211" s="177">
        <f>_xll.xSPRDOPT(I211,H211,AQ211,AT211,O211,N211,P211,D211-$G$5,1,1)*AF211*F211*AH211</f>
        <v>0</v>
      </c>
      <c r="U211" s="132"/>
      <c r="V211" s="142">
        <f t="shared" si="91"/>
        <v>0</v>
      </c>
      <c r="W211" s="142"/>
      <c r="X211" s="300">
        <f t="shared" si="92"/>
        <v>0</v>
      </c>
      <c r="Y211" s="300">
        <f t="shared" si="12"/>
        <v>0</v>
      </c>
      <c r="Z211" s="300">
        <f t="shared" si="13"/>
        <v>0</v>
      </c>
      <c r="AA211" s="300">
        <f t="shared" si="14"/>
        <v>0</v>
      </c>
      <c r="AB211" s="300">
        <f t="shared" si="93"/>
        <v>0</v>
      </c>
      <c r="AC211" s="300">
        <f t="shared" si="94"/>
        <v>0</v>
      </c>
      <c r="AE211" s="135">
        <v>15</v>
      </c>
      <c r="AF211" s="135">
        <f t="shared" si="95"/>
        <v>0</v>
      </c>
      <c r="AG211" s="135">
        <f t="shared" si="96"/>
        <v>11</v>
      </c>
      <c r="AH211" s="135">
        <f t="shared" si="79"/>
        <v>0</v>
      </c>
      <c r="AI211" s="135">
        <f t="shared" si="97"/>
        <v>1904</v>
      </c>
      <c r="AJ211" s="135">
        <f t="shared" si="98"/>
        <v>38671</v>
      </c>
      <c r="AK211" s="332">
        <f t="shared" si="99"/>
        <v>0.10353092783505158</v>
      </c>
      <c r="AL211" s="133">
        <f t="shared" si="16"/>
        <v>3.06</v>
      </c>
      <c r="AM211" s="218">
        <f t="shared" si="17"/>
        <v>0.27</v>
      </c>
      <c r="AN211" s="218">
        <f t="shared" si="18"/>
        <v>1.7500000000000002E-2</v>
      </c>
      <c r="AO211" s="334">
        <f t="shared" si="83"/>
        <v>0.28749999999999998</v>
      </c>
      <c r="AP211" s="218">
        <f t="shared" si="19"/>
        <v>0.02</v>
      </c>
      <c r="AQ211" s="133">
        <f t="shared" si="100"/>
        <v>0</v>
      </c>
      <c r="AR211" s="134">
        <f t="shared" si="20"/>
        <v>0</v>
      </c>
      <c r="AS211" s="133">
        <f t="shared" si="80"/>
        <v>0</v>
      </c>
      <c r="AT211" s="134">
        <f t="shared" si="101"/>
        <v>7.0190264703434008E-2</v>
      </c>
      <c r="AU211" s="134">
        <f t="shared" si="22"/>
        <v>0</v>
      </c>
      <c r="AV211" s="34">
        <f t="shared" si="81"/>
        <v>0</v>
      </c>
      <c r="AW211" s="134">
        <f t="shared" si="24"/>
        <v>0.23250000000000001</v>
      </c>
      <c r="AX211" s="134">
        <f t="shared" si="25"/>
        <v>0.85</v>
      </c>
      <c r="AY211" s="134">
        <f t="shared" si="26"/>
        <v>0.85</v>
      </c>
      <c r="AZ211" s="134"/>
      <c r="BA211" s="223"/>
      <c r="BB211" s="218">
        <f t="shared" si="27"/>
        <v>-1.0546403580983732</v>
      </c>
      <c r="BC211" s="218">
        <f t="shared" si="102"/>
        <v>-1.0479999999999996</v>
      </c>
      <c r="BD211" s="134">
        <f t="shared" si="103"/>
        <v>-0.38477379466519657</v>
      </c>
      <c r="BE211" s="134">
        <f t="shared" si="104"/>
        <v>-0.3784678075646698</v>
      </c>
      <c r="BF211" s="134">
        <f>_xll.xSPRDOPT($BW211,$BV211,$CG211,0,$BY211,$BX211,$BZ211,$AJ211,1,4)*$CB211</f>
        <v>7.4978456377619185E-2</v>
      </c>
      <c r="BG211" s="134">
        <f>_xll.xSPRDOPT($BW211,$BV211,$CG211,0,$BY211,$BX211,$BZ211,$AJ211,1,3)*$CB211</f>
        <v>6.1452394907398289E-2</v>
      </c>
      <c r="BH211" s="134">
        <f>IF(OR(BF211&lt;&gt;0,BG211&lt;&gt;0),_xll.xSPRDOPT($BW211,$BV211,$CG211,0,$BY211,$BX211,$BZ211,$AJ211,1,12)*$CB211,0)</f>
        <v>-6.1633173405266979E-2</v>
      </c>
      <c r="BI211" s="134">
        <f>_xll.xSPRDOPT($BW211,$BV211,$CG211,2*LN(1+CA211/2),$BY211,$BX211,$BZ211,$AJ211,1,9)</f>
        <v>5.62578073785519E-5</v>
      </c>
      <c r="BJ211" s="134">
        <f>_xll.xSPRDOPT($BW211,$BV211,$CG211,0,$BY211,$BX211,$BZ211,$AJ211,1,6)*$CB211</f>
        <v>7.4475400212961063</v>
      </c>
      <c r="BK211" s="134">
        <f>_xll.xSPRDOPT($BW211,$BV211,$CG211,0,$BY211,$BX211,$BZ211,$AJ211,1,5)*$CB211</f>
        <v>-11.311581526478387</v>
      </c>
      <c r="BL211" s="134">
        <f>_xll.xSPRDOPT(BW211,BV211,CG211,0,BY211,BX211,BZ211,AJ211,1,2)*CB211</f>
        <v>-0.22902040862302986</v>
      </c>
      <c r="BM211" s="134">
        <f>_xll.xSPRDOPT(BW211,BV211,CG211,0,BY211,BX211,BZ211,AJ211,1,1)*CB211</f>
        <v>0.40219191537090299</v>
      </c>
      <c r="BN211" s="134">
        <f>IF(AH211&lt;&gt;0,_xll.xSPRDOPT($BW211,$BV211,$CG211,2*LN(1+CA211/2),$BY211,$BX211,$BZ211,$AJ211,1,8)+(AJ211/365.25)*CH211/AH211,0)</f>
        <v>0</v>
      </c>
      <c r="BO211" s="134">
        <f>_xll.xSPRDOPT($BW211,$BV211,$CG211,0,$BY211,$BX211,$BZ211,$AJ211,1,0)</f>
        <v>0.85484078033660615</v>
      </c>
      <c r="BP211" s="134"/>
      <c r="BQ211" s="134"/>
      <c r="BR211" s="134"/>
      <c r="BS211" s="135">
        <f t="shared" si="84"/>
        <v>0</v>
      </c>
      <c r="BV211" s="221">
        <v>4.4021403580983733</v>
      </c>
      <c r="BW211" s="133">
        <v>4.4154999999999998</v>
      </c>
      <c r="BX211" s="134">
        <v>0.6282510792705821</v>
      </c>
      <c r="BY211" s="134">
        <v>0.62194509217005534</v>
      </c>
      <c r="BZ211" s="134">
        <v>0.99287864325661945</v>
      </c>
      <c r="CA211" s="134">
        <v>6.8263969545907008E-2</v>
      </c>
      <c r="CB211" s="134">
        <v>0.9872179502955063</v>
      </c>
      <c r="CC211" s="218">
        <v>-0.03</v>
      </c>
      <c r="CD211" s="218">
        <v>0.06</v>
      </c>
      <c r="CE211" s="218">
        <v>0.17499999999999999</v>
      </c>
      <c r="CF211" s="218">
        <v>-7.4999999999999997E-3</v>
      </c>
      <c r="CG211" s="218">
        <v>1.9200000000000002E-2</v>
      </c>
      <c r="CH211" s="218">
        <v>3.0653117356675472</v>
      </c>
      <c r="CI211" s="29">
        <v>4.2480000000000002</v>
      </c>
    </row>
    <row r="212" spans="4:87" x14ac:dyDescent="0.2">
      <c r="D212" s="31">
        <f t="shared" si="85"/>
        <v>38671</v>
      </c>
      <c r="F212" s="28">
        <f t="shared" si="86"/>
        <v>20000</v>
      </c>
      <c r="G212" s="28">
        <f t="shared" si="11"/>
        <v>0</v>
      </c>
      <c r="H212" s="52">
        <f t="shared" si="87"/>
        <v>3.3475000000000001</v>
      </c>
      <c r="I212" s="52">
        <f t="shared" si="88"/>
        <v>3.3675000000000002</v>
      </c>
      <c r="K212" s="52">
        <f t="shared" si="82"/>
        <v>0</v>
      </c>
      <c r="L212" s="132">
        <f t="shared" si="89"/>
        <v>0</v>
      </c>
      <c r="M212" s="30"/>
      <c r="N212" s="128">
        <f t="shared" si="29"/>
        <v>0.24347728460538551</v>
      </c>
      <c r="O212" s="128">
        <f t="shared" si="30"/>
        <v>0.24347728460538551</v>
      </c>
      <c r="P212" s="55">
        <f t="shared" si="90"/>
        <v>0.99999999999999989</v>
      </c>
      <c r="Q212" s="132">
        <f>_xll.xSPRDOPT(I212,H212,AQ212,0,O212,N212,P212,D212-$G$5,1,0)*AH212*AU212</f>
        <v>0</v>
      </c>
      <c r="R212" s="330"/>
      <c r="S212" s="177">
        <f>_xll.xSPRDOPT(I212,H212,AQ212,AT212,O212,N212,P212,D212-$G$5,1,2)*AF212*F212*AH212</f>
        <v>0</v>
      </c>
      <c r="T212" s="177">
        <f>_xll.xSPRDOPT(I212,H212,AQ212,AT212,O212,N212,P212,D212-$G$5,1,1)*AF212*F212*AH212</f>
        <v>0</v>
      </c>
      <c r="U212" s="132"/>
      <c r="V212" s="142">
        <f t="shared" si="91"/>
        <v>0</v>
      </c>
      <c r="W212" s="142"/>
      <c r="X212" s="300">
        <f t="shared" si="92"/>
        <v>0</v>
      </c>
      <c r="Y212" s="300">
        <f t="shared" si="12"/>
        <v>0</v>
      </c>
      <c r="Z212" s="300">
        <f t="shared" si="13"/>
        <v>0</v>
      </c>
      <c r="AA212" s="300">
        <f t="shared" si="14"/>
        <v>0</v>
      </c>
      <c r="AB212" s="300">
        <f t="shared" si="93"/>
        <v>0</v>
      </c>
      <c r="AC212" s="300">
        <f t="shared" si="94"/>
        <v>0</v>
      </c>
      <c r="AE212" s="135">
        <v>15</v>
      </c>
      <c r="AF212" s="135">
        <f t="shared" si="95"/>
        <v>0</v>
      </c>
      <c r="AG212" s="135">
        <f t="shared" si="96"/>
        <v>11</v>
      </c>
      <c r="AH212" s="135">
        <f t="shared" ref="AH212:AH259" si="105">(EOMONTH(D212,0)-EOMONTH(D212-DAY(D212),0))*AF212</f>
        <v>0</v>
      </c>
      <c r="AI212" s="135">
        <f t="shared" si="97"/>
        <v>1904</v>
      </c>
      <c r="AJ212" s="135">
        <f t="shared" si="98"/>
        <v>38671</v>
      </c>
      <c r="AK212" s="332">
        <f t="shared" si="99"/>
        <v>0.10353092783505158</v>
      </c>
      <c r="AL212" s="133">
        <f t="shared" si="16"/>
        <v>3.06</v>
      </c>
      <c r="AM212" s="218">
        <f t="shared" si="17"/>
        <v>0.27</v>
      </c>
      <c r="AN212" s="218">
        <f t="shared" si="18"/>
        <v>1.7500000000000002E-2</v>
      </c>
      <c r="AO212" s="334">
        <f t="shared" si="83"/>
        <v>0.28749999999999998</v>
      </c>
      <c r="AP212" s="218">
        <f t="shared" si="19"/>
        <v>0.02</v>
      </c>
      <c r="AQ212" s="133">
        <f t="shared" si="100"/>
        <v>0</v>
      </c>
      <c r="AR212" s="134">
        <f t="shared" si="20"/>
        <v>0</v>
      </c>
      <c r="AS212" s="133">
        <f t="shared" ref="AS212:AS259" si="106">(AL212+AM212+AN212)*AR212/(1-AR212)</f>
        <v>0</v>
      </c>
      <c r="AT212" s="134">
        <f t="shared" si="101"/>
        <v>7.0190264703434008E-2</v>
      </c>
      <c r="AU212" s="134">
        <f t="shared" si="22"/>
        <v>0</v>
      </c>
      <c r="AV212" s="34">
        <f t="shared" ref="AV212:AV259" si="107">ROUND(G212*AR212,0)</f>
        <v>0</v>
      </c>
      <c r="AW212" s="134">
        <f t="shared" si="24"/>
        <v>0.23250000000000001</v>
      </c>
      <c r="AX212" s="134">
        <f t="shared" si="25"/>
        <v>0.85</v>
      </c>
      <c r="AY212" s="134">
        <f t="shared" si="26"/>
        <v>0.85</v>
      </c>
      <c r="AZ212" s="134"/>
      <c r="BA212" s="223"/>
      <c r="BB212" s="218">
        <f t="shared" si="27"/>
        <v>-1.0546403580983732</v>
      </c>
      <c r="BC212" s="218">
        <f t="shared" si="102"/>
        <v>-1.0479999999999996</v>
      </c>
      <c r="BD212" s="134">
        <f t="shared" si="103"/>
        <v>-0.38477379466519657</v>
      </c>
      <c r="BE212" s="134">
        <f t="shared" si="104"/>
        <v>-0.3784678075646698</v>
      </c>
      <c r="BF212" s="134">
        <f>_xll.xSPRDOPT($BW212,$BV212,$CG212,0,$BY212,$BX212,$BZ212,$AJ212,1,4)*$CB212</f>
        <v>7.4978456377619185E-2</v>
      </c>
      <c r="BG212" s="134">
        <f>_xll.xSPRDOPT($BW212,$BV212,$CG212,0,$BY212,$BX212,$BZ212,$AJ212,1,3)*$CB212</f>
        <v>6.1452394907398289E-2</v>
      </c>
      <c r="BH212" s="134">
        <f>IF(OR(BF212&lt;&gt;0,BG212&lt;&gt;0),_xll.xSPRDOPT($BW212,$BV212,$CG212,0,$BY212,$BX212,$BZ212,$AJ212,1,12)*$CB212,0)</f>
        <v>-6.1633173405266979E-2</v>
      </c>
      <c r="BI212" s="134">
        <f>_xll.xSPRDOPT($BW212,$BV212,$CG212,2*LN(1+CA212/2),$BY212,$BX212,$BZ212,$AJ212,1,9)</f>
        <v>5.62578073785519E-5</v>
      </c>
      <c r="BJ212" s="134">
        <f>_xll.xSPRDOPT($BW212,$BV212,$CG212,0,$BY212,$BX212,$BZ212,$AJ212,1,6)*$CB212</f>
        <v>7.4475400212961063</v>
      </c>
      <c r="BK212" s="134">
        <f>_xll.xSPRDOPT($BW212,$BV212,$CG212,0,$BY212,$BX212,$BZ212,$AJ212,1,5)*$CB212</f>
        <v>-11.311581526478387</v>
      </c>
      <c r="BL212" s="134">
        <f>_xll.xSPRDOPT(BW212,BV212,CG212,0,BY212,BX212,BZ212,AJ212,1,2)*CB212</f>
        <v>-0.22902040862302986</v>
      </c>
      <c r="BM212" s="134">
        <f>_xll.xSPRDOPT(BW212,BV212,CG212,0,BY212,BX212,BZ212,AJ212,1,1)*CB212</f>
        <v>0.40219191537090299</v>
      </c>
      <c r="BN212" s="134">
        <f>IF(AH212&lt;&gt;0,_xll.xSPRDOPT($BW212,$BV212,$CG212,2*LN(1+CA212/2),$BY212,$BX212,$BZ212,$AJ212,1,8)+(AJ212/365.25)*CH212/AH212,0)</f>
        <v>0</v>
      </c>
      <c r="BO212" s="134">
        <f>_xll.xSPRDOPT($BW212,$BV212,$CG212,0,$BY212,$BX212,$BZ212,$AJ212,1,0)</f>
        <v>0.85484078033660615</v>
      </c>
      <c r="BP212" s="134"/>
      <c r="BQ212" s="134"/>
      <c r="BR212" s="134"/>
      <c r="BS212" s="135">
        <f t="shared" si="84"/>
        <v>0</v>
      </c>
      <c r="BV212" s="221">
        <v>4.4021403580983733</v>
      </c>
      <c r="BW212" s="133">
        <v>4.4154999999999998</v>
      </c>
      <c r="BX212" s="134">
        <v>0.6282510792705821</v>
      </c>
      <c r="BY212" s="134">
        <v>0.62194509217005534</v>
      </c>
      <c r="BZ212" s="134">
        <v>0.99287864325661945</v>
      </c>
      <c r="CA212" s="134">
        <v>6.8263969545907008E-2</v>
      </c>
      <c r="CB212" s="134">
        <v>0.9872179502955063</v>
      </c>
      <c r="CC212" s="218">
        <v>-0.03</v>
      </c>
      <c r="CD212" s="218">
        <v>0.06</v>
      </c>
      <c r="CE212" s="218">
        <v>0.17499999999999999</v>
      </c>
      <c r="CF212" s="218">
        <v>-7.4999999999999997E-3</v>
      </c>
      <c r="CG212" s="218">
        <v>1.9200000000000002E-2</v>
      </c>
      <c r="CH212" s="218">
        <v>3.0653117356675472</v>
      </c>
      <c r="CI212" s="29">
        <v>4.2480000000000002</v>
      </c>
    </row>
    <row r="213" spans="4:87" x14ac:dyDescent="0.2">
      <c r="D213" s="31">
        <f t="shared" si="85"/>
        <v>38671</v>
      </c>
      <c r="F213" s="28">
        <f t="shared" si="86"/>
        <v>20000</v>
      </c>
      <c r="G213" s="28">
        <f t="shared" si="11"/>
        <v>0</v>
      </c>
      <c r="H213" s="52">
        <f t="shared" si="87"/>
        <v>3.3475000000000001</v>
      </c>
      <c r="I213" s="52">
        <f t="shared" si="88"/>
        <v>3.3675000000000002</v>
      </c>
      <c r="K213" s="52">
        <f t="shared" ref="K213:K259" si="108">MAX(((I213-H213)-AQ213)*AH213*AU213,0)</f>
        <v>0</v>
      </c>
      <c r="L213" s="132">
        <f t="shared" si="89"/>
        <v>0</v>
      </c>
      <c r="M213" s="30"/>
      <c r="N213" s="128">
        <f t="shared" si="29"/>
        <v>0.24347728460538551</v>
      </c>
      <c r="O213" s="128">
        <f t="shared" si="30"/>
        <v>0.24347728460538551</v>
      </c>
      <c r="P213" s="55">
        <f t="shared" si="90"/>
        <v>0.99999999999999989</v>
      </c>
      <c r="Q213" s="132">
        <f>_xll.xSPRDOPT(I213,H213,AQ213,0,O213,N213,P213,D213-$G$5,1,0)*AH213*AU213</f>
        <v>0</v>
      </c>
      <c r="R213" s="330"/>
      <c r="S213" s="177">
        <f>_xll.xSPRDOPT(I213,H213,AQ213,AT213,O213,N213,P213,D213-$G$5,1,2)*AF213*F213*AH213</f>
        <v>0</v>
      </c>
      <c r="T213" s="177">
        <f>_xll.xSPRDOPT(I213,H213,AQ213,AT213,O213,N213,P213,D213-$G$5,1,1)*AF213*F213*AH213</f>
        <v>0</v>
      </c>
      <c r="U213" s="132"/>
      <c r="V213" s="142">
        <f t="shared" si="91"/>
        <v>0</v>
      </c>
      <c r="W213" s="142"/>
      <c r="X213" s="300">
        <f t="shared" si="92"/>
        <v>0</v>
      </c>
      <c r="Y213" s="300">
        <f t="shared" si="12"/>
        <v>0</v>
      </c>
      <c r="Z213" s="300">
        <f t="shared" si="13"/>
        <v>0</v>
      </c>
      <c r="AA213" s="300">
        <f t="shared" si="14"/>
        <v>0</v>
      </c>
      <c r="AB213" s="300">
        <f t="shared" si="93"/>
        <v>0</v>
      </c>
      <c r="AC213" s="300">
        <f t="shared" si="94"/>
        <v>0</v>
      </c>
      <c r="AE213" s="135">
        <v>15</v>
      </c>
      <c r="AF213" s="135">
        <f t="shared" si="95"/>
        <v>0</v>
      </c>
      <c r="AG213" s="135">
        <f t="shared" si="96"/>
        <v>11</v>
      </c>
      <c r="AH213" s="135">
        <f t="shared" si="105"/>
        <v>0</v>
      </c>
      <c r="AI213" s="135">
        <f t="shared" si="97"/>
        <v>1904</v>
      </c>
      <c r="AJ213" s="135">
        <f t="shared" si="98"/>
        <v>38671</v>
      </c>
      <c r="AK213" s="332">
        <f t="shared" si="99"/>
        <v>0.10353092783505158</v>
      </c>
      <c r="AL213" s="133">
        <f t="shared" si="16"/>
        <v>3.06</v>
      </c>
      <c r="AM213" s="218">
        <f t="shared" si="17"/>
        <v>0.27</v>
      </c>
      <c r="AN213" s="218">
        <f t="shared" si="18"/>
        <v>1.7500000000000002E-2</v>
      </c>
      <c r="AO213" s="334">
        <f t="shared" ref="AO213:AO259" si="109">VLOOKUP($D213,CurveTbl,$AH$5)</f>
        <v>0.28749999999999998</v>
      </c>
      <c r="AP213" s="218">
        <f t="shared" si="19"/>
        <v>0.02</v>
      </c>
      <c r="AQ213" s="133">
        <f t="shared" si="100"/>
        <v>0</v>
      </c>
      <c r="AR213" s="134">
        <f t="shared" si="20"/>
        <v>0</v>
      </c>
      <c r="AS213" s="133">
        <f t="shared" si="106"/>
        <v>0</v>
      </c>
      <c r="AT213" s="134">
        <f t="shared" si="101"/>
        <v>7.0190264703434008E-2</v>
      </c>
      <c r="AU213" s="134">
        <f t="shared" si="22"/>
        <v>0</v>
      </c>
      <c r="AV213" s="34">
        <f t="shared" si="107"/>
        <v>0</v>
      </c>
      <c r="AW213" s="134">
        <f t="shared" si="24"/>
        <v>0.23250000000000001</v>
      </c>
      <c r="AX213" s="134">
        <f t="shared" si="25"/>
        <v>0.85</v>
      </c>
      <c r="AY213" s="134">
        <f t="shared" si="26"/>
        <v>0.85</v>
      </c>
      <c r="AZ213" s="134"/>
      <c r="BA213" s="223"/>
      <c r="BB213" s="218">
        <f t="shared" si="27"/>
        <v>-1.0546403580983732</v>
      </c>
      <c r="BC213" s="218">
        <f t="shared" si="102"/>
        <v>-1.0479999999999996</v>
      </c>
      <c r="BD213" s="134">
        <f t="shared" si="103"/>
        <v>-0.38477379466519657</v>
      </c>
      <c r="BE213" s="134">
        <f t="shared" si="104"/>
        <v>-0.3784678075646698</v>
      </c>
      <c r="BF213" s="134">
        <f>_xll.xSPRDOPT($BW213,$BV213,$CG213,0,$BY213,$BX213,$BZ213,$AJ213,1,4)*$CB213</f>
        <v>7.4978456377619185E-2</v>
      </c>
      <c r="BG213" s="134">
        <f>_xll.xSPRDOPT($BW213,$BV213,$CG213,0,$BY213,$BX213,$BZ213,$AJ213,1,3)*$CB213</f>
        <v>6.1452394907398289E-2</v>
      </c>
      <c r="BH213" s="134">
        <f>IF(OR(BF213&lt;&gt;0,BG213&lt;&gt;0),_xll.xSPRDOPT($BW213,$BV213,$CG213,0,$BY213,$BX213,$BZ213,$AJ213,1,12)*$CB213,0)</f>
        <v>-6.1633173405266979E-2</v>
      </c>
      <c r="BI213" s="134">
        <f>_xll.xSPRDOPT($BW213,$BV213,$CG213,2*LN(1+CA213/2),$BY213,$BX213,$BZ213,$AJ213,1,9)</f>
        <v>5.62578073785519E-5</v>
      </c>
      <c r="BJ213" s="134">
        <f>_xll.xSPRDOPT($BW213,$BV213,$CG213,0,$BY213,$BX213,$BZ213,$AJ213,1,6)*$CB213</f>
        <v>7.4475400212961063</v>
      </c>
      <c r="BK213" s="134">
        <f>_xll.xSPRDOPT($BW213,$BV213,$CG213,0,$BY213,$BX213,$BZ213,$AJ213,1,5)*$CB213</f>
        <v>-11.311581526478387</v>
      </c>
      <c r="BL213" s="134">
        <f>_xll.xSPRDOPT(BW213,BV213,CG213,0,BY213,BX213,BZ213,AJ213,1,2)*CB213</f>
        <v>-0.22902040862302986</v>
      </c>
      <c r="BM213" s="134">
        <f>_xll.xSPRDOPT(BW213,BV213,CG213,0,BY213,BX213,BZ213,AJ213,1,1)*CB213</f>
        <v>0.40219191537090299</v>
      </c>
      <c r="BN213" s="134">
        <f>IF(AH213&lt;&gt;0,_xll.xSPRDOPT($BW213,$BV213,$CG213,2*LN(1+CA213/2),$BY213,$BX213,$BZ213,$AJ213,1,8)+(AJ213/365.25)*CH213/AH213,0)</f>
        <v>0</v>
      </c>
      <c r="BO213" s="134">
        <f>_xll.xSPRDOPT($BW213,$BV213,$CG213,0,$BY213,$BX213,$BZ213,$AJ213,1,0)</f>
        <v>0.85484078033660615</v>
      </c>
      <c r="BP213" s="134"/>
      <c r="BQ213" s="134"/>
      <c r="BR213" s="134"/>
      <c r="BS213" s="135">
        <f t="shared" ref="BS213:BS259" si="110">G213*AF213*AH213</f>
        <v>0</v>
      </c>
      <c r="BV213" s="221">
        <v>4.4021403580983733</v>
      </c>
      <c r="BW213" s="133">
        <v>4.4154999999999998</v>
      </c>
      <c r="BX213" s="134">
        <v>0.6282510792705821</v>
      </c>
      <c r="BY213" s="134">
        <v>0.62194509217005534</v>
      </c>
      <c r="BZ213" s="134">
        <v>0.99287864325661945</v>
      </c>
      <c r="CA213" s="134">
        <v>6.8263969545907008E-2</v>
      </c>
      <c r="CB213" s="134">
        <v>0.9872179502955063</v>
      </c>
      <c r="CC213" s="218">
        <v>-0.03</v>
      </c>
      <c r="CD213" s="218">
        <v>0.06</v>
      </c>
      <c r="CE213" s="218">
        <v>0.17499999999999999</v>
      </c>
      <c r="CF213" s="218">
        <v>-7.4999999999999997E-3</v>
      </c>
      <c r="CG213" s="218">
        <v>1.9200000000000002E-2</v>
      </c>
      <c r="CH213" s="218">
        <v>3.0653117356675472</v>
      </c>
      <c r="CI213" s="29">
        <v>4.2480000000000002</v>
      </c>
    </row>
    <row r="214" spans="4:87" x14ac:dyDescent="0.2">
      <c r="D214" s="31">
        <f t="shared" ref="D214:D259" si="111">D213+AH213</f>
        <v>38671</v>
      </c>
      <c r="F214" s="28">
        <f t="shared" ref="F214:F259" si="112">VLOOKUP(AG214,$AL$4:$AS$15,2)</f>
        <v>20000</v>
      </c>
      <c r="G214" s="28">
        <f t="shared" si="11"/>
        <v>0</v>
      </c>
      <c r="H214" s="52">
        <f t="shared" ref="H214:H259" si="113">(AL214+AM214+AN214)/(1-(AR214))</f>
        <v>3.3475000000000001</v>
      </c>
      <c r="I214" s="52">
        <f t="shared" ref="I214:I259" si="114">(AL214+AO214+AP214)</f>
        <v>3.3675000000000002</v>
      </c>
      <c r="K214" s="52">
        <f t="shared" si="108"/>
        <v>0</v>
      </c>
      <c r="L214" s="132">
        <f t="shared" ref="L214:L259" si="115">MAX(Q214-K214,0)</f>
        <v>0</v>
      </c>
      <c r="M214" s="30"/>
      <c r="N214" s="128">
        <f t="shared" si="29"/>
        <v>0.24347728460538551</v>
      </c>
      <c r="O214" s="128">
        <f t="shared" si="30"/>
        <v>0.24347728460538551</v>
      </c>
      <c r="P214" s="55">
        <f t="shared" ref="P214:P259" si="116">(VLOOKUP(AI214,CorrelationTwo,2)*(AW214^2)*AI214+VLOOKUP(D214,CorrelationOne,$AK$9)*AX214*AY214*AE214)/((AI214+AE214)*O214*N214)</f>
        <v>0.99999999999999989</v>
      </c>
      <c r="Q214" s="132">
        <f>_xll.xSPRDOPT(I214,H214,AQ214,0,O214,N214,P214,D214-$G$5,1,0)*AH214*AU214</f>
        <v>0</v>
      </c>
      <c r="R214" s="330"/>
      <c r="S214" s="177">
        <f>_xll.xSPRDOPT(I214,H214,AQ214,AT214,O214,N214,P214,D214-$G$5,1,2)*AF214*F214*AH214</f>
        <v>0</v>
      </c>
      <c r="T214" s="177">
        <f>_xll.xSPRDOPT(I214,H214,AQ214,AT214,O214,N214,P214,D214-$G$5,1,1)*AF214*F214*AH214</f>
        <v>0</v>
      </c>
      <c r="U214" s="132"/>
      <c r="V214" s="142">
        <f t="shared" ref="V214:V259" si="117">VLOOKUP($AG214,$AL$4:$AS$15,8)*AH214*AU214</f>
        <v>0</v>
      </c>
      <c r="W214" s="142"/>
      <c r="X214" s="300">
        <f t="shared" ref="X214:X259" si="118">((BM214*BC214)+(BL214*BB214))*AH214*F214</f>
        <v>0</v>
      </c>
      <c r="Y214" s="300">
        <f t="shared" si="12"/>
        <v>0</v>
      </c>
      <c r="Z214" s="300">
        <f t="shared" si="13"/>
        <v>0</v>
      </c>
      <c r="AA214" s="300">
        <f t="shared" si="14"/>
        <v>0</v>
      </c>
      <c r="AB214" s="300">
        <f t="shared" ref="AB214:AB259" si="119">BN214*(AT214-CA214)*F214*AH214</f>
        <v>0</v>
      </c>
      <c r="AC214" s="300">
        <f t="shared" ref="AC214:AC259" si="120">BO214*CB214*F214*AH214*CA214*($G$5-$BV$5)/365.25</f>
        <v>0</v>
      </c>
      <c r="AE214" s="135">
        <v>15</v>
      </c>
      <c r="AF214" s="135">
        <f t="shared" ref="AF214:AF259" si="121">IF(AND(D214&gt;=$G$7,D214&lt;=$G$8),1,0)</f>
        <v>0</v>
      </c>
      <c r="AG214" s="135">
        <f t="shared" ref="AG214:AG259" si="122">MONTH(D214)</f>
        <v>11</v>
      </c>
      <c r="AH214" s="135">
        <f t="shared" si="105"/>
        <v>0</v>
      </c>
      <c r="AI214" s="135">
        <f t="shared" ref="AI214:AI259" si="123">AI213+AH213</f>
        <v>1904</v>
      </c>
      <c r="AJ214" s="135">
        <f t="shared" ref="AJ214:AJ259" si="124">D214-$BV$5</f>
        <v>38671</v>
      </c>
      <c r="AK214" s="332">
        <f t="shared" ref="AK214:AK259" si="125">((AL214+AM214+AN214)/(1-0.03))-(AL214+AM214+AN214)</f>
        <v>0.10353092783505158</v>
      </c>
      <c r="AL214" s="133">
        <f t="shared" si="16"/>
        <v>3.06</v>
      </c>
      <c r="AM214" s="218">
        <f t="shared" si="17"/>
        <v>0.27</v>
      </c>
      <c r="AN214" s="218">
        <f t="shared" si="18"/>
        <v>1.7500000000000002E-2</v>
      </c>
      <c r="AO214" s="334">
        <f t="shared" si="109"/>
        <v>0.28749999999999998</v>
      </c>
      <c r="AP214" s="218">
        <f t="shared" si="19"/>
        <v>0.02</v>
      </c>
      <c r="AQ214" s="133">
        <f t="shared" ref="AQ214:AQ259" si="126">VLOOKUP($AG214,$AL$4:$AS$15,3)+VLOOKUP($AG214,$AL$4:$AS$15,5)+($AH$10*VLOOKUP(D214,GRITable,2))</f>
        <v>0</v>
      </c>
      <c r="AR214" s="134">
        <f t="shared" si="20"/>
        <v>0</v>
      </c>
      <c r="AS214" s="133">
        <f t="shared" si="106"/>
        <v>0</v>
      </c>
      <c r="AT214" s="134">
        <f t="shared" ref="AT214:AT259" si="127">VLOOKUP(D214,CurveTbl,$AK$6)</f>
        <v>7.0190264703434008E-2</v>
      </c>
      <c r="AU214" s="134">
        <f t="shared" si="22"/>
        <v>0</v>
      </c>
      <c r="AV214" s="34">
        <f t="shared" si="107"/>
        <v>0</v>
      </c>
      <c r="AW214" s="134">
        <f t="shared" si="24"/>
        <v>0.23250000000000001</v>
      </c>
      <c r="AX214" s="134">
        <f t="shared" si="25"/>
        <v>0.85</v>
      </c>
      <c r="AY214" s="134">
        <f t="shared" si="26"/>
        <v>0.85</v>
      </c>
      <c r="AZ214" s="134"/>
      <c r="BA214" s="223"/>
      <c r="BB214" s="218">
        <f t="shared" si="27"/>
        <v>-1.0546403580983732</v>
      </c>
      <c r="BC214" s="218">
        <f t="shared" ref="BC214:BC259" si="128">I214-BW214</f>
        <v>-1.0479999999999996</v>
      </c>
      <c r="BD214" s="134">
        <f t="shared" ref="BD214:BD259" si="129">N214-BX214</f>
        <v>-0.38477379466519657</v>
      </c>
      <c r="BE214" s="134">
        <f t="shared" ref="BE214:BE259" si="130">O214-BY214</f>
        <v>-0.3784678075646698</v>
      </c>
      <c r="BF214" s="134">
        <f>_xll.xSPRDOPT($BW214,$BV214,$CG214,0,$BY214,$BX214,$BZ214,$AJ214,1,4)*$CB214</f>
        <v>7.4978456377619185E-2</v>
      </c>
      <c r="BG214" s="134">
        <f>_xll.xSPRDOPT($BW214,$BV214,$CG214,0,$BY214,$BX214,$BZ214,$AJ214,1,3)*$CB214</f>
        <v>6.1452394907398289E-2</v>
      </c>
      <c r="BH214" s="134">
        <f>IF(OR(BF214&lt;&gt;0,BG214&lt;&gt;0),_xll.xSPRDOPT($BW214,$BV214,$CG214,0,$BY214,$BX214,$BZ214,$AJ214,1,12)*$CB214,0)</f>
        <v>-6.1633173405266979E-2</v>
      </c>
      <c r="BI214" s="134">
        <f>_xll.xSPRDOPT($BW214,$BV214,$CG214,2*LN(1+CA214/2),$BY214,$BX214,$BZ214,$AJ214,1,9)</f>
        <v>5.62578073785519E-5</v>
      </c>
      <c r="BJ214" s="134">
        <f>_xll.xSPRDOPT($BW214,$BV214,$CG214,0,$BY214,$BX214,$BZ214,$AJ214,1,6)*$CB214</f>
        <v>7.4475400212961063</v>
      </c>
      <c r="BK214" s="134">
        <f>_xll.xSPRDOPT($BW214,$BV214,$CG214,0,$BY214,$BX214,$BZ214,$AJ214,1,5)*$CB214</f>
        <v>-11.311581526478387</v>
      </c>
      <c r="BL214" s="134">
        <f>_xll.xSPRDOPT(BW214,BV214,CG214,0,BY214,BX214,BZ214,AJ214,1,2)*CB214</f>
        <v>-0.22902040862302986</v>
      </c>
      <c r="BM214" s="134">
        <f>_xll.xSPRDOPT(BW214,BV214,CG214,0,BY214,BX214,BZ214,AJ214,1,1)*CB214</f>
        <v>0.40219191537090299</v>
      </c>
      <c r="BN214" s="134">
        <f>IF(AH214&lt;&gt;0,_xll.xSPRDOPT($BW214,$BV214,$CG214,2*LN(1+CA214/2),$BY214,$BX214,$BZ214,$AJ214,1,8)+(AJ214/365.25)*CH214/AH214,0)</f>
        <v>0</v>
      </c>
      <c r="BO214" s="134">
        <f>_xll.xSPRDOPT($BW214,$BV214,$CG214,0,$BY214,$BX214,$BZ214,$AJ214,1,0)</f>
        <v>0.85484078033660615</v>
      </c>
      <c r="BP214" s="134"/>
      <c r="BQ214" s="134"/>
      <c r="BR214" s="134"/>
      <c r="BS214" s="135">
        <f t="shared" si="110"/>
        <v>0</v>
      </c>
      <c r="BV214" s="221">
        <v>4.4021403580983733</v>
      </c>
      <c r="BW214" s="133">
        <v>4.4154999999999998</v>
      </c>
      <c r="BX214" s="134">
        <v>0.6282510792705821</v>
      </c>
      <c r="BY214" s="134">
        <v>0.62194509217005534</v>
      </c>
      <c r="BZ214" s="134">
        <v>0.99287864325661945</v>
      </c>
      <c r="CA214" s="134">
        <v>6.8263969545907008E-2</v>
      </c>
      <c r="CB214" s="134">
        <v>0.9872179502955063</v>
      </c>
      <c r="CC214" s="218">
        <v>-0.03</v>
      </c>
      <c r="CD214" s="218">
        <v>0.06</v>
      </c>
      <c r="CE214" s="218">
        <v>0.17499999999999999</v>
      </c>
      <c r="CF214" s="218">
        <v>-7.4999999999999997E-3</v>
      </c>
      <c r="CG214" s="218">
        <v>1.9200000000000002E-2</v>
      </c>
      <c r="CH214" s="218">
        <v>3.0653117356675472</v>
      </c>
      <c r="CI214" s="29">
        <v>4.2480000000000002</v>
      </c>
    </row>
    <row r="215" spans="4:87" x14ac:dyDescent="0.2">
      <c r="D215" s="31">
        <f t="shared" si="111"/>
        <v>38671</v>
      </c>
      <c r="F215" s="28">
        <f t="shared" si="112"/>
        <v>20000</v>
      </c>
      <c r="G215" s="28">
        <f t="shared" si="11"/>
        <v>0</v>
      </c>
      <c r="H215" s="52">
        <f t="shared" si="113"/>
        <v>3.3475000000000001</v>
      </c>
      <c r="I215" s="52">
        <f t="shared" si="114"/>
        <v>3.3675000000000002</v>
      </c>
      <c r="K215" s="52">
        <f t="shared" si="108"/>
        <v>0</v>
      </c>
      <c r="L215" s="132">
        <f t="shared" si="115"/>
        <v>0</v>
      </c>
      <c r="M215" s="30"/>
      <c r="N215" s="128">
        <f t="shared" si="29"/>
        <v>0.24347728460538551</v>
      </c>
      <c r="O215" s="128">
        <f t="shared" si="30"/>
        <v>0.24347728460538551</v>
      </c>
      <c r="P215" s="55">
        <f t="shared" si="116"/>
        <v>0.99999999999999989</v>
      </c>
      <c r="Q215" s="132">
        <f>_xll.xSPRDOPT(I215,H215,AQ215,0,O215,N215,P215,D215-$G$5,1,0)*AH215*AU215</f>
        <v>0</v>
      </c>
      <c r="R215" s="330"/>
      <c r="S215" s="177">
        <f>_xll.xSPRDOPT(I215,H215,AQ215,AT215,O215,N215,P215,D215-$G$5,1,2)*AF215*F215*AH215</f>
        <v>0</v>
      </c>
      <c r="T215" s="177">
        <f>_xll.xSPRDOPT(I215,H215,AQ215,AT215,O215,N215,P215,D215-$G$5,1,1)*AF215*F215*AH215</f>
        <v>0</v>
      </c>
      <c r="U215" s="132"/>
      <c r="V215" s="142">
        <f t="shared" si="117"/>
        <v>0</v>
      </c>
      <c r="W215" s="142"/>
      <c r="X215" s="300">
        <f t="shared" si="118"/>
        <v>0</v>
      </c>
      <c r="Y215" s="300">
        <f t="shared" si="12"/>
        <v>0</v>
      </c>
      <c r="Z215" s="300">
        <f t="shared" si="13"/>
        <v>0</v>
      </c>
      <c r="AA215" s="300">
        <f t="shared" si="14"/>
        <v>0</v>
      </c>
      <c r="AB215" s="300">
        <f t="shared" si="119"/>
        <v>0</v>
      </c>
      <c r="AC215" s="300">
        <f t="shared" si="120"/>
        <v>0</v>
      </c>
      <c r="AE215" s="135">
        <v>15</v>
      </c>
      <c r="AF215" s="135">
        <f t="shared" si="121"/>
        <v>0</v>
      </c>
      <c r="AG215" s="135">
        <f t="shared" si="122"/>
        <v>11</v>
      </c>
      <c r="AH215" s="135">
        <f t="shared" si="105"/>
        <v>0</v>
      </c>
      <c r="AI215" s="135">
        <f t="shared" si="123"/>
        <v>1904</v>
      </c>
      <c r="AJ215" s="135">
        <f t="shared" si="124"/>
        <v>38671</v>
      </c>
      <c r="AK215" s="332">
        <f t="shared" si="125"/>
        <v>0.10353092783505158</v>
      </c>
      <c r="AL215" s="133">
        <f t="shared" si="16"/>
        <v>3.06</v>
      </c>
      <c r="AM215" s="218">
        <f t="shared" si="17"/>
        <v>0.27</v>
      </c>
      <c r="AN215" s="218">
        <f t="shared" si="18"/>
        <v>1.7500000000000002E-2</v>
      </c>
      <c r="AO215" s="334">
        <f t="shared" si="109"/>
        <v>0.28749999999999998</v>
      </c>
      <c r="AP215" s="218">
        <f t="shared" si="19"/>
        <v>0.02</v>
      </c>
      <c r="AQ215" s="133">
        <f t="shared" si="126"/>
        <v>0</v>
      </c>
      <c r="AR215" s="134">
        <f t="shared" si="20"/>
        <v>0</v>
      </c>
      <c r="AS215" s="133">
        <f t="shared" si="106"/>
        <v>0</v>
      </c>
      <c r="AT215" s="134">
        <f t="shared" si="127"/>
        <v>7.0190264703434008E-2</v>
      </c>
      <c r="AU215" s="134">
        <f t="shared" si="22"/>
        <v>0</v>
      </c>
      <c r="AV215" s="34">
        <f t="shared" si="107"/>
        <v>0</v>
      </c>
      <c r="AW215" s="134">
        <f t="shared" si="24"/>
        <v>0.23250000000000001</v>
      </c>
      <c r="AX215" s="134">
        <f t="shared" si="25"/>
        <v>0.85</v>
      </c>
      <c r="AY215" s="134">
        <f t="shared" si="26"/>
        <v>0.85</v>
      </c>
      <c r="AZ215" s="134"/>
      <c r="BA215" s="223"/>
      <c r="BB215" s="218">
        <f t="shared" si="27"/>
        <v>-1.0546403580983732</v>
      </c>
      <c r="BC215" s="218">
        <f t="shared" si="128"/>
        <v>-1.0479999999999996</v>
      </c>
      <c r="BD215" s="134">
        <f t="shared" si="129"/>
        <v>-0.38477379466519657</v>
      </c>
      <c r="BE215" s="134">
        <f t="shared" si="130"/>
        <v>-0.3784678075646698</v>
      </c>
      <c r="BF215" s="134">
        <f>_xll.xSPRDOPT($BW215,$BV215,$CG215,0,$BY215,$BX215,$BZ215,$AJ215,1,4)*$CB215</f>
        <v>7.4978456377619185E-2</v>
      </c>
      <c r="BG215" s="134">
        <f>_xll.xSPRDOPT($BW215,$BV215,$CG215,0,$BY215,$BX215,$BZ215,$AJ215,1,3)*$CB215</f>
        <v>6.1452394907398289E-2</v>
      </c>
      <c r="BH215" s="134">
        <f>IF(OR(BF215&lt;&gt;0,BG215&lt;&gt;0),_xll.xSPRDOPT($BW215,$BV215,$CG215,0,$BY215,$BX215,$BZ215,$AJ215,1,12)*$CB215,0)</f>
        <v>-6.1633173405266979E-2</v>
      </c>
      <c r="BI215" s="134">
        <f>_xll.xSPRDOPT($BW215,$BV215,$CG215,2*LN(1+CA215/2),$BY215,$BX215,$BZ215,$AJ215,1,9)</f>
        <v>5.62578073785519E-5</v>
      </c>
      <c r="BJ215" s="134">
        <f>_xll.xSPRDOPT($BW215,$BV215,$CG215,0,$BY215,$BX215,$BZ215,$AJ215,1,6)*$CB215</f>
        <v>7.4475400212961063</v>
      </c>
      <c r="BK215" s="134">
        <f>_xll.xSPRDOPT($BW215,$BV215,$CG215,0,$BY215,$BX215,$BZ215,$AJ215,1,5)*$CB215</f>
        <v>-11.311581526478387</v>
      </c>
      <c r="BL215" s="134">
        <f>_xll.xSPRDOPT(BW215,BV215,CG215,0,BY215,BX215,BZ215,AJ215,1,2)*CB215</f>
        <v>-0.22902040862302986</v>
      </c>
      <c r="BM215" s="134">
        <f>_xll.xSPRDOPT(BW215,BV215,CG215,0,BY215,BX215,BZ215,AJ215,1,1)*CB215</f>
        <v>0.40219191537090299</v>
      </c>
      <c r="BN215" s="134">
        <f>IF(AH215&lt;&gt;0,_xll.xSPRDOPT($BW215,$BV215,$CG215,2*LN(1+CA215/2),$BY215,$BX215,$BZ215,$AJ215,1,8)+(AJ215/365.25)*CH215/AH215,0)</f>
        <v>0</v>
      </c>
      <c r="BO215" s="134">
        <f>_xll.xSPRDOPT($BW215,$BV215,$CG215,0,$BY215,$BX215,$BZ215,$AJ215,1,0)</f>
        <v>0.85484078033660615</v>
      </c>
      <c r="BP215" s="134"/>
      <c r="BQ215" s="134"/>
      <c r="BR215" s="134"/>
      <c r="BS215" s="135">
        <f t="shared" si="110"/>
        <v>0</v>
      </c>
      <c r="BV215" s="221">
        <v>4.4021403580983733</v>
      </c>
      <c r="BW215" s="133">
        <v>4.4154999999999998</v>
      </c>
      <c r="BX215" s="134">
        <v>0.6282510792705821</v>
      </c>
      <c r="BY215" s="134">
        <v>0.62194509217005534</v>
      </c>
      <c r="BZ215" s="134">
        <v>0.99287864325661945</v>
      </c>
      <c r="CA215" s="134">
        <v>6.8263969545907008E-2</v>
      </c>
      <c r="CB215" s="134">
        <v>0.9872179502955063</v>
      </c>
      <c r="CC215" s="218">
        <v>-0.03</v>
      </c>
      <c r="CD215" s="218">
        <v>0.06</v>
      </c>
      <c r="CE215" s="218">
        <v>0.17499999999999999</v>
      </c>
      <c r="CF215" s="218">
        <v>-7.4999999999999997E-3</v>
      </c>
      <c r="CG215" s="218">
        <v>1.9200000000000002E-2</v>
      </c>
      <c r="CH215" s="218">
        <v>3.0653117356675472</v>
      </c>
      <c r="CI215" s="29">
        <v>4.2480000000000002</v>
      </c>
    </row>
    <row r="216" spans="4:87" x14ac:dyDescent="0.2">
      <c r="D216" s="31">
        <f t="shared" si="111"/>
        <v>38671</v>
      </c>
      <c r="F216" s="28">
        <f t="shared" si="112"/>
        <v>20000</v>
      </c>
      <c r="G216" s="28">
        <f t="shared" si="11"/>
        <v>0</v>
      </c>
      <c r="H216" s="52">
        <f t="shared" si="113"/>
        <v>3.3475000000000001</v>
      </c>
      <c r="I216" s="52">
        <f t="shared" si="114"/>
        <v>3.3675000000000002</v>
      </c>
      <c r="K216" s="52">
        <f t="shared" si="108"/>
        <v>0</v>
      </c>
      <c r="L216" s="132">
        <f t="shared" si="115"/>
        <v>0</v>
      </c>
      <c r="M216" s="30"/>
      <c r="N216" s="128">
        <f t="shared" si="29"/>
        <v>0.24347728460538551</v>
      </c>
      <c r="O216" s="128">
        <f t="shared" si="30"/>
        <v>0.24347728460538551</v>
      </c>
      <c r="P216" s="55">
        <f t="shared" si="116"/>
        <v>0.99999999999999989</v>
      </c>
      <c r="Q216" s="132">
        <f>_xll.xSPRDOPT(I216,H216,AQ216,0,O216,N216,P216,D216-$G$5,1,0)*AH216*AU216</f>
        <v>0</v>
      </c>
      <c r="R216" s="330"/>
      <c r="S216" s="177">
        <f>_xll.xSPRDOPT(I216,H216,AQ216,AT216,O216,N216,P216,D216-$G$5,1,2)*AF216*F216*AH216</f>
        <v>0</v>
      </c>
      <c r="T216" s="177">
        <f>_xll.xSPRDOPT(I216,H216,AQ216,AT216,O216,N216,P216,D216-$G$5,1,1)*AF216*F216*AH216</f>
        <v>0</v>
      </c>
      <c r="U216" s="132"/>
      <c r="V216" s="142">
        <f t="shared" si="117"/>
        <v>0</v>
      </c>
      <c r="W216" s="142"/>
      <c r="X216" s="300">
        <f t="shared" si="118"/>
        <v>0</v>
      </c>
      <c r="Y216" s="300">
        <f t="shared" si="12"/>
        <v>0</v>
      </c>
      <c r="Z216" s="300">
        <f t="shared" si="13"/>
        <v>0</v>
      </c>
      <c r="AA216" s="300">
        <f t="shared" si="14"/>
        <v>0</v>
      </c>
      <c r="AB216" s="300">
        <f t="shared" si="119"/>
        <v>0</v>
      </c>
      <c r="AC216" s="300">
        <f t="shared" si="120"/>
        <v>0</v>
      </c>
      <c r="AE216" s="135">
        <v>15</v>
      </c>
      <c r="AF216" s="135">
        <f t="shared" si="121"/>
        <v>0</v>
      </c>
      <c r="AG216" s="135">
        <f t="shared" si="122"/>
        <v>11</v>
      </c>
      <c r="AH216" s="135">
        <f t="shared" si="105"/>
        <v>0</v>
      </c>
      <c r="AI216" s="135">
        <f t="shared" si="123"/>
        <v>1904</v>
      </c>
      <c r="AJ216" s="135">
        <f t="shared" si="124"/>
        <v>38671</v>
      </c>
      <c r="AK216" s="332">
        <f t="shared" si="125"/>
        <v>0.10353092783505158</v>
      </c>
      <c r="AL216" s="133">
        <f t="shared" si="16"/>
        <v>3.06</v>
      </c>
      <c r="AM216" s="218">
        <f t="shared" si="17"/>
        <v>0.27</v>
      </c>
      <c r="AN216" s="218">
        <f t="shared" si="18"/>
        <v>1.7500000000000002E-2</v>
      </c>
      <c r="AO216" s="334">
        <f t="shared" si="109"/>
        <v>0.28749999999999998</v>
      </c>
      <c r="AP216" s="218">
        <f t="shared" si="19"/>
        <v>0.02</v>
      </c>
      <c r="AQ216" s="133">
        <f t="shared" si="126"/>
        <v>0</v>
      </c>
      <c r="AR216" s="134">
        <f t="shared" si="20"/>
        <v>0</v>
      </c>
      <c r="AS216" s="133">
        <f t="shared" si="106"/>
        <v>0</v>
      </c>
      <c r="AT216" s="134">
        <f t="shared" si="127"/>
        <v>7.0190264703434008E-2</v>
      </c>
      <c r="AU216" s="134">
        <f t="shared" si="22"/>
        <v>0</v>
      </c>
      <c r="AV216" s="34">
        <f t="shared" si="107"/>
        <v>0</v>
      </c>
      <c r="AW216" s="134">
        <f t="shared" si="24"/>
        <v>0.23250000000000001</v>
      </c>
      <c r="AX216" s="134">
        <f t="shared" si="25"/>
        <v>0.85</v>
      </c>
      <c r="AY216" s="134">
        <f t="shared" si="26"/>
        <v>0.85</v>
      </c>
      <c r="AZ216" s="134"/>
      <c r="BA216" s="223"/>
      <c r="BB216" s="218">
        <f t="shared" si="27"/>
        <v>-1.0546403580983732</v>
      </c>
      <c r="BC216" s="218">
        <f t="shared" si="128"/>
        <v>-1.0479999999999996</v>
      </c>
      <c r="BD216" s="134">
        <f t="shared" si="129"/>
        <v>-0.38477379466519657</v>
      </c>
      <c r="BE216" s="134">
        <f t="shared" si="130"/>
        <v>-0.3784678075646698</v>
      </c>
      <c r="BF216" s="134">
        <f>_xll.xSPRDOPT($BW216,$BV216,$CG216,0,$BY216,$BX216,$BZ216,$AJ216,1,4)*$CB216</f>
        <v>7.4978456377619185E-2</v>
      </c>
      <c r="BG216" s="134">
        <f>_xll.xSPRDOPT($BW216,$BV216,$CG216,0,$BY216,$BX216,$BZ216,$AJ216,1,3)*$CB216</f>
        <v>6.1452394907398289E-2</v>
      </c>
      <c r="BH216" s="134">
        <f>IF(OR(BF216&lt;&gt;0,BG216&lt;&gt;0),_xll.xSPRDOPT($BW216,$BV216,$CG216,0,$BY216,$BX216,$BZ216,$AJ216,1,12)*$CB216,0)</f>
        <v>-6.1633173405266979E-2</v>
      </c>
      <c r="BI216" s="134">
        <f>_xll.xSPRDOPT($BW216,$BV216,$CG216,2*LN(1+CA216/2),$BY216,$BX216,$BZ216,$AJ216,1,9)</f>
        <v>5.62578073785519E-5</v>
      </c>
      <c r="BJ216" s="134">
        <f>_xll.xSPRDOPT($BW216,$BV216,$CG216,0,$BY216,$BX216,$BZ216,$AJ216,1,6)*$CB216</f>
        <v>7.4475400212961063</v>
      </c>
      <c r="BK216" s="134">
        <f>_xll.xSPRDOPT($BW216,$BV216,$CG216,0,$BY216,$BX216,$BZ216,$AJ216,1,5)*$CB216</f>
        <v>-11.311581526478387</v>
      </c>
      <c r="BL216" s="134">
        <f>_xll.xSPRDOPT(BW216,BV216,CG216,0,BY216,BX216,BZ216,AJ216,1,2)*CB216</f>
        <v>-0.22902040862302986</v>
      </c>
      <c r="BM216" s="134">
        <f>_xll.xSPRDOPT(BW216,BV216,CG216,0,BY216,BX216,BZ216,AJ216,1,1)*CB216</f>
        <v>0.40219191537090299</v>
      </c>
      <c r="BN216" s="134">
        <f>IF(AH216&lt;&gt;0,_xll.xSPRDOPT($BW216,$BV216,$CG216,2*LN(1+CA216/2),$BY216,$BX216,$BZ216,$AJ216,1,8)+(AJ216/365.25)*CH216/AH216,0)</f>
        <v>0</v>
      </c>
      <c r="BO216" s="134">
        <f>_xll.xSPRDOPT($BW216,$BV216,$CG216,0,$BY216,$BX216,$BZ216,$AJ216,1,0)</f>
        <v>0.85484078033660615</v>
      </c>
      <c r="BP216" s="134"/>
      <c r="BQ216" s="134"/>
      <c r="BR216" s="134"/>
      <c r="BS216" s="135">
        <f t="shared" si="110"/>
        <v>0</v>
      </c>
      <c r="BV216" s="221">
        <v>4.4021403580983733</v>
      </c>
      <c r="BW216" s="133">
        <v>4.4154999999999998</v>
      </c>
      <c r="BX216" s="134">
        <v>0.6282510792705821</v>
      </c>
      <c r="BY216" s="134">
        <v>0.62194509217005534</v>
      </c>
      <c r="BZ216" s="134">
        <v>0.99287864325661945</v>
      </c>
      <c r="CA216" s="134">
        <v>6.8263969545907008E-2</v>
      </c>
      <c r="CB216" s="134">
        <v>0.9872179502955063</v>
      </c>
      <c r="CC216" s="218">
        <v>-0.03</v>
      </c>
      <c r="CD216" s="218">
        <v>0.06</v>
      </c>
      <c r="CE216" s="218">
        <v>0.17499999999999999</v>
      </c>
      <c r="CF216" s="218">
        <v>-7.4999999999999997E-3</v>
      </c>
      <c r="CG216" s="218">
        <v>1.9200000000000002E-2</v>
      </c>
      <c r="CH216" s="218">
        <v>3.0653117356675472</v>
      </c>
      <c r="CI216" s="29">
        <v>4.2480000000000002</v>
      </c>
    </row>
    <row r="217" spans="4:87" x14ac:dyDescent="0.2">
      <c r="D217" s="31">
        <f t="shared" si="111"/>
        <v>38671</v>
      </c>
      <c r="F217" s="28">
        <f t="shared" si="112"/>
        <v>20000</v>
      </c>
      <c r="G217" s="28">
        <f t="shared" si="11"/>
        <v>0</v>
      </c>
      <c r="H217" s="52">
        <f t="shared" si="113"/>
        <v>3.3475000000000001</v>
      </c>
      <c r="I217" s="52">
        <f t="shared" si="114"/>
        <v>3.3675000000000002</v>
      </c>
      <c r="K217" s="52">
        <f t="shared" si="108"/>
        <v>0</v>
      </c>
      <c r="L217" s="132">
        <f t="shared" si="115"/>
        <v>0</v>
      </c>
      <c r="M217" s="30"/>
      <c r="N217" s="128">
        <f t="shared" si="29"/>
        <v>0.24347728460538551</v>
      </c>
      <c r="O217" s="128">
        <f t="shared" si="30"/>
        <v>0.24347728460538551</v>
      </c>
      <c r="P217" s="55">
        <f t="shared" si="116"/>
        <v>0.99999999999999989</v>
      </c>
      <c r="Q217" s="132">
        <f>_xll.xSPRDOPT(I217,H217,AQ217,0,O217,N217,P217,D217-$G$5,1,0)*AH217*AU217</f>
        <v>0</v>
      </c>
      <c r="R217" s="330"/>
      <c r="S217" s="177">
        <f>_xll.xSPRDOPT(I217,H217,AQ217,AT217,O217,N217,P217,D217-$G$5,1,2)*AF217*F217*AH217</f>
        <v>0</v>
      </c>
      <c r="T217" s="177">
        <f>_xll.xSPRDOPT(I217,H217,AQ217,AT217,O217,N217,P217,D217-$G$5,1,1)*AF217*F217*AH217</f>
        <v>0</v>
      </c>
      <c r="U217" s="132"/>
      <c r="V217" s="142">
        <f t="shared" si="117"/>
        <v>0</v>
      </c>
      <c r="W217" s="142"/>
      <c r="X217" s="300">
        <f t="shared" si="118"/>
        <v>0</v>
      </c>
      <c r="Y217" s="300">
        <f t="shared" si="12"/>
        <v>0</v>
      </c>
      <c r="Z217" s="300">
        <f t="shared" si="13"/>
        <v>0</v>
      </c>
      <c r="AA217" s="300">
        <f t="shared" si="14"/>
        <v>0</v>
      </c>
      <c r="AB217" s="300">
        <f t="shared" si="119"/>
        <v>0</v>
      </c>
      <c r="AC217" s="300">
        <f t="shared" si="120"/>
        <v>0</v>
      </c>
      <c r="AE217" s="135">
        <v>15</v>
      </c>
      <c r="AF217" s="135">
        <f t="shared" si="121"/>
        <v>0</v>
      </c>
      <c r="AG217" s="135">
        <f t="shared" si="122"/>
        <v>11</v>
      </c>
      <c r="AH217" s="135">
        <f t="shared" si="105"/>
        <v>0</v>
      </c>
      <c r="AI217" s="135">
        <f t="shared" si="123"/>
        <v>1904</v>
      </c>
      <c r="AJ217" s="135">
        <f t="shared" si="124"/>
        <v>38671</v>
      </c>
      <c r="AK217" s="332">
        <f t="shared" si="125"/>
        <v>0.10353092783505158</v>
      </c>
      <c r="AL217" s="133">
        <f t="shared" si="16"/>
        <v>3.06</v>
      </c>
      <c r="AM217" s="218">
        <f t="shared" si="17"/>
        <v>0.27</v>
      </c>
      <c r="AN217" s="218">
        <f t="shared" si="18"/>
        <v>1.7500000000000002E-2</v>
      </c>
      <c r="AO217" s="334">
        <f t="shared" si="109"/>
        <v>0.28749999999999998</v>
      </c>
      <c r="AP217" s="218">
        <f t="shared" si="19"/>
        <v>0.02</v>
      </c>
      <c r="AQ217" s="133">
        <f t="shared" si="126"/>
        <v>0</v>
      </c>
      <c r="AR217" s="134">
        <f t="shared" si="20"/>
        <v>0</v>
      </c>
      <c r="AS217" s="133">
        <f t="shared" si="106"/>
        <v>0</v>
      </c>
      <c r="AT217" s="134">
        <f t="shared" si="127"/>
        <v>7.0190264703434008E-2</v>
      </c>
      <c r="AU217" s="134">
        <f t="shared" si="22"/>
        <v>0</v>
      </c>
      <c r="AV217" s="34">
        <f t="shared" si="107"/>
        <v>0</v>
      </c>
      <c r="AW217" s="134">
        <f t="shared" si="24"/>
        <v>0.23250000000000001</v>
      </c>
      <c r="AX217" s="134">
        <f t="shared" si="25"/>
        <v>0.85</v>
      </c>
      <c r="AY217" s="134">
        <f t="shared" si="26"/>
        <v>0.85</v>
      </c>
      <c r="AZ217" s="134"/>
      <c r="BA217" s="223"/>
      <c r="BB217" s="218">
        <f t="shared" si="27"/>
        <v>-1.0546403580983732</v>
      </c>
      <c r="BC217" s="218">
        <f t="shared" si="128"/>
        <v>-1.0479999999999996</v>
      </c>
      <c r="BD217" s="134">
        <f t="shared" si="129"/>
        <v>-0.38477379466519657</v>
      </c>
      <c r="BE217" s="134">
        <f t="shared" si="130"/>
        <v>-0.3784678075646698</v>
      </c>
      <c r="BF217" s="134">
        <f>_xll.xSPRDOPT($BW217,$BV217,$CG217,0,$BY217,$BX217,$BZ217,$AJ217,1,4)*$CB217</f>
        <v>7.4978456377619185E-2</v>
      </c>
      <c r="BG217" s="134">
        <f>_xll.xSPRDOPT($BW217,$BV217,$CG217,0,$BY217,$BX217,$BZ217,$AJ217,1,3)*$CB217</f>
        <v>6.1452394907398289E-2</v>
      </c>
      <c r="BH217" s="134">
        <f>IF(OR(BF217&lt;&gt;0,BG217&lt;&gt;0),_xll.xSPRDOPT($BW217,$BV217,$CG217,0,$BY217,$BX217,$BZ217,$AJ217,1,12)*$CB217,0)</f>
        <v>-6.1633173405266979E-2</v>
      </c>
      <c r="BI217" s="134">
        <f>_xll.xSPRDOPT($BW217,$BV217,$CG217,2*LN(1+CA217/2),$BY217,$BX217,$BZ217,$AJ217,1,9)</f>
        <v>5.62578073785519E-5</v>
      </c>
      <c r="BJ217" s="134">
        <f>_xll.xSPRDOPT($BW217,$BV217,$CG217,0,$BY217,$BX217,$BZ217,$AJ217,1,6)*$CB217</f>
        <v>7.4475400212961063</v>
      </c>
      <c r="BK217" s="134">
        <f>_xll.xSPRDOPT($BW217,$BV217,$CG217,0,$BY217,$BX217,$BZ217,$AJ217,1,5)*$CB217</f>
        <v>-11.311581526478387</v>
      </c>
      <c r="BL217" s="134">
        <f>_xll.xSPRDOPT(BW217,BV217,CG217,0,BY217,BX217,BZ217,AJ217,1,2)*CB217</f>
        <v>-0.22902040862302986</v>
      </c>
      <c r="BM217" s="134">
        <f>_xll.xSPRDOPT(BW217,BV217,CG217,0,BY217,BX217,BZ217,AJ217,1,1)*CB217</f>
        <v>0.40219191537090299</v>
      </c>
      <c r="BN217" s="134">
        <f>IF(AH217&lt;&gt;0,_xll.xSPRDOPT($BW217,$BV217,$CG217,2*LN(1+CA217/2),$BY217,$BX217,$BZ217,$AJ217,1,8)+(AJ217/365.25)*CH217/AH217,0)</f>
        <v>0</v>
      </c>
      <c r="BO217" s="134">
        <f>_xll.xSPRDOPT($BW217,$BV217,$CG217,0,$BY217,$BX217,$BZ217,$AJ217,1,0)</f>
        <v>0.85484078033660615</v>
      </c>
      <c r="BP217" s="134"/>
      <c r="BQ217" s="134"/>
      <c r="BR217" s="134"/>
      <c r="BS217" s="135">
        <f t="shared" si="110"/>
        <v>0</v>
      </c>
      <c r="BV217" s="221">
        <v>4.4021403580983733</v>
      </c>
      <c r="BW217" s="133">
        <v>4.4154999999999998</v>
      </c>
      <c r="BX217" s="134">
        <v>0.6282510792705821</v>
      </c>
      <c r="BY217" s="134">
        <v>0.62194509217005534</v>
      </c>
      <c r="BZ217" s="134">
        <v>0.99287864325661945</v>
      </c>
      <c r="CA217" s="134">
        <v>6.8263969545907008E-2</v>
      </c>
      <c r="CB217" s="134">
        <v>0.9872179502955063</v>
      </c>
      <c r="CC217" s="218">
        <v>-0.03</v>
      </c>
      <c r="CD217" s="218">
        <v>0.06</v>
      </c>
      <c r="CE217" s="218">
        <v>0.17499999999999999</v>
      </c>
      <c r="CF217" s="218">
        <v>-7.4999999999999997E-3</v>
      </c>
      <c r="CG217" s="218">
        <v>1.9200000000000002E-2</v>
      </c>
      <c r="CH217" s="218">
        <v>3.0653117356675472</v>
      </c>
      <c r="CI217" s="29">
        <v>4.2480000000000002</v>
      </c>
    </row>
    <row r="218" spans="4:87" x14ac:dyDescent="0.2">
      <c r="D218" s="31">
        <f t="shared" si="111"/>
        <v>38671</v>
      </c>
      <c r="F218" s="28">
        <f t="shared" si="112"/>
        <v>20000</v>
      </c>
      <c r="G218" s="28">
        <f t="shared" si="11"/>
        <v>0</v>
      </c>
      <c r="H218" s="52">
        <f t="shared" si="113"/>
        <v>3.3475000000000001</v>
      </c>
      <c r="I218" s="52">
        <f t="shared" si="114"/>
        <v>3.3675000000000002</v>
      </c>
      <c r="K218" s="52">
        <f t="shared" si="108"/>
        <v>0</v>
      </c>
      <c r="L218" s="132">
        <f t="shared" si="115"/>
        <v>0</v>
      </c>
      <c r="M218" s="30"/>
      <c r="N218" s="128">
        <f t="shared" si="29"/>
        <v>0.24347728460538551</v>
      </c>
      <c r="O218" s="128">
        <f t="shared" si="30"/>
        <v>0.24347728460538551</v>
      </c>
      <c r="P218" s="55">
        <f t="shared" si="116"/>
        <v>0.99999999999999989</v>
      </c>
      <c r="Q218" s="132">
        <f>_xll.xSPRDOPT(I218,H218,AQ218,0,O218,N218,P218,D218-$G$5,1,0)*AH218*AU218</f>
        <v>0</v>
      </c>
      <c r="R218" s="330"/>
      <c r="S218" s="177">
        <f>_xll.xSPRDOPT(I218,H218,AQ218,AT218,O218,N218,P218,D218-$G$5,1,2)*AF218*F218*AH218</f>
        <v>0</v>
      </c>
      <c r="T218" s="177">
        <f>_xll.xSPRDOPT(I218,H218,AQ218,AT218,O218,N218,P218,D218-$G$5,1,1)*AF218*F218*AH218</f>
        <v>0</v>
      </c>
      <c r="U218" s="132"/>
      <c r="V218" s="142">
        <f t="shared" si="117"/>
        <v>0</v>
      </c>
      <c r="W218" s="142"/>
      <c r="X218" s="300">
        <f t="shared" si="118"/>
        <v>0</v>
      </c>
      <c r="Y218" s="300">
        <f t="shared" si="12"/>
        <v>0</v>
      </c>
      <c r="Z218" s="300">
        <f t="shared" si="13"/>
        <v>0</v>
      </c>
      <c r="AA218" s="300">
        <f t="shared" si="14"/>
        <v>0</v>
      </c>
      <c r="AB218" s="300">
        <f t="shared" si="119"/>
        <v>0</v>
      </c>
      <c r="AC218" s="300">
        <f t="shared" si="120"/>
        <v>0</v>
      </c>
      <c r="AE218" s="135">
        <v>15</v>
      </c>
      <c r="AF218" s="135">
        <f t="shared" si="121"/>
        <v>0</v>
      </c>
      <c r="AG218" s="135">
        <f t="shared" si="122"/>
        <v>11</v>
      </c>
      <c r="AH218" s="135">
        <f t="shared" si="105"/>
        <v>0</v>
      </c>
      <c r="AI218" s="135">
        <f t="shared" si="123"/>
        <v>1904</v>
      </c>
      <c r="AJ218" s="135">
        <f t="shared" si="124"/>
        <v>38671</v>
      </c>
      <c r="AK218" s="332">
        <f t="shared" si="125"/>
        <v>0.10353092783505158</v>
      </c>
      <c r="AL218" s="133">
        <f t="shared" si="16"/>
        <v>3.06</v>
      </c>
      <c r="AM218" s="218">
        <f t="shared" si="17"/>
        <v>0.27</v>
      </c>
      <c r="AN218" s="218">
        <f t="shared" si="18"/>
        <v>1.7500000000000002E-2</v>
      </c>
      <c r="AO218" s="334">
        <f t="shared" si="109"/>
        <v>0.28749999999999998</v>
      </c>
      <c r="AP218" s="218">
        <f t="shared" si="19"/>
        <v>0.02</v>
      </c>
      <c r="AQ218" s="133">
        <f t="shared" si="126"/>
        <v>0</v>
      </c>
      <c r="AR218" s="134">
        <f t="shared" si="20"/>
        <v>0</v>
      </c>
      <c r="AS218" s="133">
        <f t="shared" si="106"/>
        <v>0</v>
      </c>
      <c r="AT218" s="134">
        <f t="shared" si="127"/>
        <v>7.0190264703434008E-2</v>
      </c>
      <c r="AU218" s="134">
        <f t="shared" si="22"/>
        <v>0</v>
      </c>
      <c r="AV218" s="34">
        <f t="shared" si="107"/>
        <v>0</v>
      </c>
      <c r="AW218" s="134">
        <f t="shared" si="24"/>
        <v>0.23250000000000001</v>
      </c>
      <c r="AX218" s="134">
        <f t="shared" si="25"/>
        <v>0.85</v>
      </c>
      <c r="AY218" s="134">
        <f t="shared" si="26"/>
        <v>0.85</v>
      </c>
      <c r="AZ218" s="134"/>
      <c r="BA218" s="223"/>
      <c r="BB218" s="218">
        <f t="shared" si="27"/>
        <v>-1.0546403580983732</v>
      </c>
      <c r="BC218" s="218">
        <f t="shared" si="128"/>
        <v>-1.0479999999999996</v>
      </c>
      <c r="BD218" s="134">
        <f t="shared" si="129"/>
        <v>-0.38477379466519657</v>
      </c>
      <c r="BE218" s="134">
        <f t="shared" si="130"/>
        <v>-0.3784678075646698</v>
      </c>
      <c r="BF218" s="134">
        <f>_xll.xSPRDOPT($BW218,$BV218,$CG218,0,$BY218,$BX218,$BZ218,$AJ218,1,4)*$CB218</f>
        <v>7.4978456377619185E-2</v>
      </c>
      <c r="BG218" s="134">
        <f>_xll.xSPRDOPT($BW218,$BV218,$CG218,0,$BY218,$BX218,$BZ218,$AJ218,1,3)*$CB218</f>
        <v>6.1452394907398289E-2</v>
      </c>
      <c r="BH218" s="134">
        <f>IF(OR(BF218&lt;&gt;0,BG218&lt;&gt;0),_xll.xSPRDOPT($BW218,$BV218,$CG218,0,$BY218,$BX218,$BZ218,$AJ218,1,12)*$CB218,0)</f>
        <v>-6.1633173405266979E-2</v>
      </c>
      <c r="BI218" s="134">
        <f>_xll.xSPRDOPT($BW218,$BV218,$CG218,2*LN(1+CA218/2),$BY218,$BX218,$BZ218,$AJ218,1,9)</f>
        <v>5.62578073785519E-5</v>
      </c>
      <c r="BJ218" s="134">
        <f>_xll.xSPRDOPT($BW218,$BV218,$CG218,0,$BY218,$BX218,$BZ218,$AJ218,1,6)*$CB218</f>
        <v>7.4475400212961063</v>
      </c>
      <c r="BK218" s="134">
        <f>_xll.xSPRDOPT($BW218,$BV218,$CG218,0,$BY218,$BX218,$BZ218,$AJ218,1,5)*$CB218</f>
        <v>-11.311581526478387</v>
      </c>
      <c r="BL218" s="134">
        <f>_xll.xSPRDOPT(BW218,BV218,CG218,0,BY218,BX218,BZ218,AJ218,1,2)*CB218</f>
        <v>-0.22902040862302986</v>
      </c>
      <c r="BM218" s="134">
        <f>_xll.xSPRDOPT(BW218,BV218,CG218,0,BY218,BX218,BZ218,AJ218,1,1)*CB218</f>
        <v>0.40219191537090299</v>
      </c>
      <c r="BN218" s="134">
        <f>IF(AH218&lt;&gt;0,_xll.xSPRDOPT($BW218,$BV218,$CG218,2*LN(1+CA218/2),$BY218,$BX218,$BZ218,$AJ218,1,8)+(AJ218/365.25)*CH218/AH218,0)</f>
        <v>0</v>
      </c>
      <c r="BO218" s="134">
        <f>_xll.xSPRDOPT($BW218,$BV218,$CG218,0,$BY218,$BX218,$BZ218,$AJ218,1,0)</f>
        <v>0.85484078033660615</v>
      </c>
      <c r="BP218" s="134"/>
      <c r="BQ218" s="134"/>
      <c r="BR218" s="134"/>
      <c r="BS218" s="135">
        <f t="shared" si="110"/>
        <v>0</v>
      </c>
      <c r="BV218" s="221">
        <v>4.4021403580983733</v>
      </c>
      <c r="BW218" s="133">
        <v>4.4154999999999998</v>
      </c>
      <c r="BX218" s="134">
        <v>0.6282510792705821</v>
      </c>
      <c r="BY218" s="134">
        <v>0.62194509217005534</v>
      </c>
      <c r="BZ218" s="134">
        <v>0.99287864325661945</v>
      </c>
      <c r="CA218" s="134">
        <v>6.8263969545907008E-2</v>
      </c>
      <c r="CB218" s="134">
        <v>0.9872179502955063</v>
      </c>
      <c r="CC218" s="218">
        <v>-0.03</v>
      </c>
      <c r="CD218" s="218">
        <v>0.06</v>
      </c>
      <c r="CE218" s="218">
        <v>0.17499999999999999</v>
      </c>
      <c r="CF218" s="218">
        <v>-7.4999999999999997E-3</v>
      </c>
      <c r="CG218" s="218">
        <v>1.9200000000000002E-2</v>
      </c>
      <c r="CH218" s="218">
        <v>3.0653117356675472</v>
      </c>
      <c r="CI218" s="29">
        <v>4.2480000000000002</v>
      </c>
    </row>
    <row r="219" spans="4:87" x14ac:dyDescent="0.2">
      <c r="D219" s="31">
        <f t="shared" si="111"/>
        <v>38671</v>
      </c>
      <c r="F219" s="28">
        <f t="shared" si="112"/>
        <v>20000</v>
      </c>
      <c r="G219" s="28">
        <f t="shared" si="11"/>
        <v>0</v>
      </c>
      <c r="H219" s="52">
        <f t="shared" si="113"/>
        <v>3.3475000000000001</v>
      </c>
      <c r="I219" s="52">
        <f t="shared" si="114"/>
        <v>3.3675000000000002</v>
      </c>
      <c r="K219" s="52">
        <f t="shared" si="108"/>
        <v>0</v>
      </c>
      <c r="L219" s="132">
        <f t="shared" si="115"/>
        <v>0</v>
      </c>
      <c r="M219" s="30"/>
      <c r="N219" s="128">
        <f t="shared" si="29"/>
        <v>0.24347728460538551</v>
      </c>
      <c r="O219" s="128">
        <f t="shared" si="30"/>
        <v>0.24347728460538551</v>
      </c>
      <c r="P219" s="55">
        <f t="shared" si="116"/>
        <v>0.99999999999999989</v>
      </c>
      <c r="Q219" s="132">
        <f>_xll.xSPRDOPT(I219,H219,AQ219,0,O219,N219,P219,D219-$G$5,1,0)*AH219*AU219</f>
        <v>0</v>
      </c>
      <c r="R219" s="330"/>
      <c r="S219" s="177">
        <f>_xll.xSPRDOPT(I219,H219,AQ219,AT219,O219,N219,P219,D219-$G$5,1,2)*AF219*F219*AH219</f>
        <v>0</v>
      </c>
      <c r="T219" s="177">
        <f>_xll.xSPRDOPT(I219,H219,AQ219,AT219,O219,N219,P219,D219-$G$5,1,1)*AF219*F219*AH219</f>
        <v>0</v>
      </c>
      <c r="U219" s="132"/>
      <c r="V219" s="142">
        <f t="shared" si="117"/>
        <v>0</v>
      </c>
      <c r="W219" s="142"/>
      <c r="X219" s="300">
        <f t="shared" si="118"/>
        <v>0</v>
      </c>
      <c r="Y219" s="300">
        <f t="shared" si="12"/>
        <v>0</v>
      </c>
      <c r="Z219" s="300">
        <f t="shared" si="13"/>
        <v>0</v>
      </c>
      <c r="AA219" s="300">
        <f t="shared" si="14"/>
        <v>0</v>
      </c>
      <c r="AB219" s="300">
        <f t="shared" si="119"/>
        <v>0</v>
      </c>
      <c r="AC219" s="300">
        <f t="shared" si="120"/>
        <v>0</v>
      </c>
      <c r="AE219" s="135">
        <v>15</v>
      </c>
      <c r="AF219" s="135">
        <f t="shared" si="121"/>
        <v>0</v>
      </c>
      <c r="AG219" s="135">
        <f t="shared" si="122"/>
        <v>11</v>
      </c>
      <c r="AH219" s="135">
        <f t="shared" si="105"/>
        <v>0</v>
      </c>
      <c r="AI219" s="135">
        <f t="shared" si="123"/>
        <v>1904</v>
      </c>
      <c r="AJ219" s="135">
        <f t="shared" si="124"/>
        <v>38671</v>
      </c>
      <c r="AK219" s="332">
        <f t="shared" si="125"/>
        <v>0.10353092783505158</v>
      </c>
      <c r="AL219" s="133">
        <f t="shared" si="16"/>
        <v>3.06</v>
      </c>
      <c r="AM219" s="218">
        <f t="shared" si="17"/>
        <v>0.27</v>
      </c>
      <c r="AN219" s="218">
        <f t="shared" si="18"/>
        <v>1.7500000000000002E-2</v>
      </c>
      <c r="AO219" s="334">
        <f t="shared" si="109"/>
        <v>0.28749999999999998</v>
      </c>
      <c r="AP219" s="218">
        <f t="shared" si="19"/>
        <v>0.02</v>
      </c>
      <c r="AQ219" s="133">
        <f t="shared" si="126"/>
        <v>0</v>
      </c>
      <c r="AR219" s="134">
        <f t="shared" si="20"/>
        <v>0</v>
      </c>
      <c r="AS219" s="133">
        <f t="shared" si="106"/>
        <v>0</v>
      </c>
      <c r="AT219" s="134">
        <f t="shared" si="127"/>
        <v>7.0190264703434008E-2</v>
      </c>
      <c r="AU219" s="134">
        <f t="shared" si="22"/>
        <v>0</v>
      </c>
      <c r="AV219" s="34">
        <f t="shared" si="107"/>
        <v>0</v>
      </c>
      <c r="AW219" s="134">
        <f t="shared" si="24"/>
        <v>0.23250000000000001</v>
      </c>
      <c r="AX219" s="134">
        <f t="shared" si="25"/>
        <v>0.85</v>
      </c>
      <c r="AY219" s="134">
        <f t="shared" si="26"/>
        <v>0.85</v>
      </c>
      <c r="AZ219" s="134"/>
      <c r="BA219" s="223"/>
      <c r="BB219" s="218">
        <f t="shared" si="27"/>
        <v>-1.0546403580983732</v>
      </c>
      <c r="BC219" s="218">
        <f t="shared" si="128"/>
        <v>-1.0479999999999996</v>
      </c>
      <c r="BD219" s="134">
        <f t="shared" si="129"/>
        <v>-0.38477379466519657</v>
      </c>
      <c r="BE219" s="134">
        <f t="shared" si="130"/>
        <v>-0.3784678075646698</v>
      </c>
      <c r="BF219" s="134">
        <f>_xll.xSPRDOPT($BW219,$BV219,$CG219,0,$BY219,$BX219,$BZ219,$AJ219,1,4)*$CB219</f>
        <v>7.4978456377619185E-2</v>
      </c>
      <c r="BG219" s="134">
        <f>_xll.xSPRDOPT($BW219,$BV219,$CG219,0,$BY219,$BX219,$BZ219,$AJ219,1,3)*$CB219</f>
        <v>6.1452394907398289E-2</v>
      </c>
      <c r="BH219" s="134">
        <f>IF(OR(BF219&lt;&gt;0,BG219&lt;&gt;0),_xll.xSPRDOPT($BW219,$BV219,$CG219,0,$BY219,$BX219,$BZ219,$AJ219,1,12)*$CB219,0)</f>
        <v>-6.1633173405266979E-2</v>
      </c>
      <c r="BI219" s="134">
        <f>_xll.xSPRDOPT($BW219,$BV219,$CG219,2*LN(1+CA219/2),$BY219,$BX219,$BZ219,$AJ219,1,9)</f>
        <v>5.62578073785519E-5</v>
      </c>
      <c r="BJ219" s="134">
        <f>_xll.xSPRDOPT($BW219,$BV219,$CG219,0,$BY219,$BX219,$BZ219,$AJ219,1,6)*$CB219</f>
        <v>7.4475400212961063</v>
      </c>
      <c r="BK219" s="134">
        <f>_xll.xSPRDOPT($BW219,$BV219,$CG219,0,$BY219,$BX219,$BZ219,$AJ219,1,5)*$CB219</f>
        <v>-11.311581526478387</v>
      </c>
      <c r="BL219" s="134">
        <f>_xll.xSPRDOPT(BW219,BV219,CG219,0,BY219,BX219,BZ219,AJ219,1,2)*CB219</f>
        <v>-0.22902040862302986</v>
      </c>
      <c r="BM219" s="134">
        <f>_xll.xSPRDOPT(BW219,BV219,CG219,0,BY219,BX219,BZ219,AJ219,1,1)*CB219</f>
        <v>0.40219191537090299</v>
      </c>
      <c r="BN219" s="134">
        <f>IF(AH219&lt;&gt;0,_xll.xSPRDOPT($BW219,$BV219,$CG219,2*LN(1+CA219/2),$BY219,$BX219,$BZ219,$AJ219,1,8)+(AJ219/365.25)*CH219/AH219,0)</f>
        <v>0</v>
      </c>
      <c r="BO219" s="134">
        <f>_xll.xSPRDOPT($BW219,$BV219,$CG219,0,$BY219,$BX219,$BZ219,$AJ219,1,0)</f>
        <v>0.85484078033660615</v>
      </c>
      <c r="BP219" s="134"/>
      <c r="BQ219" s="134"/>
      <c r="BR219" s="134"/>
      <c r="BS219" s="135">
        <f t="shared" si="110"/>
        <v>0</v>
      </c>
      <c r="BV219" s="221">
        <v>4.4021403580983733</v>
      </c>
      <c r="BW219" s="133">
        <v>4.4154999999999998</v>
      </c>
      <c r="BX219" s="134">
        <v>0.6282510792705821</v>
      </c>
      <c r="BY219" s="134">
        <v>0.62194509217005534</v>
      </c>
      <c r="BZ219" s="134">
        <v>0.99287864325661945</v>
      </c>
      <c r="CA219" s="134">
        <v>6.8263969545907008E-2</v>
      </c>
      <c r="CB219" s="134">
        <v>0.9872179502955063</v>
      </c>
      <c r="CC219" s="218">
        <v>-0.03</v>
      </c>
      <c r="CD219" s="218">
        <v>0.06</v>
      </c>
      <c r="CE219" s="218">
        <v>0.17499999999999999</v>
      </c>
      <c r="CF219" s="218">
        <v>-7.4999999999999997E-3</v>
      </c>
      <c r="CG219" s="218">
        <v>1.9200000000000002E-2</v>
      </c>
      <c r="CH219" s="218">
        <v>3.0653117356675472</v>
      </c>
      <c r="CI219" s="29">
        <v>4.2480000000000002</v>
      </c>
    </row>
    <row r="220" spans="4:87" x14ac:dyDescent="0.2">
      <c r="D220" s="31">
        <f t="shared" si="111"/>
        <v>38671</v>
      </c>
      <c r="F220" s="28">
        <f t="shared" si="112"/>
        <v>20000</v>
      </c>
      <c r="G220" s="28">
        <f t="shared" si="11"/>
        <v>0</v>
      </c>
      <c r="H220" s="52">
        <f t="shared" si="113"/>
        <v>3.3475000000000001</v>
      </c>
      <c r="I220" s="52">
        <f t="shared" si="114"/>
        <v>3.3675000000000002</v>
      </c>
      <c r="K220" s="52">
        <f t="shared" si="108"/>
        <v>0</v>
      </c>
      <c r="L220" s="132">
        <f t="shared" si="115"/>
        <v>0</v>
      </c>
      <c r="M220" s="30"/>
      <c r="N220" s="128">
        <f t="shared" si="29"/>
        <v>0.24347728460538551</v>
      </c>
      <c r="O220" s="128">
        <f t="shared" si="30"/>
        <v>0.24347728460538551</v>
      </c>
      <c r="P220" s="55">
        <f t="shared" si="116"/>
        <v>0.99999999999999989</v>
      </c>
      <c r="Q220" s="132">
        <f>_xll.xSPRDOPT(I220,H220,AQ220,0,O220,N220,P220,D220-$G$5,1,0)*AH220*AU220</f>
        <v>0</v>
      </c>
      <c r="R220" s="330"/>
      <c r="S220" s="177">
        <f>_xll.xSPRDOPT(I220,H220,AQ220,AT220,O220,N220,P220,D220-$G$5,1,2)*AF220*F220*AH220</f>
        <v>0</v>
      </c>
      <c r="T220" s="177">
        <f>_xll.xSPRDOPT(I220,H220,AQ220,AT220,O220,N220,P220,D220-$G$5,1,1)*AF220*F220*AH220</f>
        <v>0</v>
      </c>
      <c r="U220" s="132"/>
      <c r="V220" s="142">
        <f t="shared" si="117"/>
        <v>0</v>
      </c>
      <c r="W220" s="142"/>
      <c r="X220" s="300">
        <f t="shared" si="118"/>
        <v>0</v>
      </c>
      <c r="Y220" s="300">
        <f t="shared" si="12"/>
        <v>0</v>
      </c>
      <c r="Z220" s="300">
        <f t="shared" si="13"/>
        <v>0</v>
      </c>
      <c r="AA220" s="300">
        <f t="shared" si="14"/>
        <v>0</v>
      </c>
      <c r="AB220" s="300">
        <f t="shared" si="119"/>
        <v>0</v>
      </c>
      <c r="AC220" s="300">
        <f t="shared" si="120"/>
        <v>0</v>
      </c>
      <c r="AE220" s="135">
        <v>15</v>
      </c>
      <c r="AF220" s="135">
        <f t="shared" si="121"/>
        <v>0</v>
      </c>
      <c r="AG220" s="135">
        <f t="shared" si="122"/>
        <v>11</v>
      </c>
      <c r="AH220" s="135">
        <f t="shared" si="105"/>
        <v>0</v>
      </c>
      <c r="AI220" s="135">
        <f t="shared" si="123"/>
        <v>1904</v>
      </c>
      <c r="AJ220" s="135">
        <f t="shared" si="124"/>
        <v>38671</v>
      </c>
      <c r="AK220" s="332">
        <f t="shared" si="125"/>
        <v>0.10353092783505158</v>
      </c>
      <c r="AL220" s="133">
        <f t="shared" si="16"/>
        <v>3.06</v>
      </c>
      <c r="AM220" s="218">
        <f t="shared" si="17"/>
        <v>0.27</v>
      </c>
      <c r="AN220" s="218">
        <f t="shared" si="18"/>
        <v>1.7500000000000002E-2</v>
      </c>
      <c r="AO220" s="334">
        <f t="shared" si="109"/>
        <v>0.28749999999999998</v>
      </c>
      <c r="AP220" s="218">
        <f t="shared" si="19"/>
        <v>0.02</v>
      </c>
      <c r="AQ220" s="133">
        <f t="shared" si="126"/>
        <v>0</v>
      </c>
      <c r="AR220" s="134">
        <f t="shared" si="20"/>
        <v>0</v>
      </c>
      <c r="AS220" s="133">
        <f t="shared" si="106"/>
        <v>0</v>
      </c>
      <c r="AT220" s="134">
        <f t="shared" si="127"/>
        <v>7.0190264703434008E-2</v>
      </c>
      <c r="AU220" s="134">
        <f t="shared" si="22"/>
        <v>0</v>
      </c>
      <c r="AV220" s="34">
        <f t="shared" si="107"/>
        <v>0</v>
      </c>
      <c r="AW220" s="134">
        <f t="shared" si="24"/>
        <v>0.23250000000000001</v>
      </c>
      <c r="AX220" s="134">
        <f t="shared" si="25"/>
        <v>0.85</v>
      </c>
      <c r="AY220" s="134">
        <f t="shared" si="26"/>
        <v>0.85</v>
      </c>
      <c r="AZ220" s="134"/>
      <c r="BA220" s="223"/>
      <c r="BB220" s="218">
        <f t="shared" si="27"/>
        <v>-1.0546403580983732</v>
      </c>
      <c r="BC220" s="218">
        <f t="shared" si="128"/>
        <v>-1.0479999999999996</v>
      </c>
      <c r="BD220" s="134">
        <f t="shared" si="129"/>
        <v>-0.38477379466519657</v>
      </c>
      <c r="BE220" s="134">
        <f t="shared" si="130"/>
        <v>-0.3784678075646698</v>
      </c>
      <c r="BF220" s="134">
        <f>_xll.xSPRDOPT($BW220,$BV220,$CG220,0,$BY220,$BX220,$BZ220,$AJ220,1,4)*$CB220</f>
        <v>7.4978456377619185E-2</v>
      </c>
      <c r="BG220" s="134">
        <f>_xll.xSPRDOPT($BW220,$BV220,$CG220,0,$BY220,$BX220,$BZ220,$AJ220,1,3)*$CB220</f>
        <v>6.1452394907398289E-2</v>
      </c>
      <c r="BH220" s="134">
        <f>IF(OR(BF220&lt;&gt;0,BG220&lt;&gt;0),_xll.xSPRDOPT($BW220,$BV220,$CG220,0,$BY220,$BX220,$BZ220,$AJ220,1,12)*$CB220,0)</f>
        <v>-6.1633173405266979E-2</v>
      </c>
      <c r="BI220" s="134">
        <f>_xll.xSPRDOPT($BW220,$BV220,$CG220,2*LN(1+CA220/2),$BY220,$BX220,$BZ220,$AJ220,1,9)</f>
        <v>5.62578073785519E-5</v>
      </c>
      <c r="BJ220" s="134">
        <f>_xll.xSPRDOPT($BW220,$BV220,$CG220,0,$BY220,$BX220,$BZ220,$AJ220,1,6)*$CB220</f>
        <v>7.4475400212961063</v>
      </c>
      <c r="BK220" s="134">
        <f>_xll.xSPRDOPT($BW220,$BV220,$CG220,0,$BY220,$BX220,$BZ220,$AJ220,1,5)*$CB220</f>
        <v>-11.311581526478387</v>
      </c>
      <c r="BL220" s="134">
        <f>_xll.xSPRDOPT(BW220,BV220,CG220,0,BY220,BX220,BZ220,AJ220,1,2)*CB220</f>
        <v>-0.22902040862302986</v>
      </c>
      <c r="BM220" s="134">
        <f>_xll.xSPRDOPT(BW220,BV220,CG220,0,BY220,BX220,BZ220,AJ220,1,1)*CB220</f>
        <v>0.40219191537090299</v>
      </c>
      <c r="BN220" s="134">
        <f>IF(AH220&lt;&gt;0,_xll.xSPRDOPT($BW220,$BV220,$CG220,2*LN(1+CA220/2),$BY220,$BX220,$BZ220,$AJ220,1,8)+(AJ220/365.25)*CH220/AH220,0)</f>
        <v>0</v>
      </c>
      <c r="BO220" s="134">
        <f>_xll.xSPRDOPT($BW220,$BV220,$CG220,0,$BY220,$BX220,$BZ220,$AJ220,1,0)</f>
        <v>0.85484078033660615</v>
      </c>
      <c r="BP220" s="134"/>
      <c r="BQ220" s="134"/>
      <c r="BR220" s="134"/>
      <c r="BS220" s="135">
        <f t="shared" si="110"/>
        <v>0</v>
      </c>
      <c r="BV220" s="221">
        <v>4.4021403580983733</v>
      </c>
      <c r="BW220" s="133">
        <v>4.4154999999999998</v>
      </c>
      <c r="BX220" s="134">
        <v>0.6282510792705821</v>
      </c>
      <c r="BY220" s="134">
        <v>0.62194509217005534</v>
      </c>
      <c r="BZ220" s="134">
        <v>0.99287864325661945</v>
      </c>
      <c r="CA220" s="134">
        <v>6.8263969545907008E-2</v>
      </c>
      <c r="CB220" s="134">
        <v>0.9872179502955063</v>
      </c>
      <c r="CC220" s="218">
        <v>-0.03</v>
      </c>
      <c r="CD220" s="218">
        <v>0.06</v>
      </c>
      <c r="CE220" s="218">
        <v>0.17499999999999999</v>
      </c>
      <c r="CF220" s="218">
        <v>-7.4999999999999997E-3</v>
      </c>
      <c r="CG220" s="218">
        <v>1.9200000000000002E-2</v>
      </c>
      <c r="CH220" s="218">
        <v>3.0653117356675472</v>
      </c>
      <c r="CI220" s="29">
        <v>4.2480000000000002</v>
      </c>
    </row>
    <row r="221" spans="4:87" x14ac:dyDescent="0.2">
      <c r="D221" s="31">
        <f t="shared" si="111"/>
        <v>38671</v>
      </c>
      <c r="F221" s="28">
        <f t="shared" si="112"/>
        <v>20000</v>
      </c>
      <c r="G221" s="28">
        <f t="shared" si="11"/>
        <v>0</v>
      </c>
      <c r="H221" s="52">
        <f t="shared" si="113"/>
        <v>3.3475000000000001</v>
      </c>
      <c r="I221" s="52">
        <f t="shared" si="114"/>
        <v>3.3675000000000002</v>
      </c>
      <c r="K221" s="52">
        <f t="shared" si="108"/>
        <v>0</v>
      </c>
      <c r="L221" s="132">
        <f t="shared" si="115"/>
        <v>0</v>
      </c>
      <c r="M221" s="30"/>
      <c r="N221" s="128">
        <f t="shared" si="29"/>
        <v>0.24347728460538551</v>
      </c>
      <c r="O221" s="128">
        <f t="shared" si="30"/>
        <v>0.24347728460538551</v>
      </c>
      <c r="P221" s="55">
        <f t="shared" si="116"/>
        <v>0.99999999999999989</v>
      </c>
      <c r="Q221" s="132">
        <f>_xll.xSPRDOPT(I221,H221,AQ221,0,O221,N221,P221,D221-$G$5,1,0)*AH221*AU221</f>
        <v>0</v>
      </c>
      <c r="R221" s="330"/>
      <c r="S221" s="177">
        <f>_xll.xSPRDOPT(I221,H221,AQ221,AT221,O221,N221,P221,D221-$G$5,1,2)*AF221*F221*AH221</f>
        <v>0</v>
      </c>
      <c r="T221" s="177">
        <f>_xll.xSPRDOPT(I221,H221,AQ221,AT221,O221,N221,P221,D221-$G$5,1,1)*AF221*F221*AH221</f>
        <v>0</v>
      </c>
      <c r="U221" s="132"/>
      <c r="V221" s="142">
        <f t="shared" si="117"/>
        <v>0</v>
      </c>
      <c r="W221" s="142"/>
      <c r="X221" s="300">
        <f t="shared" si="118"/>
        <v>0</v>
      </c>
      <c r="Y221" s="300">
        <f t="shared" si="12"/>
        <v>0</v>
      </c>
      <c r="Z221" s="300">
        <f t="shared" si="13"/>
        <v>0</v>
      </c>
      <c r="AA221" s="300">
        <f t="shared" si="14"/>
        <v>0</v>
      </c>
      <c r="AB221" s="300">
        <f t="shared" si="119"/>
        <v>0</v>
      </c>
      <c r="AC221" s="300">
        <f t="shared" si="120"/>
        <v>0</v>
      </c>
      <c r="AE221" s="135">
        <v>15</v>
      </c>
      <c r="AF221" s="135">
        <f t="shared" si="121"/>
        <v>0</v>
      </c>
      <c r="AG221" s="135">
        <f t="shared" si="122"/>
        <v>11</v>
      </c>
      <c r="AH221" s="135">
        <f t="shared" si="105"/>
        <v>0</v>
      </c>
      <c r="AI221" s="135">
        <f t="shared" si="123"/>
        <v>1904</v>
      </c>
      <c r="AJ221" s="135">
        <f t="shared" si="124"/>
        <v>38671</v>
      </c>
      <c r="AK221" s="332">
        <f t="shared" si="125"/>
        <v>0.10353092783505158</v>
      </c>
      <c r="AL221" s="133">
        <f t="shared" si="16"/>
        <v>3.06</v>
      </c>
      <c r="AM221" s="218">
        <f t="shared" si="17"/>
        <v>0.27</v>
      </c>
      <c r="AN221" s="218">
        <f t="shared" si="18"/>
        <v>1.7500000000000002E-2</v>
      </c>
      <c r="AO221" s="334">
        <f t="shared" si="109"/>
        <v>0.28749999999999998</v>
      </c>
      <c r="AP221" s="218">
        <f t="shared" si="19"/>
        <v>0.02</v>
      </c>
      <c r="AQ221" s="133">
        <f t="shared" si="126"/>
        <v>0</v>
      </c>
      <c r="AR221" s="134">
        <f t="shared" si="20"/>
        <v>0</v>
      </c>
      <c r="AS221" s="133">
        <f t="shared" si="106"/>
        <v>0</v>
      </c>
      <c r="AT221" s="134">
        <f t="shared" si="127"/>
        <v>7.0190264703434008E-2</v>
      </c>
      <c r="AU221" s="134">
        <f t="shared" si="22"/>
        <v>0</v>
      </c>
      <c r="AV221" s="34">
        <f t="shared" si="107"/>
        <v>0</v>
      </c>
      <c r="AW221" s="134">
        <f t="shared" si="24"/>
        <v>0.23250000000000001</v>
      </c>
      <c r="AX221" s="134">
        <f t="shared" si="25"/>
        <v>0.85</v>
      </c>
      <c r="AY221" s="134">
        <f t="shared" si="26"/>
        <v>0.85</v>
      </c>
      <c r="AZ221" s="134"/>
      <c r="BA221" s="223"/>
      <c r="BB221" s="218">
        <f t="shared" si="27"/>
        <v>-1.0546403580983732</v>
      </c>
      <c r="BC221" s="218">
        <f t="shared" si="128"/>
        <v>-1.0479999999999996</v>
      </c>
      <c r="BD221" s="134">
        <f t="shared" si="129"/>
        <v>-0.38477379466519657</v>
      </c>
      <c r="BE221" s="134">
        <f t="shared" si="130"/>
        <v>-0.3784678075646698</v>
      </c>
      <c r="BF221" s="134">
        <f>_xll.xSPRDOPT($BW221,$BV221,$CG221,0,$BY221,$BX221,$BZ221,$AJ221,1,4)*$CB221</f>
        <v>7.4978456377619185E-2</v>
      </c>
      <c r="BG221" s="134">
        <f>_xll.xSPRDOPT($BW221,$BV221,$CG221,0,$BY221,$BX221,$BZ221,$AJ221,1,3)*$CB221</f>
        <v>6.1452394907398289E-2</v>
      </c>
      <c r="BH221" s="134">
        <f>IF(OR(BF221&lt;&gt;0,BG221&lt;&gt;0),_xll.xSPRDOPT($BW221,$BV221,$CG221,0,$BY221,$BX221,$BZ221,$AJ221,1,12)*$CB221,0)</f>
        <v>-6.1633173405266979E-2</v>
      </c>
      <c r="BI221" s="134">
        <f>_xll.xSPRDOPT($BW221,$BV221,$CG221,2*LN(1+CA221/2),$BY221,$BX221,$BZ221,$AJ221,1,9)</f>
        <v>5.62578073785519E-5</v>
      </c>
      <c r="BJ221" s="134">
        <f>_xll.xSPRDOPT($BW221,$BV221,$CG221,0,$BY221,$BX221,$BZ221,$AJ221,1,6)*$CB221</f>
        <v>7.4475400212961063</v>
      </c>
      <c r="BK221" s="134">
        <f>_xll.xSPRDOPT($BW221,$BV221,$CG221,0,$BY221,$BX221,$BZ221,$AJ221,1,5)*$CB221</f>
        <v>-11.311581526478387</v>
      </c>
      <c r="BL221" s="134">
        <f>_xll.xSPRDOPT(BW221,BV221,CG221,0,BY221,BX221,BZ221,AJ221,1,2)*CB221</f>
        <v>-0.22902040862302986</v>
      </c>
      <c r="BM221" s="134">
        <f>_xll.xSPRDOPT(BW221,BV221,CG221,0,BY221,BX221,BZ221,AJ221,1,1)*CB221</f>
        <v>0.40219191537090299</v>
      </c>
      <c r="BN221" s="134">
        <f>IF(AH221&lt;&gt;0,_xll.xSPRDOPT($BW221,$BV221,$CG221,2*LN(1+CA221/2),$BY221,$BX221,$BZ221,$AJ221,1,8)+(AJ221/365.25)*CH221/AH221,0)</f>
        <v>0</v>
      </c>
      <c r="BO221" s="134">
        <f>_xll.xSPRDOPT($BW221,$BV221,$CG221,0,$BY221,$BX221,$BZ221,$AJ221,1,0)</f>
        <v>0.85484078033660615</v>
      </c>
      <c r="BP221" s="134"/>
      <c r="BQ221" s="134"/>
      <c r="BR221" s="134"/>
      <c r="BS221" s="135">
        <f t="shared" si="110"/>
        <v>0</v>
      </c>
      <c r="BV221" s="221">
        <v>4.4021403580983733</v>
      </c>
      <c r="BW221" s="133">
        <v>4.4154999999999998</v>
      </c>
      <c r="BX221" s="134">
        <v>0.6282510792705821</v>
      </c>
      <c r="BY221" s="134">
        <v>0.62194509217005534</v>
      </c>
      <c r="BZ221" s="134">
        <v>0.99287864325661945</v>
      </c>
      <c r="CA221" s="134">
        <v>6.8263969545907008E-2</v>
      </c>
      <c r="CB221" s="134">
        <v>0.9872179502955063</v>
      </c>
      <c r="CC221" s="218">
        <v>-0.03</v>
      </c>
      <c r="CD221" s="218">
        <v>0.06</v>
      </c>
      <c r="CE221" s="218">
        <v>0.17499999999999999</v>
      </c>
      <c r="CF221" s="218">
        <v>-7.4999999999999997E-3</v>
      </c>
      <c r="CG221" s="218">
        <v>1.9200000000000002E-2</v>
      </c>
      <c r="CH221" s="218">
        <v>3.0653117356675472</v>
      </c>
      <c r="CI221" s="29">
        <v>4.2480000000000002</v>
      </c>
    </row>
    <row r="222" spans="4:87" x14ac:dyDescent="0.2">
      <c r="D222" s="31">
        <f t="shared" si="111"/>
        <v>38671</v>
      </c>
      <c r="F222" s="28">
        <f t="shared" si="112"/>
        <v>20000</v>
      </c>
      <c r="G222" s="28">
        <f t="shared" si="11"/>
        <v>0</v>
      </c>
      <c r="H222" s="52">
        <f t="shared" si="113"/>
        <v>3.3475000000000001</v>
      </c>
      <c r="I222" s="52">
        <f t="shared" si="114"/>
        <v>3.3675000000000002</v>
      </c>
      <c r="K222" s="52">
        <f t="shared" si="108"/>
        <v>0</v>
      </c>
      <c r="L222" s="132">
        <f t="shared" si="115"/>
        <v>0</v>
      </c>
      <c r="M222" s="30"/>
      <c r="N222" s="128">
        <f t="shared" si="29"/>
        <v>0.24347728460538551</v>
      </c>
      <c r="O222" s="128">
        <f t="shared" si="30"/>
        <v>0.24347728460538551</v>
      </c>
      <c r="P222" s="55">
        <f t="shared" si="116"/>
        <v>0.99999999999999989</v>
      </c>
      <c r="Q222" s="132">
        <f>_xll.xSPRDOPT(I222,H222,AQ222,0,O222,N222,P222,D222-$G$5,1,0)*AH222*AU222</f>
        <v>0</v>
      </c>
      <c r="R222" s="330"/>
      <c r="S222" s="177">
        <f>_xll.xSPRDOPT(I222,H222,AQ222,AT222,O222,N222,P222,D222-$G$5,1,2)*AF222*F222*AH222</f>
        <v>0</v>
      </c>
      <c r="T222" s="177">
        <f>_xll.xSPRDOPT(I222,H222,AQ222,AT222,O222,N222,P222,D222-$G$5,1,1)*AF222*F222*AH222</f>
        <v>0</v>
      </c>
      <c r="U222" s="132"/>
      <c r="V222" s="142">
        <f t="shared" si="117"/>
        <v>0</v>
      </c>
      <c r="W222" s="142"/>
      <c r="X222" s="300">
        <f t="shared" si="118"/>
        <v>0</v>
      </c>
      <c r="Y222" s="300">
        <f t="shared" si="12"/>
        <v>0</v>
      </c>
      <c r="Z222" s="300">
        <f t="shared" si="13"/>
        <v>0</v>
      </c>
      <c r="AA222" s="300">
        <f t="shared" si="14"/>
        <v>0</v>
      </c>
      <c r="AB222" s="300">
        <f t="shared" si="119"/>
        <v>0</v>
      </c>
      <c r="AC222" s="300">
        <f t="shared" si="120"/>
        <v>0</v>
      </c>
      <c r="AE222" s="135">
        <v>15</v>
      </c>
      <c r="AF222" s="135">
        <f t="shared" si="121"/>
        <v>0</v>
      </c>
      <c r="AG222" s="135">
        <f t="shared" si="122"/>
        <v>11</v>
      </c>
      <c r="AH222" s="135">
        <f t="shared" si="105"/>
        <v>0</v>
      </c>
      <c r="AI222" s="135">
        <f t="shared" si="123"/>
        <v>1904</v>
      </c>
      <c r="AJ222" s="135">
        <f t="shared" si="124"/>
        <v>38671</v>
      </c>
      <c r="AK222" s="332">
        <f t="shared" si="125"/>
        <v>0.10353092783505158</v>
      </c>
      <c r="AL222" s="133">
        <f t="shared" si="16"/>
        <v>3.06</v>
      </c>
      <c r="AM222" s="218">
        <f t="shared" si="17"/>
        <v>0.27</v>
      </c>
      <c r="AN222" s="218">
        <f t="shared" si="18"/>
        <v>1.7500000000000002E-2</v>
      </c>
      <c r="AO222" s="334">
        <f t="shared" si="109"/>
        <v>0.28749999999999998</v>
      </c>
      <c r="AP222" s="218">
        <f t="shared" si="19"/>
        <v>0.02</v>
      </c>
      <c r="AQ222" s="133">
        <f t="shared" si="126"/>
        <v>0</v>
      </c>
      <c r="AR222" s="134">
        <f t="shared" si="20"/>
        <v>0</v>
      </c>
      <c r="AS222" s="133">
        <f t="shared" si="106"/>
        <v>0</v>
      </c>
      <c r="AT222" s="134">
        <f t="shared" si="127"/>
        <v>7.0190264703434008E-2</v>
      </c>
      <c r="AU222" s="134">
        <f t="shared" si="22"/>
        <v>0</v>
      </c>
      <c r="AV222" s="34">
        <f t="shared" si="107"/>
        <v>0</v>
      </c>
      <c r="AW222" s="134">
        <f t="shared" si="24"/>
        <v>0.23250000000000001</v>
      </c>
      <c r="AX222" s="134">
        <f t="shared" si="25"/>
        <v>0.85</v>
      </c>
      <c r="AY222" s="134">
        <f t="shared" si="26"/>
        <v>0.85</v>
      </c>
      <c r="AZ222" s="134"/>
      <c r="BA222" s="223"/>
      <c r="BB222" s="218">
        <f t="shared" si="27"/>
        <v>-1.0546403580983732</v>
      </c>
      <c r="BC222" s="218">
        <f t="shared" si="128"/>
        <v>-1.0479999999999996</v>
      </c>
      <c r="BD222" s="134">
        <f t="shared" si="129"/>
        <v>-0.38477379466519657</v>
      </c>
      <c r="BE222" s="134">
        <f t="shared" si="130"/>
        <v>-0.3784678075646698</v>
      </c>
      <c r="BF222" s="134">
        <f>_xll.xSPRDOPT($BW222,$BV222,$CG222,0,$BY222,$BX222,$BZ222,$AJ222,1,4)*$CB222</f>
        <v>7.4978456377619185E-2</v>
      </c>
      <c r="BG222" s="134">
        <f>_xll.xSPRDOPT($BW222,$BV222,$CG222,0,$BY222,$BX222,$BZ222,$AJ222,1,3)*$CB222</f>
        <v>6.1452394907398289E-2</v>
      </c>
      <c r="BH222" s="134">
        <f>IF(OR(BF222&lt;&gt;0,BG222&lt;&gt;0),_xll.xSPRDOPT($BW222,$BV222,$CG222,0,$BY222,$BX222,$BZ222,$AJ222,1,12)*$CB222,0)</f>
        <v>-6.1633173405266979E-2</v>
      </c>
      <c r="BI222" s="134">
        <f>_xll.xSPRDOPT($BW222,$BV222,$CG222,2*LN(1+CA222/2),$BY222,$BX222,$BZ222,$AJ222,1,9)</f>
        <v>5.62578073785519E-5</v>
      </c>
      <c r="BJ222" s="134">
        <f>_xll.xSPRDOPT($BW222,$BV222,$CG222,0,$BY222,$BX222,$BZ222,$AJ222,1,6)*$CB222</f>
        <v>7.4475400212961063</v>
      </c>
      <c r="BK222" s="134">
        <f>_xll.xSPRDOPT($BW222,$BV222,$CG222,0,$BY222,$BX222,$BZ222,$AJ222,1,5)*$CB222</f>
        <v>-11.311581526478387</v>
      </c>
      <c r="BL222" s="134">
        <f>_xll.xSPRDOPT(BW222,BV222,CG222,0,BY222,BX222,BZ222,AJ222,1,2)*CB222</f>
        <v>-0.22902040862302986</v>
      </c>
      <c r="BM222" s="134">
        <f>_xll.xSPRDOPT(BW222,BV222,CG222,0,BY222,BX222,BZ222,AJ222,1,1)*CB222</f>
        <v>0.40219191537090299</v>
      </c>
      <c r="BN222" s="134">
        <f>IF(AH222&lt;&gt;0,_xll.xSPRDOPT($BW222,$BV222,$CG222,2*LN(1+CA222/2),$BY222,$BX222,$BZ222,$AJ222,1,8)+(AJ222/365.25)*CH222/AH222,0)</f>
        <v>0</v>
      </c>
      <c r="BO222" s="134">
        <f>_xll.xSPRDOPT($BW222,$BV222,$CG222,0,$BY222,$BX222,$BZ222,$AJ222,1,0)</f>
        <v>0.85484078033660615</v>
      </c>
      <c r="BP222" s="134"/>
      <c r="BQ222" s="134"/>
      <c r="BR222" s="134"/>
      <c r="BS222" s="135">
        <f t="shared" si="110"/>
        <v>0</v>
      </c>
      <c r="BV222" s="221">
        <v>4.4021403580983733</v>
      </c>
      <c r="BW222" s="133">
        <v>4.4154999999999998</v>
      </c>
      <c r="BX222" s="134">
        <v>0.6282510792705821</v>
      </c>
      <c r="BY222" s="134">
        <v>0.62194509217005534</v>
      </c>
      <c r="BZ222" s="134">
        <v>0.99287864325661945</v>
      </c>
      <c r="CA222" s="134">
        <v>6.8263969545907008E-2</v>
      </c>
      <c r="CB222" s="134">
        <v>0.9872179502955063</v>
      </c>
      <c r="CC222" s="218">
        <v>-0.03</v>
      </c>
      <c r="CD222" s="218">
        <v>0.06</v>
      </c>
      <c r="CE222" s="218">
        <v>0.17499999999999999</v>
      </c>
      <c r="CF222" s="218">
        <v>-7.4999999999999997E-3</v>
      </c>
      <c r="CG222" s="218">
        <v>1.9200000000000002E-2</v>
      </c>
      <c r="CH222" s="218">
        <v>3.0653117356675472</v>
      </c>
      <c r="CI222" s="29">
        <v>4.2480000000000002</v>
      </c>
    </row>
    <row r="223" spans="4:87" x14ac:dyDescent="0.2">
      <c r="D223" s="31">
        <f t="shared" si="111"/>
        <v>38671</v>
      </c>
      <c r="F223" s="28">
        <f t="shared" si="112"/>
        <v>20000</v>
      </c>
      <c r="G223" s="28">
        <f t="shared" si="11"/>
        <v>0</v>
      </c>
      <c r="H223" s="52">
        <f t="shared" si="113"/>
        <v>3.3475000000000001</v>
      </c>
      <c r="I223" s="52">
        <f t="shared" si="114"/>
        <v>3.3675000000000002</v>
      </c>
      <c r="K223" s="52">
        <f t="shared" si="108"/>
        <v>0</v>
      </c>
      <c r="L223" s="132">
        <f t="shared" si="115"/>
        <v>0</v>
      </c>
      <c r="M223" s="30"/>
      <c r="N223" s="128">
        <f t="shared" si="29"/>
        <v>0.24347728460538551</v>
      </c>
      <c r="O223" s="128">
        <f t="shared" si="30"/>
        <v>0.24347728460538551</v>
      </c>
      <c r="P223" s="55">
        <f t="shared" si="116"/>
        <v>0.99999999999999989</v>
      </c>
      <c r="Q223" s="132">
        <f>_xll.xSPRDOPT(I223,H223,AQ223,0,O223,N223,P223,D223-$G$5,1,0)*AH223*AU223</f>
        <v>0</v>
      </c>
      <c r="R223" s="330"/>
      <c r="S223" s="177">
        <f>_xll.xSPRDOPT(I223,H223,AQ223,AT223,O223,N223,P223,D223-$G$5,1,2)*AF223*F223*AH223</f>
        <v>0</v>
      </c>
      <c r="T223" s="177">
        <f>_xll.xSPRDOPT(I223,H223,AQ223,AT223,O223,N223,P223,D223-$G$5,1,1)*AF223*F223*AH223</f>
        <v>0</v>
      </c>
      <c r="U223" s="132"/>
      <c r="V223" s="142">
        <f t="shared" si="117"/>
        <v>0</v>
      </c>
      <c r="W223" s="142"/>
      <c r="X223" s="300">
        <f t="shared" si="118"/>
        <v>0</v>
      </c>
      <c r="Y223" s="300">
        <f t="shared" si="12"/>
        <v>0</v>
      </c>
      <c r="Z223" s="300">
        <f t="shared" si="13"/>
        <v>0</v>
      </c>
      <c r="AA223" s="300">
        <f t="shared" si="14"/>
        <v>0</v>
      </c>
      <c r="AB223" s="300">
        <f t="shared" si="119"/>
        <v>0</v>
      </c>
      <c r="AC223" s="300">
        <f t="shared" si="120"/>
        <v>0</v>
      </c>
      <c r="AE223" s="135">
        <v>15</v>
      </c>
      <c r="AF223" s="135">
        <f t="shared" si="121"/>
        <v>0</v>
      </c>
      <c r="AG223" s="135">
        <f t="shared" si="122"/>
        <v>11</v>
      </c>
      <c r="AH223" s="135">
        <f t="shared" si="105"/>
        <v>0</v>
      </c>
      <c r="AI223" s="135">
        <f t="shared" si="123"/>
        <v>1904</v>
      </c>
      <c r="AJ223" s="135">
        <f t="shared" si="124"/>
        <v>38671</v>
      </c>
      <c r="AK223" s="332">
        <f t="shared" si="125"/>
        <v>0.10353092783505158</v>
      </c>
      <c r="AL223" s="133">
        <f t="shared" si="16"/>
        <v>3.06</v>
      </c>
      <c r="AM223" s="218">
        <f t="shared" si="17"/>
        <v>0.27</v>
      </c>
      <c r="AN223" s="218">
        <f t="shared" si="18"/>
        <v>1.7500000000000002E-2</v>
      </c>
      <c r="AO223" s="334">
        <f t="shared" si="109"/>
        <v>0.28749999999999998</v>
      </c>
      <c r="AP223" s="218">
        <f t="shared" si="19"/>
        <v>0.02</v>
      </c>
      <c r="AQ223" s="133">
        <f t="shared" si="126"/>
        <v>0</v>
      </c>
      <c r="AR223" s="134">
        <f t="shared" si="20"/>
        <v>0</v>
      </c>
      <c r="AS223" s="133">
        <f t="shared" si="106"/>
        <v>0</v>
      </c>
      <c r="AT223" s="134">
        <f t="shared" si="127"/>
        <v>7.0190264703434008E-2</v>
      </c>
      <c r="AU223" s="134">
        <f t="shared" si="22"/>
        <v>0</v>
      </c>
      <c r="AV223" s="34">
        <f t="shared" si="107"/>
        <v>0</v>
      </c>
      <c r="AW223" s="134">
        <f t="shared" si="24"/>
        <v>0.23250000000000001</v>
      </c>
      <c r="AX223" s="134">
        <f t="shared" si="25"/>
        <v>0.85</v>
      </c>
      <c r="AY223" s="134">
        <f t="shared" si="26"/>
        <v>0.85</v>
      </c>
      <c r="AZ223" s="134"/>
      <c r="BA223" s="223"/>
      <c r="BB223" s="218">
        <f t="shared" si="27"/>
        <v>-1.0546403580983732</v>
      </c>
      <c r="BC223" s="218">
        <f t="shared" si="128"/>
        <v>-1.0479999999999996</v>
      </c>
      <c r="BD223" s="134">
        <f t="shared" si="129"/>
        <v>-0.38477379466519657</v>
      </c>
      <c r="BE223" s="134">
        <f t="shared" si="130"/>
        <v>-0.3784678075646698</v>
      </c>
      <c r="BF223" s="134">
        <f>_xll.xSPRDOPT($BW223,$BV223,$CG223,0,$BY223,$BX223,$BZ223,$AJ223,1,4)*$CB223</f>
        <v>7.4978456377619185E-2</v>
      </c>
      <c r="BG223" s="134">
        <f>_xll.xSPRDOPT($BW223,$BV223,$CG223,0,$BY223,$BX223,$BZ223,$AJ223,1,3)*$CB223</f>
        <v>6.1452394907398289E-2</v>
      </c>
      <c r="BH223" s="134">
        <f>IF(OR(BF223&lt;&gt;0,BG223&lt;&gt;0),_xll.xSPRDOPT($BW223,$BV223,$CG223,0,$BY223,$BX223,$BZ223,$AJ223,1,12)*$CB223,0)</f>
        <v>-6.1633173405266979E-2</v>
      </c>
      <c r="BI223" s="134">
        <f>_xll.xSPRDOPT($BW223,$BV223,$CG223,2*LN(1+CA223/2),$BY223,$BX223,$BZ223,$AJ223,1,9)</f>
        <v>5.62578073785519E-5</v>
      </c>
      <c r="BJ223" s="134">
        <f>_xll.xSPRDOPT($BW223,$BV223,$CG223,0,$BY223,$BX223,$BZ223,$AJ223,1,6)*$CB223</f>
        <v>7.4475400212961063</v>
      </c>
      <c r="BK223" s="134">
        <f>_xll.xSPRDOPT($BW223,$BV223,$CG223,0,$BY223,$BX223,$BZ223,$AJ223,1,5)*$CB223</f>
        <v>-11.311581526478387</v>
      </c>
      <c r="BL223" s="134">
        <f>_xll.xSPRDOPT(BW223,BV223,CG223,0,BY223,BX223,BZ223,AJ223,1,2)*CB223</f>
        <v>-0.22902040862302986</v>
      </c>
      <c r="BM223" s="134">
        <f>_xll.xSPRDOPT(BW223,BV223,CG223,0,BY223,BX223,BZ223,AJ223,1,1)*CB223</f>
        <v>0.40219191537090299</v>
      </c>
      <c r="BN223" s="134">
        <f>IF(AH223&lt;&gt;0,_xll.xSPRDOPT($BW223,$BV223,$CG223,2*LN(1+CA223/2),$BY223,$BX223,$BZ223,$AJ223,1,8)+(AJ223/365.25)*CH223/AH223,0)</f>
        <v>0</v>
      </c>
      <c r="BO223" s="134">
        <f>_xll.xSPRDOPT($BW223,$BV223,$CG223,0,$BY223,$BX223,$BZ223,$AJ223,1,0)</f>
        <v>0.85484078033660615</v>
      </c>
      <c r="BP223" s="134"/>
      <c r="BQ223" s="134"/>
      <c r="BR223" s="134"/>
      <c r="BS223" s="135">
        <f t="shared" si="110"/>
        <v>0</v>
      </c>
      <c r="BV223" s="221">
        <v>4.4021403580983733</v>
      </c>
      <c r="BW223" s="133">
        <v>4.4154999999999998</v>
      </c>
      <c r="BX223" s="134">
        <v>0.6282510792705821</v>
      </c>
      <c r="BY223" s="134">
        <v>0.62194509217005534</v>
      </c>
      <c r="BZ223" s="134">
        <v>0.99287864325661945</v>
      </c>
      <c r="CA223" s="134">
        <v>6.8263969545907008E-2</v>
      </c>
      <c r="CB223" s="134">
        <v>0.9872179502955063</v>
      </c>
      <c r="CC223" s="218">
        <v>-0.03</v>
      </c>
      <c r="CD223" s="218">
        <v>0.06</v>
      </c>
      <c r="CE223" s="218">
        <v>0.17499999999999999</v>
      </c>
      <c r="CF223" s="218">
        <v>-7.4999999999999997E-3</v>
      </c>
      <c r="CG223" s="218">
        <v>1.9200000000000002E-2</v>
      </c>
      <c r="CH223" s="218">
        <v>3.0653117356675472</v>
      </c>
      <c r="CI223" s="29">
        <v>4.2480000000000002</v>
      </c>
    </row>
    <row r="224" spans="4:87" x14ac:dyDescent="0.2">
      <c r="D224" s="31">
        <f t="shared" si="111"/>
        <v>38671</v>
      </c>
      <c r="F224" s="28">
        <f t="shared" si="112"/>
        <v>20000</v>
      </c>
      <c r="G224" s="28">
        <f t="shared" si="11"/>
        <v>0</v>
      </c>
      <c r="H224" s="52">
        <f t="shared" si="113"/>
        <v>3.3475000000000001</v>
      </c>
      <c r="I224" s="52">
        <f t="shared" si="114"/>
        <v>3.3675000000000002</v>
      </c>
      <c r="K224" s="52">
        <f t="shared" si="108"/>
        <v>0</v>
      </c>
      <c r="L224" s="132">
        <f t="shared" si="115"/>
        <v>0</v>
      </c>
      <c r="M224" s="30"/>
      <c r="N224" s="128">
        <f t="shared" si="29"/>
        <v>0.24347728460538551</v>
      </c>
      <c r="O224" s="128">
        <f t="shared" si="30"/>
        <v>0.24347728460538551</v>
      </c>
      <c r="P224" s="55">
        <f t="shared" si="116"/>
        <v>0.99999999999999989</v>
      </c>
      <c r="Q224" s="132">
        <f>_xll.xSPRDOPT(I224,H224,AQ224,0,O224,N224,P224,D224-$G$5,1,0)*AH224*AU224</f>
        <v>0</v>
      </c>
      <c r="R224" s="330"/>
      <c r="S224" s="177">
        <f>_xll.xSPRDOPT(I224,H224,AQ224,AT224,O224,N224,P224,D224-$G$5,1,2)*AF224*F224*AH224</f>
        <v>0</v>
      </c>
      <c r="T224" s="177">
        <f>_xll.xSPRDOPT(I224,H224,AQ224,AT224,O224,N224,P224,D224-$G$5,1,1)*AF224*F224*AH224</f>
        <v>0</v>
      </c>
      <c r="U224" s="132"/>
      <c r="V224" s="142">
        <f t="shared" si="117"/>
        <v>0</v>
      </c>
      <c r="W224" s="142"/>
      <c r="X224" s="300">
        <f t="shared" si="118"/>
        <v>0</v>
      </c>
      <c r="Y224" s="300">
        <f t="shared" si="12"/>
        <v>0</v>
      </c>
      <c r="Z224" s="300">
        <f t="shared" si="13"/>
        <v>0</v>
      </c>
      <c r="AA224" s="300">
        <f t="shared" si="14"/>
        <v>0</v>
      </c>
      <c r="AB224" s="300">
        <f t="shared" si="119"/>
        <v>0</v>
      </c>
      <c r="AC224" s="300">
        <f t="shared" si="120"/>
        <v>0</v>
      </c>
      <c r="AE224" s="135">
        <v>15</v>
      </c>
      <c r="AF224" s="135">
        <f t="shared" si="121"/>
        <v>0</v>
      </c>
      <c r="AG224" s="135">
        <f t="shared" si="122"/>
        <v>11</v>
      </c>
      <c r="AH224" s="135">
        <f t="shared" si="105"/>
        <v>0</v>
      </c>
      <c r="AI224" s="135">
        <f t="shared" si="123"/>
        <v>1904</v>
      </c>
      <c r="AJ224" s="135">
        <f t="shared" si="124"/>
        <v>38671</v>
      </c>
      <c r="AK224" s="332">
        <f t="shared" si="125"/>
        <v>0.10353092783505158</v>
      </c>
      <c r="AL224" s="133">
        <f t="shared" si="16"/>
        <v>3.06</v>
      </c>
      <c r="AM224" s="218">
        <f t="shared" si="17"/>
        <v>0.27</v>
      </c>
      <c r="AN224" s="218">
        <f t="shared" si="18"/>
        <v>1.7500000000000002E-2</v>
      </c>
      <c r="AO224" s="334">
        <f t="shared" si="109"/>
        <v>0.28749999999999998</v>
      </c>
      <c r="AP224" s="218">
        <f t="shared" si="19"/>
        <v>0.02</v>
      </c>
      <c r="AQ224" s="133">
        <f t="shared" si="126"/>
        <v>0</v>
      </c>
      <c r="AR224" s="134">
        <f t="shared" si="20"/>
        <v>0</v>
      </c>
      <c r="AS224" s="133">
        <f t="shared" si="106"/>
        <v>0</v>
      </c>
      <c r="AT224" s="134">
        <f t="shared" si="127"/>
        <v>7.0190264703434008E-2</v>
      </c>
      <c r="AU224" s="134">
        <f t="shared" si="22"/>
        <v>0</v>
      </c>
      <c r="AV224" s="34">
        <f t="shared" si="107"/>
        <v>0</v>
      </c>
      <c r="AW224" s="134">
        <f t="shared" si="24"/>
        <v>0.23250000000000001</v>
      </c>
      <c r="AX224" s="134">
        <f t="shared" si="25"/>
        <v>0.85</v>
      </c>
      <c r="AY224" s="134">
        <f t="shared" si="26"/>
        <v>0.85</v>
      </c>
      <c r="AZ224" s="134"/>
      <c r="BA224" s="223"/>
      <c r="BB224" s="218">
        <f t="shared" si="27"/>
        <v>-1.0546403580983732</v>
      </c>
      <c r="BC224" s="218">
        <f t="shared" si="128"/>
        <v>-1.0479999999999996</v>
      </c>
      <c r="BD224" s="134">
        <f t="shared" si="129"/>
        <v>-0.38477379466519657</v>
      </c>
      <c r="BE224" s="134">
        <f t="shared" si="130"/>
        <v>-0.3784678075646698</v>
      </c>
      <c r="BF224" s="134">
        <f>_xll.xSPRDOPT($BW224,$BV224,$CG224,0,$BY224,$BX224,$BZ224,$AJ224,1,4)*$CB224</f>
        <v>7.4978456377619185E-2</v>
      </c>
      <c r="BG224" s="134">
        <f>_xll.xSPRDOPT($BW224,$BV224,$CG224,0,$BY224,$BX224,$BZ224,$AJ224,1,3)*$CB224</f>
        <v>6.1452394907398289E-2</v>
      </c>
      <c r="BH224" s="134">
        <f>IF(OR(BF224&lt;&gt;0,BG224&lt;&gt;0),_xll.xSPRDOPT($BW224,$BV224,$CG224,0,$BY224,$BX224,$BZ224,$AJ224,1,12)*$CB224,0)</f>
        <v>-6.1633173405266979E-2</v>
      </c>
      <c r="BI224" s="134">
        <f>_xll.xSPRDOPT($BW224,$BV224,$CG224,2*LN(1+CA224/2),$BY224,$BX224,$BZ224,$AJ224,1,9)</f>
        <v>5.62578073785519E-5</v>
      </c>
      <c r="BJ224" s="134">
        <f>_xll.xSPRDOPT($BW224,$BV224,$CG224,0,$BY224,$BX224,$BZ224,$AJ224,1,6)*$CB224</f>
        <v>7.4475400212961063</v>
      </c>
      <c r="BK224" s="134">
        <f>_xll.xSPRDOPT($BW224,$BV224,$CG224,0,$BY224,$BX224,$BZ224,$AJ224,1,5)*$CB224</f>
        <v>-11.311581526478387</v>
      </c>
      <c r="BL224" s="134">
        <f>_xll.xSPRDOPT(BW224,BV224,CG224,0,BY224,BX224,BZ224,AJ224,1,2)*CB224</f>
        <v>-0.22902040862302986</v>
      </c>
      <c r="BM224" s="134">
        <f>_xll.xSPRDOPT(BW224,BV224,CG224,0,BY224,BX224,BZ224,AJ224,1,1)*CB224</f>
        <v>0.40219191537090299</v>
      </c>
      <c r="BN224" s="134">
        <f>IF(AH224&lt;&gt;0,_xll.xSPRDOPT($BW224,$BV224,$CG224,2*LN(1+CA224/2),$BY224,$BX224,$BZ224,$AJ224,1,8)+(AJ224/365.25)*CH224/AH224,0)</f>
        <v>0</v>
      </c>
      <c r="BO224" s="134">
        <f>_xll.xSPRDOPT($BW224,$BV224,$CG224,0,$BY224,$BX224,$BZ224,$AJ224,1,0)</f>
        <v>0.85484078033660615</v>
      </c>
      <c r="BP224" s="134"/>
      <c r="BQ224" s="134"/>
      <c r="BR224" s="134"/>
      <c r="BS224" s="135">
        <f t="shared" si="110"/>
        <v>0</v>
      </c>
      <c r="BV224" s="221">
        <v>4.4021403580983733</v>
      </c>
      <c r="BW224" s="133">
        <v>4.4154999999999998</v>
      </c>
      <c r="BX224" s="134">
        <v>0.6282510792705821</v>
      </c>
      <c r="BY224" s="134">
        <v>0.62194509217005534</v>
      </c>
      <c r="BZ224" s="134">
        <v>0.99287864325661945</v>
      </c>
      <c r="CA224" s="134">
        <v>6.8263969545907008E-2</v>
      </c>
      <c r="CB224" s="134">
        <v>0.9872179502955063</v>
      </c>
      <c r="CC224" s="218">
        <v>-0.03</v>
      </c>
      <c r="CD224" s="218">
        <v>0.06</v>
      </c>
      <c r="CE224" s="218">
        <v>0.17499999999999999</v>
      </c>
      <c r="CF224" s="218">
        <v>-7.4999999999999997E-3</v>
      </c>
      <c r="CG224" s="218">
        <v>1.9200000000000002E-2</v>
      </c>
      <c r="CH224" s="218">
        <v>3.0653117356675472</v>
      </c>
      <c r="CI224" s="29">
        <v>4.2480000000000002</v>
      </c>
    </row>
    <row r="225" spans="4:87" x14ac:dyDescent="0.2">
      <c r="D225" s="31">
        <f t="shared" si="111"/>
        <v>38671</v>
      </c>
      <c r="F225" s="28">
        <f t="shared" si="112"/>
        <v>20000</v>
      </c>
      <c r="G225" s="28">
        <f t="shared" si="11"/>
        <v>0</v>
      </c>
      <c r="H225" s="52">
        <f t="shared" si="113"/>
        <v>3.3475000000000001</v>
      </c>
      <c r="I225" s="52">
        <f t="shared" si="114"/>
        <v>3.3675000000000002</v>
      </c>
      <c r="K225" s="52">
        <f t="shared" si="108"/>
        <v>0</v>
      </c>
      <c r="L225" s="132">
        <f t="shared" si="115"/>
        <v>0</v>
      </c>
      <c r="M225" s="30"/>
      <c r="N225" s="128">
        <f t="shared" si="29"/>
        <v>0.24347728460538551</v>
      </c>
      <c r="O225" s="128">
        <f t="shared" si="30"/>
        <v>0.24347728460538551</v>
      </c>
      <c r="P225" s="55">
        <f t="shared" si="116"/>
        <v>0.99999999999999989</v>
      </c>
      <c r="Q225" s="132">
        <f>_xll.xSPRDOPT(I225,H225,AQ225,0,O225,N225,P225,D225-$G$5,1,0)*AH225*AU225</f>
        <v>0</v>
      </c>
      <c r="R225" s="330"/>
      <c r="S225" s="177">
        <f>_xll.xSPRDOPT(I225,H225,AQ225,AT225,O225,N225,P225,D225-$G$5,1,2)*AF225*F225*AH225</f>
        <v>0</v>
      </c>
      <c r="T225" s="177">
        <f>_xll.xSPRDOPT(I225,H225,AQ225,AT225,O225,N225,P225,D225-$G$5,1,1)*AF225*F225*AH225</f>
        <v>0</v>
      </c>
      <c r="U225" s="132"/>
      <c r="V225" s="142">
        <f t="shared" si="117"/>
        <v>0</v>
      </c>
      <c r="W225" s="142"/>
      <c r="X225" s="300">
        <f t="shared" si="118"/>
        <v>0</v>
      </c>
      <c r="Y225" s="300">
        <f t="shared" si="12"/>
        <v>0</v>
      </c>
      <c r="Z225" s="300">
        <f t="shared" si="13"/>
        <v>0</v>
      </c>
      <c r="AA225" s="300">
        <f t="shared" si="14"/>
        <v>0</v>
      </c>
      <c r="AB225" s="300">
        <f t="shared" si="119"/>
        <v>0</v>
      </c>
      <c r="AC225" s="300">
        <f t="shared" si="120"/>
        <v>0</v>
      </c>
      <c r="AE225" s="135">
        <v>15</v>
      </c>
      <c r="AF225" s="135">
        <f t="shared" si="121"/>
        <v>0</v>
      </c>
      <c r="AG225" s="135">
        <f t="shared" si="122"/>
        <v>11</v>
      </c>
      <c r="AH225" s="135">
        <f t="shared" si="105"/>
        <v>0</v>
      </c>
      <c r="AI225" s="135">
        <f t="shared" si="123"/>
        <v>1904</v>
      </c>
      <c r="AJ225" s="135">
        <f t="shared" si="124"/>
        <v>38671</v>
      </c>
      <c r="AK225" s="332">
        <f t="shared" si="125"/>
        <v>0.10353092783505158</v>
      </c>
      <c r="AL225" s="133">
        <f t="shared" si="16"/>
        <v>3.06</v>
      </c>
      <c r="AM225" s="218">
        <f t="shared" si="17"/>
        <v>0.27</v>
      </c>
      <c r="AN225" s="218">
        <f t="shared" si="18"/>
        <v>1.7500000000000002E-2</v>
      </c>
      <c r="AO225" s="334">
        <f t="shared" si="109"/>
        <v>0.28749999999999998</v>
      </c>
      <c r="AP225" s="218">
        <f t="shared" si="19"/>
        <v>0.02</v>
      </c>
      <c r="AQ225" s="133">
        <f t="shared" si="126"/>
        <v>0</v>
      </c>
      <c r="AR225" s="134">
        <f t="shared" si="20"/>
        <v>0</v>
      </c>
      <c r="AS225" s="133">
        <f t="shared" si="106"/>
        <v>0</v>
      </c>
      <c r="AT225" s="134">
        <f t="shared" si="127"/>
        <v>7.0190264703434008E-2</v>
      </c>
      <c r="AU225" s="134">
        <f t="shared" si="22"/>
        <v>0</v>
      </c>
      <c r="AV225" s="34">
        <f t="shared" si="107"/>
        <v>0</v>
      </c>
      <c r="AW225" s="134">
        <f t="shared" si="24"/>
        <v>0.23250000000000001</v>
      </c>
      <c r="AX225" s="134">
        <f t="shared" si="25"/>
        <v>0.85</v>
      </c>
      <c r="AY225" s="134">
        <f t="shared" si="26"/>
        <v>0.85</v>
      </c>
      <c r="AZ225" s="134"/>
      <c r="BA225" s="223"/>
      <c r="BB225" s="218">
        <f t="shared" si="27"/>
        <v>-1.0546403580983732</v>
      </c>
      <c r="BC225" s="218">
        <f t="shared" si="128"/>
        <v>-1.0479999999999996</v>
      </c>
      <c r="BD225" s="134">
        <f t="shared" si="129"/>
        <v>-0.38477379466519657</v>
      </c>
      <c r="BE225" s="134">
        <f t="shared" si="130"/>
        <v>-0.3784678075646698</v>
      </c>
      <c r="BF225" s="134">
        <f>_xll.xSPRDOPT($BW225,$BV225,$CG225,0,$BY225,$BX225,$BZ225,$AJ225,1,4)*$CB225</f>
        <v>7.4978456377619185E-2</v>
      </c>
      <c r="BG225" s="134">
        <f>_xll.xSPRDOPT($BW225,$BV225,$CG225,0,$BY225,$BX225,$BZ225,$AJ225,1,3)*$CB225</f>
        <v>6.1452394907398289E-2</v>
      </c>
      <c r="BH225" s="134">
        <f>IF(OR(BF225&lt;&gt;0,BG225&lt;&gt;0),_xll.xSPRDOPT($BW225,$BV225,$CG225,0,$BY225,$BX225,$BZ225,$AJ225,1,12)*$CB225,0)</f>
        <v>-6.1633173405266979E-2</v>
      </c>
      <c r="BI225" s="134">
        <f>_xll.xSPRDOPT($BW225,$BV225,$CG225,2*LN(1+CA225/2),$BY225,$BX225,$BZ225,$AJ225,1,9)</f>
        <v>5.62578073785519E-5</v>
      </c>
      <c r="BJ225" s="134">
        <f>_xll.xSPRDOPT($BW225,$BV225,$CG225,0,$BY225,$BX225,$BZ225,$AJ225,1,6)*$CB225</f>
        <v>7.4475400212961063</v>
      </c>
      <c r="BK225" s="134">
        <f>_xll.xSPRDOPT($BW225,$BV225,$CG225,0,$BY225,$BX225,$BZ225,$AJ225,1,5)*$CB225</f>
        <v>-11.311581526478387</v>
      </c>
      <c r="BL225" s="134">
        <f>_xll.xSPRDOPT(BW225,BV225,CG225,0,BY225,BX225,BZ225,AJ225,1,2)*CB225</f>
        <v>-0.22902040862302986</v>
      </c>
      <c r="BM225" s="134">
        <f>_xll.xSPRDOPT(BW225,BV225,CG225,0,BY225,BX225,BZ225,AJ225,1,1)*CB225</f>
        <v>0.40219191537090299</v>
      </c>
      <c r="BN225" s="134">
        <f>IF(AH225&lt;&gt;0,_xll.xSPRDOPT($BW225,$BV225,$CG225,2*LN(1+CA225/2),$BY225,$BX225,$BZ225,$AJ225,1,8)+(AJ225/365.25)*CH225/AH225,0)</f>
        <v>0</v>
      </c>
      <c r="BO225" s="134">
        <f>_xll.xSPRDOPT($BW225,$BV225,$CG225,0,$BY225,$BX225,$BZ225,$AJ225,1,0)</f>
        <v>0.85484078033660615</v>
      </c>
      <c r="BP225" s="134"/>
      <c r="BQ225" s="134"/>
      <c r="BR225" s="134"/>
      <c r="BS225" s="135">
        <f t="shared" si="110"/>
        <v>0</v>
      </c>
      <c r="BV225" s="221">
        <v>4.4021403580983733</v>
      </c>
      <c r="BW225" s="133">
        <v>4.4154999999999998</v>
      </c>
      <c r="BX225" s="134">
        <v>0.6282510792705821</v>
      </c>
      <c r="BY225" s="134">
        <v>0.62194509217005534</v>
      </c>
      <c r="BZ225" s="134">
        <v>0.99287864325661945</v>
      </c>
      <c r="CA225" s="134">
        <v>6.8263969545907008E-2</v>
      </c>
      <c r="CB225" s="134">
        <v>0.9872179502955063</v>
      </c>
      <c r="CC225" s="218">
        <v>-0.03</v>
      </c>
      <c r="CD225" s="218">
        <v>0.06</v>
      </c>
      <c r="CE225" s="218">
        <v>0.17499999999999999</v>
      </c>
      <c r="CF225" s="218">
        <v>-7.4999999999999997E-3</v>
      </c>
      <c r="CG225" s="218">
        <v>1.9200000000000002E-2</v>
      </c>
      <c r="CH225" s="218">
        <v>3.0653117356675472</v>
      </c>
      <c r="CI225" s="29">
        <v>4.2480000000000002</v>
      </c>
    </row>
    <row r="226" spans="4:87" x14ac:dyDescent="0.2">
      <c r="D226" s="31">
        <f t="shared" si="111"/>
        <v>38671</v>
      </c>
      <c r="F226" s="28">
        <f t="shared" si="112"/>
        <v>20000</v>
      </c>
      <c r="G226" s="28">
        <f t="shared" si="11"/>
        <v>0</v>
      </c>
      <c r="H226" s="52">
        <f t="shared" si="113"/>
        <v>3.3475000000000001</v>
      </c>
      <c r="I226" s="52">
        <f t="shared" si="114"/>
        <v>3.3675000000000002</v>
      </c>
      <c r="K226" s="52">
        <f t="shared" si="108"/>
        <v>0</v>
      </c>
      <c r="L226" s="132">
        <f t="shared" si="115"/>
        <v>0</v>
      </c>
      <c r="M226" s="30"/>
      <c r="N226" s="128">
        <f t="shared" si="29"/>
        <v>0.24347728460538551</v>
      </c>
      <c r="O226" s="128">
        <f t="shared" si="30"/>
        <v>0.24347728460538551</v>
      </c>
      <c r="P226" s="55">
        <f t="shared" si="116"/>
        <v>0.99999999999999989</v>
      </c>
      <c r="Q226" s="132">
        <f>_xll.xSPRDOPT(I226,H226,AQ226,0,O226,N226,P226,D226-$G$5,1,0)*AH226*AU226</f>
        <v>0</v>
      </c>
      <c r="R226" s="330"/>
      <c r="S226" s="177">
        <f>_xll.xSPRDOPT(I226,H226,AQ226,AT226,O226,N226,P226,D226-$G$5,1,2)*AF226*F226*AH226</f>
        <v>0</v>
      </c>
      <c r="T226" s="177">
        <f>_xll.xSPRDOPT(I226,H226,AQ226,AT226,O226,N226,P226,D226-$G$5,1,1)*AF226*F226*AH226</f>
        <v>0</v>
      </c>
      <c r="U226" s="132"/>
      <c r="V226" s="142">
        <f t="shared" si="117"/>
        <v>0</v>
      </c>
      <c r="W226" s="142"/>
      <c r="X226" s="300">
        <f t="shared" si="118"/>
        <v>0</v>
      </c>
      <c r="Y226" s="300">
        <f t="shared" si="12"/>
        <v>0</v>
      </c>
      <c r="Z226" s="300">
        <f t="shared" si="13"/>
        <v>0</v>
      </c>
      <c r="AA226" s="300">
        <f t="shared" si="14"/>
        <v>0</v>
      </c>
      <c r="AB226" s="300">
        <f t="shared" si="119"/>
        <v>0</v>
      </c>
      <c r="AC226" s="300">
        <f t="shared" si="120"/>
        <v>0</v>
      </c>
      <c r="AE226" s="135">
        <v>15</v>
      </c>
      <c r="AF226" s="135">
        <f t="shared" si="121"/>
        <v>0</v>
      </c>
      <c r="AG226" s="135">
        <f t="shared" si="122"/>
        <v>11</v>
      </c>
      <c r="AH226" s="135">
        <f t="shared" si="105"/>
        <v>0</v>
      </c>
      <c r="AI226" s="135">
        <f t="shared" si="123"/>
        <v>1904</v>
      </c>
      <c r="AJ226" s="135">
        <f t="shared" si="124"/>
        <v>38671</v>
      </c>
      <c r="AK226" s="332">
        <f t="shared" si="125"/>
        <v>0.10353092783505158</v>
      </c>
      <c r="AL226" s="133">
        <f t="shared" si="16"/>
        <v>3.06</v>
      </c>
      <c r="AM226" s="218">
        <f t="shared" si="17"/>
        <v>0.27</v>
      </c>
      <c r="AN226" s="218">
        <f t="shared" si="18"/>
        <v>1.7500000000000002E-2</v>
      </c>
      <c r="AO226" s="334">
        <f t="shared" si="109"/>
        <v>0.28749999999999998</v>
      </c>
      <c r="AP226" s="218">
        <f t="shared" si="19"/>
        <v>0.02</v>
      </c>
      <c r="AQ226" s="133">
        <f t="shared" si="126"/>
        <v>0</v>
      </c>
      <c r="AR226" s="134">
        <f t="shared" si="20"/>
        <v>0</v>
      </c>
      <c r="AS226" s="133">
        <f t="shared" si="106"/>
        <v>0</v>
      </c>
      <c r="AT226" s="134">
        <f t="shared" si="127"/>
        <v>7.0190264703434008E-2</v>
      </c>
      <c r="AU226" s="134">
        <f t="shared" si="22"/>
        <v>0</v>
      </c>
      <c r="AV226" s="34">
        <f t="shared" si="107"/>
        <v>0</v>
      </c>
      <c r="AW226" s="134">
        <f t="shared" si="24"/>
        <v>0.23250000000000001</v>
      </c>
      <c r="AX226" s="134">
        <f t="shared" si="25"/>
        <v>0.85</v>
      </c>
      <c r="AY226" s="134">
        <f t="shared" si="26"/>
        <v>0.85</v>
      </c>
      <c r="AZ226" s="134"/>
      <c r="BA226" s="223"/>
      <c r="BB226" s="218">
        <f t="shared" si="27"/>
        <v>-1.0546403580983732</v>
      </c>
      <c r="BC226" s="218">
        <f t="shared" si="128"/>
        <v>-1.0479999999999996</v>
      </c>
      <c r="BD226" s="134">
        <f t="shared" si="129"/>
        <v>-0.38477379466519657</v>
      </c>
      <c r="BE226" s="134">
        <f t="shared" si="130"/>
        <v>-0.3784678075646698</v>
      </c>
      <c r="BF226" s="134">
        <f>_xll.xSPRDOPT($BW226,$BV226,$CG226,0,$BY226,$BX226,$BZ226,$AJ226,1,4)*$CB226</f>
        <v>7.4978456377619185E-2</v>
      </c>
      <c r="BG226" s="134">
        <f>_xll.xSPRDOPT($BW226,$BV226,$CG226,0,$BY226,$BX226,$BZ226,$AJ226,1,3)*$CB226</f>
        <v>6.1452394907398289E-2</v>
      </c>
      <c r="BH226" s="134">
        <f>IF(OR(BF226&lt;&gt;0,BG226&lt;&gt;0),_xll.xSPRDOPT($BW226,$BV226,$CG226,0,$BY226,$BX226,$BZ226,$AJ226,1,12)*$CB226,0)</f>
        <v>-6.1633173405266979E-2</v>
      </c>
      <c r="BI226" s="134">
        <f>_xll.xSPRDOPT($BW226,$BV226,$CG226,2*LN(1+CA226/2),$BY226,$BX226,$BZ226,$AJ226,1,9)</f>
        <v>5.62578073785519E-5</v>
      </c>
      <c r="BJ226" s="134">
        <f>_xll.xSPRDOPT($BW226,$BV226,$CG226,0,$BY226,$BX226,$BZ226,$AJ226,1,6)*$CB226</f>
        <v>7.4475400212961063</v>
      </c>
      <c r="BK226" s="134">
        <f>_xll.xSPRDOPT($BW226,$BV226,$CG226,0,$BY226,$BX226,$BZ226,$AJ226,1,5)*$CB226</f>
        <v>-11.311581526478387</v>
      </c>
      <c r="BL226" s="134">
        <f>_xll.xSPRDOPT(BW226,BV226,CG226,0,BY226,BX226,BZ226,AJ226,1,2)*CB226</f>
        <v>-0.22902040862302986</v>
      </c>
      <c r="BM226" s="134">
        <f>_xll.xSPRDOPT(BW226,BV226,CG226,0,BY226,BX226,BZ226,AJ226,1,1)*CB226</f>
        <v>0.40219191537090299</v>
      </c>
      <c r="BN226" s="134">
        <f>IF(AH226&lt;&gt;0,_xll.xSPRDOPT($BW226,$BV226,$CG226,2*LN(1+CA226/2),$BY226,$BX226,$BZ226,$AJ226,1,8)+(AJ226/365.25)*CH226/AH226,0)</f>
        <v>0</v>
      </c>
      <c r="BO226" s="134">
        <f>_xll.xSPRDOPT($BW226,$BV226,$CG226,0,$BY226,$BX226,$BZ226,$AJ226,1,0)</f>
        <v>0.85484078033660615</v>
      </c>
      <c r="BP226" s="134"/>
      <c r="BQ226" s="134"/>
      <c r="BR226" s="134"/>
      <c r="BS226" s="135">
        <f t="shared" si="110"/>
        <v>0</v>
      </c>
      <c r="BV226" s="221">
        <v>4.4021403580983733</v>
      </c>
      <c r="BW226" s="133">
        <v>4.4154999999999998</v>
      </c>
      <c r="BX226" s="134">
        <v>0.6282510792705821</v>
      </c>
      <c r="BY226" s="134">
        <v>0.62194509217005534</v>
      </c>
      <c r="BZ226" s="134">
        <v>0.99287864325661945</v>
      </c>
      <c r="CA226" s="134">
        <v>6.8263969545907008E-2</v>
      </c>
      <c r="CB226" s="134">
        <v>0.9872179502955063</v>
      </c>
      <c r="CC226" s="218">
        <v>-0.03</v>
      </c>
      <c r="CD226" s="218">
        <v>0.06</v>
      </c>
      <c r="CE226" s="218">
        <v>0.17499999999999999</v>
      </c>
      <c r="CF226" s="218">
        <v>-7.4999999999999997E-3</v>
      </c>
      <c r="CG226" s="218">
        <v>1.9200000000000002E-2</v>
      </c>
      <c r="CH226" s="218">
        <v>3.0653117356675472</v>
      </c>
      <c r="CI226" s="29">
        <v>4.2480000000000002</v>
      </c>
    </row>
    <row r="227" spans="4:87" x14ac:dyDescent="0.2">
      <c r="D227" s="31">
        <f t="shared" si="111"/>
        <v>38671</v>
      </c>
      <c r="F227" s="28">
        <f t="shared" si="112"/>
        <v>20000</v>
      </c>
      <c r="G227" s="28">
        <f t="shared" si="11"/>
        <v>0</v>
      </c>
      <c r="H227" s="52">
        <f t="shared" si="113"/>
        <v>3.3475000000000001</v>
      </c>
      <c r="I227" s="52">
        <f t="shared" si="114"/>
        <v>3.3675000000000002</v>
      </c>
      <c r="K227" s="52">
        <f t="shared" si="108"/>
        <v>0</v>
      </c>
      <c r="L227" s="132">
        <f t="shared" si="115"/>
        <v>0</v>
      </c>
      <c r="M227" s="30"/>
      <c r="N227" s="128">
        <f t="shared" si="29"/>
        <v>0.24347728460538551</v>
      </c>
      <c r="O227" s="128">
        <f t="shared" si="30"/>
        <v>0.24347728460538551</v>
      </c>
      <c r="P227" s="55">
        <f t="shared" si="116"/>
        <v>0.99999999999999989</v>
      </c>
      <c r="Q227" s="132">
        <f>_xll.xSPRDOPT(I227,H227,AQ227,0,O227,N227,P227,D227-$G$5,1,0)*AH227*AU227</f>
        <v>0</v>
      </c>
      <c r="R227" s="330"/>
      <c r="S227" s="177">
        <f>_xll.xSPRDOPT(I227,H227,AQ227,AT227,O227,N227,P227,D227-$G$5,1,2)*AF227*F227*AH227</f>
        <v>0</v>
      </c>
      <c r="T227" s="177">
        <f>_xll.xSPRDOPT(I227,H227,AQ227,AT227,O227,N227,P227,D227-$G$5,1,1)*AF227*F227*AH227</f>
        <v>0</v>
      </c>
      <c r="U227" s="132"/>
      <c r="V227" s="142">
        <f t="shared" si="117"/>
        <v>0</v>
      </c>
      <c r="W227" s="142"/>
      <c r="X227" s="300">
        <f t="shared" si="118"/>
        <v>0</v>
      </c>
      <c r="Y227" s="300">
        <f t="shared" si="12"/>
        <v>0</v>
      </c>
      <c r="Z227" s="300">
        <f t="shared" si="13"/>
        <v>0</v>
      </c>
      <c r="AA227" s="300">
        <f t="shared" si="14"/>
        <v>0</v>
      </c>
      <c r="AB227" s="300">
        <f t="shared" si="119"/>
        <v>0</v>
      </c>
      <c r="AC227" s="300">
        <f t="shared" si="120"/>
        <v>0</v>
      </c>
      <c r="AE227" s="135">
        <v>15</v>
      </c>
      <c r="AF227" s="135">
        <f t="shared" si="121"/>
        <v>0</v>
      </c>
      <c r="AG227" s="135">
        <f t="shared" si="122"/>
        <v>11</v>
      </c>
      <c r="AH227" s="135">
        <f t="shared" si="105"/>
        <v>0</v>
      </c>
      <c r="AI227" s="135">
        <f t="shared" si="123"/>
        <v>1904</v>
      </c>
      <c r="AJ227" s="135">
        <f t="shared" si="124"/>
        <v>38671</v>
      </c>
      <c r="AK227" s="332">
        <f t="shared" si="125"/>
        <v>0.10353092783505158</v>
      </c>
      <c r="AL227" s="133">
        <f t="shared" si="16"/>
        <v>3.06</v>
      </c>
      <c r="AM227" s="218">
        <f t="shared" si="17"/>
        <v>0.27</v>
      </c>
      <c r="AN227" s="218">
        <f t="shared" si="18"/>
        <v>1.7500000000000002E-2</v>
      </c>
      <c r="AO227" s="334">
        <f t="shared" si="109"/>
        <v>0.28749999999999998</v>
      </c>
      <c r="AP227" s="218">
        <f t="shared" si="19"/>
        <v>0.02</v>
      </c>
      <c r="AQ227" s="133">
        <f t="shared" si="126"/>
        <v>0</v>
      </c>
      <c r="AR227" s="134">
        <f t="shared" si="20"/>
        <v>0</v>
      </c>
      <c r="AS227" s="133">
        <f t="shared" si="106"/>
        <v>0</v>
      </c>
      <c r="AT227" s="134">
        <f t="shared" si="127"/>
        <v>7.0190264703434008E-2</v>
      </c>
      <c r="AU227" s="134">
        <f t="shared" si="22"/>
        <v>0</v>
      </c>
      <c r="AV227" s="34">
        <f t="shared" si="107"/>
        <v>0</v>
      </c>
      <c r="AW227" s="134">
        <f t="shared" si="24"/>
        <v>0.23250000000000001</v>
      </c>
      <c r="AX227" s="134">
        <f t="shared" si="25"/>
        <v>0.85</v>
      </c>
      <c r="AY227" s="134">
        <f t="shared" si="26"/>
        <v>0.85</v>
      </c>
      <c r="AZ227" s="134"/>
      <c r="BA227" s="223"/>
      <c r="BB227" s="218">
        <f t="shared" si="27"/>
        <v>-1.0546403580983732</v>
      </c>
      <c r="BC227" s="218">
        <f t="shared" si="128"/>
        <v>-1.0479999999999996</v>
      </c>
      <c r="BD227" s="134">
        <f t="shared" si="129"/>
        <v>-0.38477379466519657</v>
      </c>
      <c r="BE227" s="134">
        <f t="shared" si="130"/>
        <v>-0.3784678075646698</v>
      </c>
      <c r="BF227" s="134">
        <f>_xll.xSPRDOPT($BW227,$BV227,$CG227,0,$BY227,$BX227,$BZ227,$AJ227,1,4)*$CB227</f>
        <v>7.4978456377619185E-2</v>
      </c>
      <c r="BG227" s="134">
        <f>_xll.xSPRDOPT($BW227,$BV227,$CG227,0,$BY227,$BX227,$BZ227,$AJ227,1,3)*$CB227</f>
        <v>6.1452394907398289E-2</v>
      </c>
      <c r="BH227" s="134">
        <f>IF(OR(BF227&lt;&gt;0,BG227&lt;&gt;0),_xll.xSPRDOPT($BW227,$BV227,$CG227,0,$BY227,$BX227,$BZ227,$AJ227,1,12)*$CB227,0)</f>
        <v>-6.1633173405266979E-2</v>
      </c>
      <c r="BI227" s="134">
        <f>_xll.xSPRDOPT($BW227,$BV227,$CG227,2*LN(1+CA227/2),$BY227,$BX227,$BZ227,$AJ227,1,9)</f>
        <v>5.62578073785519E-5</v>
      </c>
      <c r="BJ227" s="134">
        <f>_xll.xSPRDOPT($BW227,$BV227,$CG227,0,$BY227,$BX227,$BZ227,$AJ227,1,6)*$CB227</f>
        <v>7.4475400212961063</v>
      </c>
      <c r="BK227" s="134">
        <f>_xll.xSPRDOPT($BW227,$BV227,$CG227,0,$BY227,$BX227,$BZ227,$AJ227,1,5)*$CB227</f>
        <v>-11.311581526478387</v>
      </c>
      <c r="BL227" s="134">
        <f>_xll.xSPRDOPT(BW227,BV227,CG227,0,BY227,BX227,BZ227,AJ227,1,2)*CB227</f>
        <v>-0.22902040862302986</v>
      </c>
      <c r="BM227" s="134">
        <f>_xll.xSPRDOPT(BW227,BV227,CG227,0,BY227,BX227,BZ227,AJ227,1,1)*CB227</f>
        <v>0.40219191537090299</v>
      </c>
      <c r="BN227" s="134">
        <f>IF(AH227&lt;&gt;0,_xll.xSPRDOPT($BW227,$BV227,$CG227,2*LN(1+CA227/2),$BY227,$BX227,$BZ227,$AJ227,1,8)+(AJ227/365.25)*CH227/AH227,0)</f>
        <v>0</v>
      </c>
      <c r="BO227" s="134">
        <f>_xll.xSPRDOPT($BW227,$BV227,$CG227,0,$BY227,$BX227,$BZ227,$AJ227,1,0)</f>
        <v>0.85484078033660615</v>
      </c>
      <c r="BP227" s="134"/>
      <c r="BQ227" s="134"/>
      <c r="BR227" s="134"/>
      <c r="BS227" s="135">
        <f t="shared" si="110"/>
        <v>0</v>
      </c>
      <c r="BV227" s="221">
        <v>4.4021403580983733</v>
      </c>
      <c r="BW227" s="133">
        <v>4.4154999999999998</v>
      </c>
      <c r="BX227" s="134">
        <v>0.6282510792705821</v>
      </c>
      <c r="BY227" s="134">
        <v>0.62194509217005534</v>
      </c>
      <c r="BZ227" s="134">
        <v>0.99287864325661945</v>
      </c>
      <c r="CA227" s="134">
        <v>6.8263969545907008E-2</v>
      </c>
      <c r="CB227" s="134">
        <v>0.9872179502955063</v>
      </c>
      <c r="CC227" s="218">
        <v>-0.03</v>
      </c>
      <c r="CD227" s="218">
        <v>0.06</v>
      </c>
      <c r="CE227" s="218">
        <v>0.17499999999999999</v>
      </c>
      <c r="CF227" s="218">
        <v>-7.4999999999999997E-3</v>
      </c>
      <c r="CG227" s="218">
        <v>1.9200000000000002E-2</v>
      </c>
      <c r="CH227" s="218">
        <v>3.0653117356675472</v>
      </c>
      <c r="CI227" s="29">
        <v>4.2480000000000002</v>
      </c>
    </row>
    <row r="228" spans="4:87" x14ac:dyDescent="0.2">
      <c r="D228" s="31">
        <f t="shared" si="111"/>
        <v>38671</v>
      </c>
      <c r="F228" s="28">
        <f t="shared" si="112"/>
        <v>20000</v>
      </c>
      <c r="G228" s="28">
        <f t="shared" si="11"/>
        <v>0</v>
      </c>
      <c r="H228" s="52">
        <f t="shared" si="113"/>
        <v>3.3475000000000001</v>
      </c>
      <c r="I228" s="52">
        <f t="shared" si="114"/>
        <v>3.3675000000000002</v>
      </c>
      <c r="K228" s="52">
        <f t="shared" si="108"/>
        <v>0</v>
      </c>
      <c r="L228" s="132">
        <f t="shared" si="115"/>
        <v>0</v>
      </c>
      <c r="M228" s="30"/>
      <c r="N228" s="128">
        <f t="shared" si="29"/>
        <v>0.24347728460538551</v>
      </c>
      <c r="O228" s="128">
        <f t="shared" si="30"/>
        <v>0.24347728460538551</v>
      </c>
      <c r="P228" s="55">
        <f t="shared" si="116"/>
        <v>0.99999999999999989</v>
      </c>
      <c r="Q228" s="132">
        <f>_xll.xSPRDOPT(I228,H228,AQ228,0,O228,N228,P228,D228-$G$5,1,0)*AH228*AU228</f>
        <v>0</v>
      </c>
      <c r="R228" s="330"/>
      <c r="S228" s="177">
        <f>_xll.xSPRDOPT(I228,H228,AQ228,AT228,O228,N228,P228,D228-$G$5,1,2)*AF228*F228*AH228</f>
        <v>0</v>
      </c>
      <c r="T228" s="177">
        <f>_xll.xSPRDOPT(I228,H228,AQ228,AT228,O228,N228,P228,D228-$G$5,1,1)*AF228*F228*AH228</f>
        <v>0</v>
      </c>
      <c r="U228" s="132"/>
      <c r="V228" s="142">
        <f t="shared" si="117"/>
        <v>0</v>
      </c>
      <c r="W228" s="142"/>
      <c r="X228" s="300">
        <f t="shared" si="118"/>
        <v>0</v>
      </c>
      <c r="Y228" s="300">
        <f t="shared" si="12"/>
        <v>0</v>
      </c>
      <c r="Z228" s="300">
        <f t="shared" si="13"/>
        <v>0</v>
      </c>
      <c r="AA228" s="300">
        <f t="shared" si="14"/>
        <v>0</v>
      </c>
      <c r="AB228" s="300">
        <f t="shared" si="119"/>
        <v>0</v>
      </c>
      <c r="AC228" s="300">
        <f t="shared" si="120"/>
        <v>0</v>
      </c>
      <c r="AE228" s="135">
        <v>15</v>
      </c>
      <c r="AF228" s="135">
        <f t="shared" si="121"/>
        <v>0</v>
      </c>
      <c r="AG228" s="135">
        <f t="shared" si="122"/>
        <v>11</v>
      </c>
      <c r="AH228" s="135">
        <f t="shared" si="105"/>
        <v>0</v>
      </c>
      <c r="AI228" s="135">
        <f t="shared" si="123"/>
        <v>1904</v>
      </c>
      <c r="AJ228" s="135">
        <f t="shared" si="124"/>
        <v>38671</v>
      </c>
      <c r="AK228" s="332">
        <f t="shared" si="125"/>
        <v>0.10353092783505158</v>
      </c>
      <c r="AL228" s="133">
        <f t="shared" si="16"/>
        <v>3.06</v>
      </c>
      <c r="AM228" s="218">
        <f t="shared" si="17"/>
        <v>0.27</v>
      </c>
      <c r="AN228" s="218">
        <f t="shared" si="18"/>
        <v>1.7500000000000002E-2</v>
      </c>
      <c r="AO228" s="334">
        <f t="shared" si="109"/>
        <v>0.28749999999999998</v>
      </c>
      <c r="AP228" s="218">
        <f t="shared" si="19"/>
        <v>0.02</v>
      </c>
      <c r="AQ228" s="133">
        <f t="shared" si="126"/>
        <v>0</v>
      </c>
      <c r="AR228" s="134">
        <f t="shared" si="20"/>
        <v>0</v>
      </c>
      <c r="AS228" s="133">
        <f t="shared" si="106"/>
        <v>0</v>
      </c>
      <c r="AT228" s="134">
        <f t="shared" si="127"/>
        <v>7.0190264703434008E-2</v>
      </c>
      <c r="AU228" s="134">
        <f t="shared" si="22"/>
        <v>0</v>
      </c>
      <c r="AV228" s="34">
        <f t="shared" si="107"/>
        <v>0</v>
      </c>
      <c r="AW228" s="134">
        <f t="shared" si="24"/>
        <v>0.23250000000000001</v>
      </c>
      <c r="AX228" s="134">
        <f t="shared" si="25"/>
        <v>0.85</v>
      </c>
      <c r="AY228" s="134">
        <f t="shared" si="26"/>
        <v>0.85</v>
      </c>
      <c r="AZ228" s="134"/>
      <c r="BA228" s="223"/>
      <c r="BB228" s="218">
        <f t="shared" si="27"/>
        <v>-1.0546403580983732</v>
      </c>
      <c r="BC228" s="218">
        <f t="shared" si="128"/>
        <v>-1.0479999999999996</v>
      </c>
      <c r="BD228" s="134">
        <f t="shared" si="129"/>
        <v>-0.38477379466519657</v>
      </c>
      <c r="BE228" s="134">
        <f t="shared" si="130"/>
        <v>-0.3784678075646698</v>
      </c>
      <c r="BF228" s="134">
        <f>_xll.xSPRDOPT($BW228,$BV228,$CG228,0,$BY228,$BX228,$BZ228,$AJ228,1,4)*$CB228</f>
        <v>7.4978456377619185E-2</v>
      </c>
      <c r="BG228" s="134">
        <f>_xll.xSPRDOPT($BW228,$BV228,$CG228,0,$BY228,$BX228,$BZ228,$AJ228,1,3)*$CB228</f>
        <v>6.1452394907398289E-2</v>
      </c>
      <c r="BH228" s="134">
        <f>IF(OR(BF228&lt;&gt;0,BG228&lt;&gt;0),_xll.xSPRDOPT($BW228,$BV228,$CG228,0,$BY228,$BX228,$BZ228,$AJ228,1,12)*$CB228,0)</f>
        <v>-6.1633173405266979E-2</v>
      </c>
      <c r="BI228" s="134">
        <f>_xll.xSPRDOPT($BW228,$BV228,$CG228,2*LN(1+CA228/2),$BY228,$BX228,$BZ228,$AJ228,1,9)</f>
        <v>5.62578073785519E-5</v>
      </c>
      <c r="BJ228" s="134">
        <f>_xll.xSPRDOPT($BW228,$BV228,$CG228,0,$BY228,$BX228,$BZ228,$AJ228,1,6)*$CB228</f>
        <v>7.4475400212961063</v>
      </c>
      <c r="BK228" s="134">
        <f>_xll.xSPRDOPT($BW228,$BV228,$CG228,0,$BY228,$BX228,$BZ228,$AJ228,1,5)*$CB228</f>
        <v>-11.311581526478387</v>
      </c>
      <c r="BL228" s="134">
        <f>_xll.xSPRDOPT(BW228,BV228,CG228,0,BY228,BX228,BZ228,AJ228,1,2)*CB228</f>
        <v>-0.22902040862302986</v>
      </c>
      <c r="BM228" s="134">
        <f>_xll.xSPRDOPT(BW228,BV228,CG228,0,BY228,BX228,BZ228,AJ228,1,1)*CB228</f>
        <v>0.40219191537090299</v>
      </c>
      <c r="BN228" s="134">
        <f>IF(AH228&lt;&gt;0,_xll.xSPRDOPT($BW228,$BV228,$CG228,2*LN(1+CA228/2),$BY228,$BX228,$BZ228,$AJ228,1,8)+(AJ228/365.25)*CH228/AH228,0)</f>
        <v>0</v>
      </c>
      <c r="BO228" s="134">
        <f>_xll.xSPRDOPT($BW228,$BV228,$CG228,0,$BY228,$BX228,$BZ228,$AJ228,1,0)</f>
        <v>0.85484078033660615</v>
      </c>
      <c r="BP228" s="134"/>
      <c r="BQ228" s="134"/>
      <c r="BR228" s="134"/>
      <c r="BS228" s="135">
        <f t="shared" si="110"/>
        <v>0</v>
      </c>
      <c r="BV228" s="221">
        <v>4.4021403580983733</v>
      </c>
      <c r="BW228" s="133">
        <v>4.4154999999999998</v>
      </c>
      <c r="BX228" s="134">
        <v>0.6282510792705821</v>
      </c>
      <c r="BY228" s="134">
        <v>0.62194509217005534</v>
      </c>
      <c r="BZ228" s="134">
        <v>0.99287864325661945</v>
      </c>
      <c r="CA228" s="134">
        <v>6.8263969545907008E-2</v>
      </c>
      <c r="CB228" s="134">
        <v>0.9872179502955063</v>
      </c>
      <c r="CC228" s="218">
        <v>-0.03</v>
      </c>
      <c r="CD228" s="218">
        <v>0.06</v>
      </c>
      <c r="CE228" s="218">
        <v>0.17499999999999999</v>
      </c>
      <c r="CF228" s="218">
        <v>-7.4999999999999997E-3</v>
      </c>
      <c r="CG228" s="218">
        <v>1.9200000000000002E-2</v>
      </c>
      <c r="CH228" s="218">
        <v>3.0653117356675472</v>
      </c>
      <c r="CI228" s="29">
        <v>4.2480000000000002</v>
      </c>
    </row>
    <row r="229" spans="4:87" x14ac:dyDescent="0.2">
      <c r="D229" s="31">
        <f t="shared" si="111"/>
        <v>38671</v>
      </c>
      <c r="F229" s="28">
        <f t="shared" si="112"/>
        <v>20000</v>
      </c>
      <c r="G229" s="28">
        <f t="shared" si="11"/>
        <v>0</v>
      </c>
      <c r="H229" s="52">
        <f t="shared" si="113"/>
        <v>3.3475000000000001</v>
      </c>
      <c r="I229" s="52">
        <f t="shared" si="114"/>
        <v>3.3675000000000002</v>
      </c>
      <c r="K229" s="52">
        <f t="shared" si="108"/>
        <v>0</v>
      </c>
      <c r="L229" s="132">
        <f t="shared" si="115"/>
        <v>0</v>
      </c>
      <c r="M229" s="30"/>
      <c r="N229" s="128">
        <f t="shared" si="29"/>
        <v>0.24347728460538551</v>
      </c>
      <c r="O229" s="128">
        <f t="shared" si="30"/>
        <v>0.24347728460538551</v>
      </c>
      <c r="P229" s="55">
        <f t="shared" si="116"/>
        <v>0.99999999999999989</v>
      </c>
      <c r="Q229" s="132">
        <f>_xll.xSPRDOPT(I229,H229,AQ229,0,O229,N229,P229,D229-$G$5,1,0)*AH229*AU229</f>
        <v>0</v>
      </c>
      <c r="R229" s="330"/>
      <c r="S229" s="177">
        <f>_xll.xSPRDOPT(I229,H229,AQ229,AT229,O229,N229,P229,D229-$G$5,1,2)*AF229*F229*AH229</f>
        <v>0</v>
      </c>
      <c r="T229" s="177">
        <f>_xll.xSPRDOPT(I229,H229,AQ229,AT229,O229,N229,P229,D229-$G$5,1,1)*AF229*F229*AH229</f>
        <v>0</v>
      </c>
      <c r="U229" s="132"/>
      <c r="V229" s="142">
        <f t="shared" si="117"/>
        <v>0</v>
      </c>
      <c r="W229" s="142"/>
      <c r="X229" s="300">
        <f t="shared" si="118"/>
        <v>0</v>
      </c>
      <c r="Y229" s="300">
        <f t="shared" si="12"/>
        <v>0</v>
      </c>
      <c r="Z229" s="300">
        <f t="shared" si="13"/>
        <v>0</v>
      </c>
      <c r="AA229" s="300">
        <f t="shared" si="14"/>
        <v>0</v>
      </c>
      <c r="AB229" s="300">
        <f t="shared" si="119"/>
        <v>0</v>
      </c>
      <c r="AC229" s="300">
        <f t="shared" si="120"/>
        <v>0</v>
      </c>
      <c r="AE229" s="135">
        <v>15</v>
      </c>
      <c r="AF229" s="135">
        <f t="shared" si="121"/>
        <v>0</v>
      </c>
      <c r="AG229" s="135">
        <f t="shared" si="122"/>
        <v>11</v>
      </c>
      <c r="AH229" s="135">
        <f t="shared" si="105"/>
        <v>0</v>
      </c>
      <c r="AI229" s="135">
        <f t="shared" si="123"/>
        <v>1904</v>
      </c>
      <c r="AJ229" s="135">
        <f t="shared" si="124"/>
        <v>38671</v>
      </c>
      <c r="AK229" s="332">
        <f t="shared" si="125"/>
        <v>0.10353092783505158</v>
      </c>
      <c r="AL229" s="133">
        <f t="shared" si="16"/>
        <v>3.06</v>
      </c>
      <c r="AM229" s="218">
        <f t="shared" si="17"/>
        <v>0.27</v>
      </c>
      <c r="AN229" s="218">
        <f t="shared" si="18"/>
        <v>1.7500000000000002E-2</v>
      </c>
      <c r="AO229" s="334">
        <f t="shared" si="109"/>
        <v>0.28749999999999998</v>
      </c>
      <c r="AP229" s="218">
        <f t="shared" si="19"/>
        <v>0.02</v>
      </c>
      <c r="AQ229" s="133">
        <f t="shared" si="126"/>
        <v>0</v>
      </c>
      <c r="AR229" s="134">
        <f t="shared" si="20"/>
        <v>0</v>
      </c>
      <c r="AS229" s="133">
        <f t="shared" si="106"/>
        <v>0</v>
      </c>
      <c r="AT229" s="134">
        <f t="shared" si="127"/>
        <v>7.0190264703434008E-2</v>
      </c>
      <c r="AU229" s="134">
        <f t="shared" si="22"/>
        <v>0</v>
      </c>
      <c r="AV229" s="34">
        <f t="shared" si="107"/>
        <v>0</v>
      </c>
      <c r="AW229" s="134">
        <f t="shared" si="24"/>
        <v>0.23250000000000001</v>
      </c>
      <c r="AX229" s="134">
        <f t="shared" si="25"/>
        <v>0.85</v>
      </c>
      <c r="AY229" s="134">
        <f t="shared" si="26"/>
        <v>0.85</v>
      </c>
      <c r="AZ229" s="134"/>
      <c r="BA229" s="223"/>
      <c r="BB229" s="218">
        <f t="shared" si="27"/>
        <v>-1.0546403580983732</v>
      </c>
      <c r="BC229" s="218">
        <f t="shared" si="128"/>
        <v>-1.0479999999999996</v>
      </c>
      <c r="BD229" s="134">
        <f t="shared" si="129"/>
        <v>-0.38477379466519657</v>
      </c>
      <c r="BE229" s="134">
        <f t="shared" si="130"/>
        <v>-0.3784678075646698</v>
      </c>
      <c r="BF229" s="134">
        <f>_xll.xSPRDOPT($BW229,$BV229,$CG229,0,$BY229,$BX229,$BZ229,$AJ229,1,4)*$CB229</f>
        <v>7.4978456377619185E-2</v>
      </c>
      <c r="BG229" s="134">
        <f>_xll.xSPRDOPT($BW229,$BV229,$CG229,0,$BY229,$BX229,$BZ229,$AJ229,1,3)*$CB229</f>
        <v>6.1452394907398289E-2</v>
      </c>
      <c r="BH229" s="134">
        <f>IF(OR(BF229&lt;&gt;0,BG229&lt;&gt;0),_xll.xSPRDOPT($BW229,$BV229,$CG229,0,$BY229,$BX229,$BZ229,$AJ229,1,12)*$CB229,0)</f>
        <v>-6.1633173405266979E-2</v>
      </c>
      <c r="BI229" s="134">
        <f>_xll.xSPRDOPT($BW229,$BV229,$CG229,2*LN(1+CA229/2),$BY229,$BX229,$BZ229,$AJ229,1,9)</f>
        <v>5.62578073785519E-5</v>
      </c>
      <c r="BJ229" s="134">
        <f>_xll.xSPRDOPT($BW229,$BV229,$CG229,0,$BY229,$BX229,$BZ229,$AJ229,1,6)*$CB229</f>
        <v>7.4475400212961063</v>
      </c>
      <c r="BK229" s="134">
        <f>_xll.xSPRDOPT($BW229,$BV229,$CG229,0,$BY229,$BX229,$BZ229,$AJ229,1,5)*$CB229</f>
        <v>-11.311581526478387</v>
      </c>
      <c r="BL229" s="134">
        <f>_xll.xSPRDOPT(BW229,BV229,CG229,0,BY229,BX229,BZ229,AJ229,1,2)*CB229</f>
        <v>-0.22902040862302986</v>
      </c>
      <c r="BM229" s="134">
        <f>_xll.xSPRDOPT(BW229,BV229,CG229,0,BY229,BX229,BZ229,AJ229,1,1)*CB229</f>
        <v>0.40219191537090299</v>
      </c>
      <c r="BN229" s="134">
        <f>IF(AH229&lt;&gt;0,_xll.xSPRDOPT($BW229,$BV229,$CG229,2*LN(1+CA229/2),$BY229,$BX229,$BZ229,$AJ229,1,8)+(AJ229/365.25)*CH229/AH229,0)</f>
        <v>0</v>
      </c>
      <c r="BO229" s="134">
        <f>_xll.xSPRDOPT($BW229,$BV229,$CG229,0,$BY229,$BX229,$BZ229,$AJ229,1,0)</f>
        <v>0.85484078033660615</v>
      </c>
      <c r="BP229" s="134"/>
      <c r="BQ229" s="134"/>
      <c r="BR229" s="134"/>
      <c r="BS229" s="135">
        <f t="shared" si="110"/>
        <v>0</v>
      </c>
      <c r="BV229" s="221">
        <v>4.4021403580983733</v>
      </c>
      <c r="BW229" s="133">
        <v>4.4154999999999998</v>
      </c>
      <c r="BX229" s="134">
        <v>0.6282510792705821</v>
      </c>
      <c r="BY229" s="134">
        <v>0.62194509217005534</v>
      </c>
      <c r="BZ229" s="134">
        <v>0.99287864325661945</v>
      </c>
      <c r="CA229" s="134">
        <v>6.8263969545907008E-2</v>
      </c>
      <c r="CB229" s="134">
        <v>0.9872179502955063</v>
      </c>
      <c r="CC229" s="218">
        <v>-0.03</v>
      </c>
      <c r="CD229" s="218">
        <v>0.06</v>
      </c>
      <c r="CE229" s="218">
        <v>0.17499999999999999</v>
      </c>
      <c r="CF229" s="218">
        <v>-7.4999999999999997E-3</v>
      </c>
      <c r="CG229" s="218">
        <v>1.9200000000000002E-2</v>
      </c>
      <c r="CH229" s="218">
        <v>3.0653117356675472</v>
      </c>
      <c r="CI229" s="29">
        <v>4.2480000000000002</v>
      </c>
    </row>
    <row r="230" spans="4:87" x14ac:dyDescent="0.2">
      <c r="D230" s="31">
        <f t="shared" si="111"/>
        <v>38671</v>
      </c>
      <c r="F230" s="28">
        <f t="shared" si="112"/>
        <v>20000</v>
      </c>
      <c r="G230" s="28">
        <f t="shared" si="11"/>
        <v>0</v>
      </c>
      <c r="H230" s="52">
        <f t="shared" si="113"/>
        <v>3.3475000000000001</v>
      </c>
      <c r="I230" s="52">
        <f t="shared" si="114"/>
        <v>3.3675000000000002</v>
      </c>
      <c r="K230" s="52">
        <f t="shared" si="108"/>
        <v>0</v>
      </c>
      <c r="L230" s="132">
        <f t="shared" si="115"/>
        <v>0</v>
      </c>
      <c r="M230" s="30"/>
      <c r="N230" s="128">
        <f t="shared" si="29"/>
        <v>0.24347728460538551</v>
      </c>
      <c r="O230" s="128">
        <f t="shared" si="30"/>
        <v>0.24347728460538551</v>
      </c>
      <c r="P230" s="55">
        <f t="shared" si="116"/>
        <v>0.99999999999999989</v>
      </c>
      <c r="Q230" s="132">
        <f>_xll.xSPRDOPT(I230,H230,AQ230,0,O230,N230,P230,D230-$G$5,1,0)*AH230*AU230</f>
        <v>0</v>
      </c>
      <c r="R230" s="330"/>
      <c r="S230" s="177">
        <f>_xll.xSPRDOPT(I230,H230,AQ230,AT230,O230,N230,P230,D230-$G$5,1,2)*AF230*F230*AH230</f>
        <v>0</v>
      </c>
      <c r="T230" s="177">
        <f>_xll.xSPRDOPT(I230,H230,AQ230,AT230,O230,N230,P230,D230-$G$5,1,1)*AF230*F230*AH230</f>
        <v>0</v>
      </c>
      <c r="U230" s="132"/>
      <c r="V230" s="142">
        <f t="shared" si="117"/>
        <v>0</v>
      </c>
      <c r="W230" s="142"/>
      <c r="X230" s="300">
        <f t="shared" si="118"/>
        <v>0</v>
      </c>
      <c r="Y230" s="300">
        <f t="shared" si="12"/>
        <v>0</v>
      </c>
      <c r="Z230" s="300">
        <f t="shared" si="13"/>
        <v>0</v>
      </c>
      <c r="AA230" s="300">
        <f t="shared" si="14"/>
        <v>0</v>
      </c>
      <c r="AB230" s="300">
        <f t="shared" si="119"/>
        <v>0</v>
      </c>
      <c r="AC230" s="300">
        <f t="shared" si="120"/>
        <v>0</v>
      </c>
      <c r="AE230" s="135">
        <v>15</v>
      </c>
      <c r="AF230" s="135">
        <f t="shared" si="121"/>
        <v>0</v>
      </c>
      <c r="AG230" s="135">
        <f t="shared" si="122"/>
        <v>11</v>
      </c>
      <c r="AH230" s="135">
        <f t="shared" si="105"/>
        <v>0</v>
      </c>
      <c r="AI230" s="135">
        <f t="shared" si="123"/>
        <v>1904</v>
      </c>
      <c r="AJ230" s="135">
        <f t="shared" si="124"/>
        <v>38671</v>
      </c>
      <c r="AK230" s="332">
        <f t="shared" si="125"/>
        <v>0.10353092783505158</v>
      </c>
      <c r="AL230" s="133">
        <f t="shared" si="16"/>
        <v>3.06</v>
      </c>
      <c r="AM230" s="218">
        <f t="shared" si="17"/>
        <v>0.27</v>
      </c>
      <c r="AN230" s="218">
        <f t="shared" si="18"/>
        <v>1.7500000000000002E-2</v>
      </c>
      <c r="AO230" s="334">
        <f t="shared" si="109"/>
        <v>0.28749999999999998</v>
      </c>
      <c r="AP230" s="218">
        <f t="shared" si="19"/>
        <v>0.02</v>
      </c>
      <c r="AQ230" s="133">
        <f t="shared" si="126"/>
        <v>0</v>
      </c>
      <c r="AR230" s="134">
        <f t="shared" si="20"/>
        <v>0</v>
      </c>
      <c r="AS230" s="133">
        <f t="shared" si="106"/>
        <v>0</v>
      </c>
      <c r="AT230" s="134">
        <f t="shared" si="127"/>
        <v>7.0190264703434008E-2</v>
      </c>
      <c r="AU230" s="134">
        <f t="shared" si="22"/>
        <v>0</v>
      </c>
      <c r="AV230" s="34">
        <f t="shared" si="107"/>
        <v>0</v>
      </c>
      <c r="AW230" s="134">
        <f t="shared" si="24"/>
        <v>0.23250000000000001</v>
      </c>
      <c r="AX230" s="134">
        <f t="shared" si="25"/>
        <v>0.85</v>
      </c>
      <c r="AY230" s="134">
        <f t="shared" si="26"/>
        <v>0.85</v>
      </c>
      <c r="AZ230" s="134"/>
      <c r="BA230" s="223"/>
      <c r="BB230" s="218">
        <f t="shared" si="27"/>
        <v>-1.0546403580983732</v>
      </c>
      <c r="BC230" s="218">
        <f t="shared" si="128"/>
        <v>-1.0479999999999996</v>
      </c>
      <c r="BD230" s="134">
        <f t="shared" si="129"/>
        <v>-0.38477379466519657</v>
      </c>
      <c r="BE230" s="134">
        <f t="shared" si="130"/>
        <v>-0.3784678075646698</v>
      </c>
      <c r="BF230" s="134">
        <f>_xll.xSPRDOPT($BW230,$BV230,$CG230,0,$BY230,$BX230,$BZ230,$AJ230,1,4)*$CB230</f>
        <v>7.4978456377619185E-2</v>
      </c>
      <c r="BG230" s="134">
        <f>_xll.xSPRDOPT($BW230,$BV230,$CG230,0,$BY230,$BX230,$BZ230,$AJ230,1,3)*$CB230</f>
        <v>6.1452394907398289E-2</v>
      </c>
      <c r="BH230" s="134">
        <f>IF(OR(BF230&lt;&gt;0,BG230&lt;&gt;0),_xll.xSPRDOPT($BW230,$BV230,$CG230,0,$BY230,$BX230,$BZ230,$AJ230,1,12)*$CB230,0)</f>
        <v>-6.1633173405266979E-2</v>
      </c>
      <c r="BI230" s="134">
        <f>_xll.xSPRDOPT($BW230,$BV230,$CG230,2*LN(1+CA230/2),$BY230,$BX230,$BZ230,$AJ230,1,9)</f>
        <v>5.62578073785519E-5</v>
      </c>
      <c r="BJ230" s="134">
        <f>_xll.xSPRDOPT($BW230,$BV230,$CG230,0,$BY230,$BX230,$BZ230,$AJ230,1,6)*$CB230</f>
        <v>7.4475400212961063</v>
      </c>
      <c r="BK230" s="134">
        <f>_xll.xSPRDOPT($BW230,$BV230,$CG230,0,$BY230,$BX230,$BZ230,$AJ230,1,5)*$CB230</f>
        <v>-11.311581526478387</v>
      </c>
      <c r="BL230" s="134">
        <f>_xll.xSPRDOPT(BW230,BV230,CG230,0,BY230,BX230,BZ230,AJ230,1,2)*CB230</f>
        <v>-0.22902040862302986</v>
      </c>
      <c r="BM230" s="134">
        <f>_xll.xSPRDOPT(BW230,BV230,CG230,0,BY230,BX230,BZ230,AJ230,1,1)*CB230</f>
        <v>0.40219191537090299</v>
      </c>
      <c r="BN230" s="134">
        <f>IF(AH230&lt;&gt;0,_xll.xSPRDOPT($BW230,$BV230,$CG230,2*LN(1+CA230/2),$BY230,$BX230,$BZ230,$AJ230,1,8)+(AJ230/365.25)*CH230/AH230,0)</f>
        <v>0</v>
      </c>
      <c r="BO230" s="134">
        <f>_xll.xSPRDOPT($BW230,$BV230,$CG230,0,$BY230,$BX230,$BZ230,$AJ230,1,0)</f>
        <v>0.85484078033660615</v>
      </c>
      <c r="BP230" s="134"/>
      <c r="BQ230" s="134"/>
      <c r="BR230" s="134"/>
      <c r="BS230" s="135">
        <f t="shared" si="110"/>
        <v>0</v>
      </c>
      <c r="BV230" s="221">
        <v>4.4021403580983733</v>
      </c>
      <c r="BW230" s="133">
        <v>4.4154999999999998</v>
      </c>
      <c r="BX230" s="134">
        <v>0.6282510792705821</v>
      </c>
      <c r="BY230" s="134">
        <v>0.62194509217005534</v>
      </c>
      <c r="BZ230" s="134">
        <v>0.99287864325661945</v>
      </c>
      <c r="CA230" s="134">
        <v>6.8263969545907008E-2</v>
      </c>
      <c r="CB230" s="134">
        <v>0.9872179502955063</v>
      </c>
      <c r="CC230" s="218">
        <v>-0.03</v>
      </c>
      <c r="CD230" s="218">
        <v>0.06</v>
      </c>
      <c r="CE230" s="218">
        <v>0.17499999999999999</v>
      </c>
      <c r="CF230" s="218">
        <v>-7.4999999999999997E-3</v>
      </c>
      <c r="CG230" s="218">
        <v>1.9200000000000002E-2</v>
      </c>
      <c r="CH230" s="218">
        <v>3.0653117356675472</v>
      </c>
      <c r="CI230" s="29">
        <v>4.2480000000000002</v>
      </c>
    </row>
    <row r="231" spans="4:87" x14ac:dyDescent="0.2">
      <c r="D231" s="31">
        <f t="shared" si="111"/>
        <v>38671</v>
      </c>
      <c r="F231" s="28">
        <f t="shared" si="112"/>
        <v>20000</v>
      </c>
      <c r="G231" s="28">
        <f t="shared" si="11"/>
        <v>0</v>
      </c>
      <c r="H231" s="52">
        <f t="shared" si="113"/>
        <v>3.3475000000000001</v>
      </c>
      <c r="I231" s="52">
        <f t="shared" si="114"/>
        <v>3.3675000000000002</v>
      </c>
      <c r="K231" s="52">
        <f t="shared" si="108"/>
        <v>0</v>
      </c>
      <c r="L231" s="132">
        <f t="shared" si="115"/>
        <v>0</v>
      </c>
      <c r="M231" s="30"/>
      <c r="N231" s="128">
        <f t="shared" si="29"/>
        <v>0.24347728460538551</v>
      </c>
      <c r="O231" s="128">
        <f t="shared" si="30"/>
        <v>0.24347728460538551</v>
      </c>
      <c r="P231" s="55">
        <f t="shared" si="116"/>
        <v>0.99999999999999989</v>
      </c>
      <c r="Q231" s="132">
        <f>_xll.xSPRDOPT(I231,H231,AQ231,0,O231,N231,P231,D231-$G$5,1,0)*AH231*AU231</f>
        <v>0</v>
      </c>
      <c r="R231" s="330"/>
      <c r="S231" s="177">
        <f>_xll.xSPRDOPT(I231,H231,AQ231,AT231,O231,N231,P231,D231-$G$5,1,2)*AF231*F231*AH231</f>
        <v>0</v>
      </c>
      <c r="T231" s="177">
        <f>_xll.xSPRDOPT(I231,H231,AQ231,AT231,O231,N231,P231,D231-$G$5,1,1)*AF231*F231*AH231</f>
        <v>0</v>
      </c>
      <c r="U231" s="132"/>
      <c r="V231" s="142">
        <f t="shared" si="117"/>
        <v>0</v>
      </c>
      <c r="W231" s="142"/>
      <c r="X231" s="300">
        <f t="shared" si="118"/>
        <v>0</v>
      </c>
      <c r="Y231" s="300">
        <f t="shared" si="12"/>
        <v>0</v>
      </c>
      <c r="Z231" s="300">
        <f t="shared" si="13"/>
        <v>0</v>
      </c>
      <c r="AA231" s="300">
        <f t="shared" si="14"/>
        <v>0</v>
      </c>
      <c r="AB231" s="300">
        <f t="shared" si="119"/>
        <v>0</v>
      </c>
      <c r="AC231" s="300">
        <f t="shared" si="120"/>
        <v>0</v>
      </c>
      <c r="AE231" s="135">
        <v>15</v>
      </c>
      <c r="AF231" s="135">
        <f t="shared" si="121"/>
        <v>0</v>
      </c>
      <c r="AG231" s="135">
        <f t="shared" si="122"/>
        <v>11</v>
      </c>
      <c r="AH231" s="135">
        <f t="shared" si="105"/>
        <v>0</v>
      </c>
      <c r="AI231" s="135">
        <f t="shared" si="123"/>
        <v>1904</v>
      </c>
      <c r="AJ231" s="135">
        <f t="shared" si="124"/>
        <v>38671</v>
      </c>
      <c r="AK231" s="332">
        <f t="shared" si="125"/>
        <v>0.10353092783505158</v>
      </c>
      <c r="AL231" s="133">
        <f t="shared" si="16"/>
        <v>3.06</v>
      </c>
      <c r="AM231" s="218">
        <f t="shared" si="17"/>
        <v>0.27</v>
      </c>
      <c r="AN231" s="218">
        <f t="shared" si="18"/>
        <v>1.7500000000000002E-2</v>
      </c>
      <c r="AO231" s="334">
        <f t="shared" si="109"/>
        <v>0.28749999999999998</v>
      </c>
      <c r="AP231" s="218">
        <f t="shared" si="19"/>
        <v>0.02</v>
      </c>
      <c r="AQ231" s="133">
        <f t="shared" si="126"/>
        <v>0</v>
      </c>
      <c r="AR231" s="134">
        <f t="shared" si="20"/>
        <v>0</v>
      </c>
      <c r="AS231" s="133">
        <f t="shared" si="106"/>
        <v>0</v>
      </c>
      <c r="AT231" s="134">
        <f t="shared" si="127"/>
        <v>7.0190264703434008E-2</v>
      </c>
      <c r="AU231" s="134">
        <f t="shared" si="22"/>
        <v>0</v>
      </c>
      <c r="AV231" s="34">
        <f t="shared" si="107"/>
        <v>0</v>
      </c>
      <c r="AW231" s="134">
        <f t="shared" si="24"/>
        <v>0.23250000000000001</v>
      </c>
      <c r="AX231" s="134">
        <f t="shared" si="25"/>
        <v>0.85</v>
      </c>
      <c r="AY231" s="134">
        <f t="shared" si="26"/>
        <v>0.85</v>
      </c>
      <c r="AZ231" s="134"/>
      <c r="BA231" s="223"/>
      <c r="BB231" s="218">
        <f t="shared" si="27"/>
        <v>-1.0546403580983732</v>
      </c>
      <c r="BC231" s="218">
        <f t="shared" si="128"/>
        <v>-1.0479999999999996</v>
      </c>
      <c r="BD231" s="134">
        <f t="shared" si="129"/>
        <v>-0.38477379466519657</v>
      </c>
      <c r="BE231" s="134">
        <f t="shared" si="130"/>
        <v>-0.3784678075646698</v>
      </c>
      <c r="BF231" s="134">
        <f>_xll.xSPRDOPT($BW231,$BV231,$CG231,0,$BY231,$BX231,$BZ231,$AJ231,1,4)*$CB231</f>
        <v>7.4978456377619185E-2</v>
      </c>
      <c r="BG231" s="134">
        <f>_xll.xSPRDOPT($BW231,$BV231,$CG231,0,$BY231,$BX231,$BZ231,$AJ231,1,3)*$CB231</f>
        <v>6.1452394907398289E-2</v>
      </c>
      <c r="BH231" s="134">
        <f>IF(OR(BF231&lt;&gt;0,BG231&lt;&gt;0),_xll.xSPRDOPT($BW231,$BV231,$CG231,0,$BY231,$BX231,$BZ231,$AJ231,1,12)*$CB231,0)</f>
        <v>-6.1633173405266979E-2</v>
      </c>
      <c r="BI231" s="134">
        <f>_xll.xSPRDOPT($BW231,$BV231,$CG231,2*LN(1+CA231/2),$BY231,$BX231,$BZ231,$AJ231,1,9)</f>
        <v>5.62578073785519E-5</v>
      </c>
      <c r="BJ231" s="134">
        <f>_xll.xSPRDOPT($BW231,$BV231,$CG231,0,$BY231,$BX231,$BZ231,$AJ231,1,6)*$CB231</f>
        <v>7.4475400212961063</v>
      </c>
      <c r="BK231" s="134">
        <f>_xll.xSPRDOPT($BW231,$BV231,$CG231,0,$BY231,$BX231,$BZ231,$AJ231,1,5)*$CB231</f>
        <v>-11.311581526478387</v>
      </c>
      <c r="BL231" s="134">
        <f>_xll.xSPRDOPT(BW231,BV231,CG231,0,BY231,BX231,BZ231,AJ231,1,2)*CB231</f>
        <v>-0.22902040862302986</v>
      </c>
      <c r="BM231" s="134">
        <f>_xll.xSPRDOPT(BW231,BV231,CG231,0,BY231,BX231,BZ231,AJ231,1,1)*CB231</f>
        <v>0.40219191537090299</v>
      </c>
      <c r="BN231" s="134">
        <f>IF(AH231&lt;&gt;0,_xll.xSPRDOPT($BW231,$BV231,$CG231,2*LN(1+CA231/2),$BY231,$BX231,$BZ231,$AJ231,1,8)+(AJ231/365.25)*CH231/AH231,0)</f>
        <v>0</v>
      </c>
      <c r="BO231" s="134">
        <f>_xll.xSPRDOPT($BW231,$BV231,$CG231,0,$BY231,$BX231,$BZ231,$AJ231,1,0)</f>
        <v>0.85484078033660615</v>
      </c>
      <c r="BP231" s="134"/>
      <c r="BQ231" s="134"/>
      <c r="BR231" s="134"/>
      <c r="BS231" s="135">
        <f t="shared" si="110"/>
        <v>0</v>
      </c>
      <c r="BV231" s="221">
        <v>4.4021403580983733</v>
      </c>
      <c r="BW231" s="133">
        <v>4.4154999999999998</v>
      </c>
      <c r="BX231" s="134">
        <v>0.6282510792705821</v>
      </c>
      <c r="BY231" s="134">
        <v>0.62194509217005534</v>
      </c>
      <c r="BZ231" s="134">
        <v>0.99287864325661945</v>
      </c>
      <c r="CA231" s="134">
        <v>6.8263969545907008E-2</v>
      </c>
      <c r="CB231" s="134">
        <v>0.9872179502955063</v>
      </c>
      <c r="CC231" s="218">
        <v>-0.03</v>
      </c>
      <c r="CD231" s="218">
        <v>0.06</v>
      </c>
      <c r="CE231" s="218">
        <v>0.17499999999999999</v>
      </c>
      <c r="CF231" s="218">
        <v>-7.4999999999999997E-3</v>
      </c>
      <c r="CG231" s="218">
        <v>1.9200000000000002E-2</v>
      </c>
      <c r="CH231" s="218">
        <v>3.0653117356675472</v>
      </c>
      <c r="CI231" s="29">
        <v>4.2480000000000002</v>
      </c>
    </row>
    <row r="232" spans="4:87" x14ac:dyDescent="0.2">
      <c r="D232" s="31">
        <f t="shared" si="111"/>
        <v>38671</v>
      </c>
      <c r="F232" s="28">
        <f t="shared" si="112"/>
        <v>20000</v>
      </c>
      <c r="G232" s="28">
        <f t="shared" si="11"/>
        <v>0</v>
      </c>
      <c r="H232" s="52">
        <f t="shared" si="113"/>
        <v>3.3475000000000001</v>
      </c>
      <c r="I232" s="52">
        <f t="shared" si="114"/>
        <v>3.3675000000000002</v>
      </c>
      <c r="K232" s="52">
        <f t="shared" si="108"/>
        <v>0</v>
      </c>
      <c r="L232" s="132">
        <f t="shared" si="115"/>
        <v>0</v>
      </c>
      <c r="M232" s="30"/>
      <c r="N232" s="128">
        <f t="shared" si="29"/>
        <v>0.24347728460538551</v>
      </c>
      <c r="O232" s="128">
        <f t="shared" si="30"/>
        <v>0.24347728460538551</v>
      </c>
      <c r="P232" s="55">
        <f t="shared" si="116"/>
        <v>0.99999999999999989</v>
      </c>
      <c r="Q232" s="132">
        <f>_xll.xSPRDOPT(I232,H232,AQ232,0,O232,N232,P232,D232-$G$5,1,0)*AH232*AU232</f>
        <v>0</v>
      </c>
      <c r="R232" s="330"/>
      <c r="S232" s="177">
        <f>_xll.xSPRDOPT(I232,H232,AQ232,AT232,O232,N232,P232,D232-$G$5,1,2)*AF232*F232*AH232</f>
        <v>0</v>
      </c>
      <c r="T232" s="177">
        <f>_xll.xSPRDOPT(I232,H232,AQ232,AT232,O232,N232,P232,D232-$G$5,1,1)*AF232*F232*AH232</f>
        <v>0</v>
      </c>
      <c r="U232" s="132"/>
      <c r="V232" s="142">
        <f t="shared" si="117"/>
        <v>0</v>
      </c>
      <c r="W232" s="142"/>
      <c r="X232" s="300">
        <f t="shared" si="118"/>
        <v>0</v>
      </c>
      <c r="Y232" s="300">
        <f t="shared" si="12"/>
        <v>0</v>
      </c>
      <c r="Z232" s="300">
        <f t="shared" si="13"/>
        <v>0</v>
      </c>
      <c r="AA232" s="300">
        <f t="shared" si="14"/>
        <v>0</v>
      </c>
      <c r="AB232" s="300">
        <f t="shared" si="119"/>
        <v>0</v>
      </c>
      <c r="AC232" s="300">
        <f t="shared" si="120"/>
        <v>0</v>
      </c>
      <c r="AE232" s="135">
        <v>15</v>
      </c>
      <c r="AF232" s="135">
        <f t="shared" si="121"/>
        <v>0</v>
      </c>
      <c r="AG232" s="135">
        <f t="shared" si="122"/>
        <v>11</v>
      </c>
      <c r="AH232" s="135">
        <f t="shared" si="105"/>
        <v>0</v>
      </c>
      <c r="AI232" s="135">
        <f t="shared" si="123"/>
        <v>1904</v>
      </c>
      <c r="AJ232" s="135">
        <f t="shared" si="124"/>
        <v>38671</v>
      </c>
      <c r="AK232" s="332">
        <f t="shared" si="125"/>
        <v>0.10353092783505158</v>
      </c>
      <c r="AL232" s="133">
        <f t="shared" si="16"/>
        <v>3.06</v>
      </c>
      <c r="AM232" s="218">
        <f t="shared" si="17"/>
        <v>0.27</v>
      </c>
      <c r="AN232" s="218">
        <f t="shared" si="18"/>
        <v>1.7500000000000002E-2</v>
      </c>
      <c r="AO232" s="334">
        <f t="shared" si="109"/>
        <v>0.28749999999999998</v>
      </c>
      <c r="AP232" s="218">
        <f t="shared" si="19"/>
        <v>0.02</v>
      </c>
      <c r="AQ232" s="133">
        <f t="shared" si="126"/>
        <v>0</v>
      </c>
      <c r="AR232" s="134">
        <f t="shared" si="20"/>
        <v>0</v>
      </c>
      <c r="AS232" s="133">
        <f t="shared" si="106"/>
        <v>0</v>
      </c>
      <c r="AT232" s="134">
        <f t="shared" si="127"/>
        <v>7.0190264703434008E-2</v>
      </c>
      <c r="AU232" s="134">
        <f t="shared" si="22"/>
        <v>0</v>
      </c>
      <c r="AV232" s="34">
        <f t="shared" si="107"/>
        <v>0</v>
      </c>
      <c r="AW232" s="134">
        <f t="shared" si="24"/>
        <v>0.23250000000000001</v>
      </c>
      <c r="AX232" s="134">
        <f t="shared" si="25"/>
        <v>0.85</v>
      </c>
      <c r="AY232" s="134">
        <f t="shared" si="26"/>
        <v>0.85</v>
      </c>
      <c r="AZ232" s="134"/>
      <c r="BA232" s="223"/>
      <c r="BB232" s="218">
        <f t="shared" si="27"/>
        <v>-1.0546403580983732</v>
      </c>
      <c r="BC232" s="218">
        <f t="shared" si="128"/>
        <v>-1.0479999999999996</v>
      </c>
      <c r="BD232" s="134">
        <f t="shared" si="129"/>
        <v>-0.38477379466519657</v>
      </c>
      <c r="BE232" s="134">
        <f t="shared" si="130"/>
        <v>-0.3784678075646698</v>
      </c>
      <c r="BF232" s="134">
        <f>_xll.xSPRDOPT($BW232,$BV232,$CG232,0,$BY232,$BX232,$BZ232,$AJ232,1,4)*$CB232</f>
        <v>7.4978456377619185E-2</v>
      </c>
      <c r="BG232" s="134">
        <f>_xll.xSPRDOPT($BW232,$BV232,$CG232,0,$BY232,$BX232,$BZ232,$AJ232,1,3)*$CB232</f>
        <v>6.1452394907398289E-2</v>
      </c>
      <c r="BH232" s="134">
        <f>IF(OR(BF232&lt;&gt;0,BG232&lt;&gt;0),_xll.xSPRDOPT($BW232,$BV232,$CG232,0,$BY232,$BX232,$BZ232,$AJ232,1,12)*$CB232,0)</f>
        <v>-6.1633173405266979E-2</v>
      </c>
      <c r="BI232" s="134">
        <f>_xll.xSPRDOPT($BW232,$BV232,$CG232,2*LN(1+CA232/2),$BY232,$BX232,$BZ232,$AJ232,1,9)</f>
        <v>5.62578073785519E-5</v>
      </c>
      <c r="BJ232" s="134">
        <f>_xll.xSPRDOPT($BW232,$BV232,$CG232,0,$BY232,$BX232,$BZ232,$AJ232,1,6)*$CB232</f>
        <v>7.4475400212961063</v>
      </c>
      <c r="BK232" s="134">
        <f>_xll.xSPRDOPT($BW232,$BV232,$CG232,0,$BY232,$BX232,$BZ232,$AJ232,1,5)*$CB232</f>
        <v>-11.311581526478387</v>
      </c>
      <c r="BL232" s="134">
        <f>_xll.xSPRDOPT(BW232,BV232,CG232,0,BY232,BX232,BZ232,AJ232,1,2)*CB232</f>
        <v>-0.22902040862302986</v>
      </c>
      <c r="BM232" s="134">
        <f>_xll.xSPRDOPT(BW232,BV232,CG232,0,BY232,BX232,BZ232,AJ232,1,1)*CB232</f>
        <v>0.40219191537090299</v>
      </c>
      <c r="BN232" s="134">
        <f>IF(AH232&lt;&gt;0,_xll.xSPRDOPT($BW232,$BV232,$CG232,2*LN(1+CA232/2),$BY232,$BX232,$BZ232,$AJ232,1,8)+(AJ232/365.25)*CH232/AH232,0)</f>
        <v>0</v>
      </c>
      <c r="BO232" s="134">
        <f>_xll.xSPRDOPT($BW232,$BV232,$CG232,0,$BY232,$BX232,$BZ232,$AJ232,1,0)</f>
        <v>0.85484078033660615</v>
      </c>
      <c r="BP232" s="134"/>
      <c r="BQ232" s="134"/>
      <c r="BR232" s="134"/>
      <c r="BS232" s="135">
        <f t="shared" si="110"/>
        <v>0</v>
      </c>
      <c r="BV232" s="221">
        <v>4.4021403580983733</v>
      </c>
      <c r="BW232" s="133">
        <v>4.4154999999999998</v>
      </c>
      <c r="BX232" s="134">
        <v>0.6282510792705821</v>
      </c>
      <c r="BY232" s="134">
        <v>0.62194509217005534</v>
      </c>
      <c r="BZ232" s="134">
        <v>0.99287864325661945</v>
      </c>
      <c r="CA232" s="134">
        <v>6.8263969545907008E-2</v>
      </c>
      <c r="CB232" s="134">
        <v>0.9872179502955063</v>
      </c>
      <c r="CC232" s="218">
        <v>-0.03</v>
      </c>
      <c r="CD232" s="218">
        <v>0.06</v>
      </c>
      <c r="CE232" s="218">
        <v>0.17499999999999999</v>
      </c>
      <c r="CF232" s="218">
        <v>-7.4999999999999997E-3</v>
      </c>
      <c r="CG232" s="218">
        <v>1.9200000000000002E-2</v>
      </c>
      <c r="CH232" s="218">
        <v>3.0653117356675472</v>
      </c>
      <c r="CI232" s="29">
        <v>4.2480000000000002</v>
      </c>
    </row>
    <row r="233" spans="4:87" x14ac:dyDescent="0.2">
      <c r="D233" s="31">
        <f t="shared" si="111"/>
        <v>38671</v>
      </c>
      <c r="F233" s="28">
        <f t="shared" si="112"/>
        <v>20000</v>
      </c>
      <c r="G233" s="28">
        <f t="shared" si="11"/>
        <v>0</v>
      </c>
      <c r="H233" s="52">
        <f t="shared" si="113"/>
        <v>3.3475000000000001</v>
      </c>
      <c r="I233" s="52">
        <f t="shared" si="114"/>
        <v>3.3675000000000002</v>
      </c>
      <c r="K233" s="52">
        <f t="shared" si="108"/>
        <v>0</v>
      </c>
      <c r="L233" s="132">
        <f t="shared" si="115"/>
        <v>0</v>
      </c>
      <c r="M233" s="30"/>
      <c r="N233" s="128">
        <f t="shared" si="29"/>
        <v>0.24347728460538551</v>
      </c>
      <c r="O233" s="128">
        <f t="shared" si="30"/>
        <v>0.24347728460538551</v>
      </c>
      <c r="P233" s="55">
        <f t="shared" si="116"/>
        <v>0.99999999999999989</v>
      </c>
      <c r="Q233" s="132">
        <f>_xll.xSPRDOPT(I233,H233,AQ233,0,O233,N233,P233,D233-$G$5,1,0)*AH233*AU233</f>
        <v>0</v>
      </c>
      <c r="R233" s="330"/>
      <c r="S233" s="177">
        <f>_xll.xSPRDOPT(I233,H233,AQ233,AT233,O233,N233,P233,D233-$G$5,1,2)*AF233*F233*AH233</f>
        <v>0</v>
      </c>
      <c r="T233" s="177">
        <f>_xll.xSPRDOPT(I233,H233,AQ233,AT233,O233,N233,P233,D233-$G$5,1,1)*AF233*F233*AH233</f>
        <v>0</v>
      </c>
      <c r="U233" s="132"/>
      <c r="V233" s="142">
        <f t="shared" si="117"/>
        <v>0</v>
      </c>
      <c r="W233" s="142"/>
      <c r="X233" s="300">
        <f t="shared" si="118"/>
        <v>0</v>
      </c>
      <c r="Y233" s="300">
        <f t="shared" si="12"/>
        <v>0</v>
      </c>
      <c r="Z233" s="300">
        <f t="shared" si="13"/>
        <v>0</v>
      </c>
      <c r="AA233" s="300">
        <f t="shared" si="14"/>
        <v>0</v>
      </c>
      <c r="AB233" s="300">
        <f t="shared" si="119"/>
        <v>0</v>
      </c>
      <c r="AC233" s="300">
        <f t="shared" si="120"/>
        <v>0</v>
      </c>
      <c r="AE233" s="135">
        <v>15</v>
      </c>
      <c r="AF233" s="135">
        <f t="shared" si="121"/>
        <v>0</v>
      </c>
      <c r="AG233" s="135">
        <f t="shared" si="122"/>
        <v>11</v>
      </c>
      <c r="AH233" s="135">
        <f t="shared" si="105"/>
        <v>0</v>
      </c>
      <c r="AI233" s="135">
        <f t="shared" si="123"/>
        <v>1904</v>
      </c>
      <c r="AJ233" s="135">
        <f t="shared" si="124"/>
        <v>38671</v>
      </c>
      <c r="AK233" s="332">
        <f t="shared" si="125"/>
        <v>0.10353092783505158</v>
      </c>
      <c r="AL233" s="133">
        <f t="shared" si="16"/>
        <v>3.06</v>
      </c>
      <c r="AM233" s="218">
        <f t="shared" si="17"/>
        <v>0.27</v>
      </c>
      <c r="AN233" s="218">
        <f t="shared" si="18"/>
        <v>1.7500000000000002E-2</v>
      </c>
      <c r="AO233" s="334">
        <f t="shared" si="109"/>
        <v>0.28749999999999998</v>
      </c>
      <c r="AP233" s="218">
        <f t="shared" si="19"/>
        <v>0.02</v>
      </c>
      <c r="AQ233" s="133">
        <f t="shared" si="126"/>
        <v>0</v>
      </c>
      <c r="AR233" s="134">
        <f t="shared" si="20"/>
        <v>0</v>
      </c>
      <c r="AS233" s="133">
        <f t="shared" si="106"/>
        <v>0</v>
      </c>
      <c r="AT233" s="134">
        <f t="shared" si="127"/>
        <v>7.0190264703434008E-2</v>
      </c>
      <c r="AU233" s="134">
        <f t="shared" si="22"/>
        <v>0</v>
      </c>
      <c r="AV233" s="34">
        <f t="shared" si="107"/>
        <v>0</v>
      </c>
      <c r="AW233" s="134">
        <f t="shared" si="24"/>
        <v>0.23250000000000001</v>
      </c>
      <c r="AX233" s="134">
        <f t="shared" si="25"/>
        <v>0.85</v>
      </c>
      <c r="AY233" s="134">
        <f t="shared" si="26"/>
        <v>0.85</v>
      </c>
      <c r="AZ233" s="134"/>
      <c r="BA233" s="223"/>
      <c r="BB233" s="218">
        <f t="shared" si="27"/>
        <v>-1.0546403580983732</v>
      </c>
      <c r="BC233" s="218">
        <f t="shared" si="128"/>
        <v>-1.0479999999999996</v>
      </c>
      <c r="BD233" s="134">
        <f t="shared" si="129"/>
        <v>-0.38477379466519657</v>
      </c>
      <c r="BE233" s="134">
        <f t="shared" si="130"/>
        <v>-0.3784678075646698</v>
      </c>
      <c r="BF233" s="134">
        <f>_xll.xSPRDOPT($BW233,$BV233,$CG233,0,$BY233,$BX233,$BZ233,$AJ233,1,4)*$CB233</f>
        <v>7.4978456377619185E-2</v>
      </c>
      <c r="BG233" s="134">
        <f>_xll.xSPRDOPT($BW233,$BV233,$CG233,0,$BY233,$BX233,$BZ233,$AJ233,1,3)*$CB233</f>
        <v>6.1452394907398289E-2</v>
      </c>
      <c r="BH233" s="134">
        <f>IF(OR(BF233&lt;&gt;0,BG233&lt;&gt;0),_xll.xSPRDOPT($BW233,$BV233,$CG233,0,$BY233,$BX233,$BZ233,$AJ233,1,12)*$CB233,0)</f>
        <v>-6.1633173405266979E-2</v>
      </c>
      <c r="BI233" s="134">
        <f>_xll.xSPRDOPT($BW233,$BV233,$CG233,2*LN(1+CA233/2),$BY233,$BX233,$BZ233,$AJ233,1,9)</f>
        <v>5.62578073785519E-5</v>
      </c>
      <c r="BJ233" s="134">
        <f>_xll.xSPRDOPT($BW233,$BV233,$CG233,0,$BY233,$BX233,$BZ233,$AJ233,1,6)*$CB233</f>
        <v>7.4475400212961063</v>
      </c>
      <c r="BK233" s="134">
        <f>_xll.xSPRDOPT($BW233,$BV233,$CG233,0,$BY233,$BX233,$BZ233,$AJ233,1,5)*$CB233</f>
        <v>-11.311581526478387</v>
      </c>
      <c r="BL233" s="134">
        <f>_xll.xSPRDOPT(BW233,BV233,CG233,0,BY233,BX233,BZ233,AJ233,1,2)*CB233</f>
        <v>-0.22902040862302986</v>
      </c>
      <c r="BM233" s="134">
        <f>_xll.xSPRDOPT(BW233,BV233,CG233,0,BY233,BX233,BZ233,AJ233,1,1)*CB233</f>
        <v>0.40219191537090299</v>
      </c>
      <c r="BN233" s="134">
        <f>IF(AH233&lt;&gt;0,_xll.xSPRDOPT($BW233,$BV233,$CG233,2*LN(1+CA233/2),$BY233,$BX233,$BZ233,$AJ233,1,8)+(AJ233/365.25)*CH233/AH233,0)</f>
        <v>0</v>
      </c>
      <c r="BO233" s="134">
        <f>_xll.xSPRDOPT($BW233,$BV233,$CG233,0,$BY233,$BX233,$BZ233,$AJ233,1,0)</f>
        <v>0.85484078033660615</v>
      </c>
      <c r="BP233" s="134"/>
      <c r="BQ233" s="134"/>
      <c r="BR233" s="134"/>
      <c r="BS233" s="135">
        <f t="shared" si="110"/>
        <v>0</v>
      </c>
      <c r="BV233" s="221">
        <v>4.4021403580983733</v>
      </c>
      <c r="BW233" s="133">
        <v>4.4154999999999998</v>
      </c>
      <c r="BX233" s="134">
        <v>0.6282510792705821</v>
      </c>
      <c r="BY233" s="134">
        <v>0.62194509217005534</v>
      </c>
      <c r="BZ233" s="134">
        <v>0.99287864325661945</v>
      </c>
      <c r="CA233" s="134">
        <v>6.8263969545907008E-2</v>
      </c>
      <c r="CB233" s="134">
        <v>0.9872179502955063</v>
      </c>
      <c r="CC233" s="218">
        <v>-0.03</v>
      </c>
      <c r="CD233" s="218">
        <v>0.06</v>
      </c>
      <c r="CE233" s="218">
        <v>0.17499999999999999</v>
      </c>
      <c r="CF233" s="218">
        <v>-7.4999999999999997E-3</v>
      </c>
      <c r="CG233" s="218">
        <v>1.9200000000000002E-2</v>
      </c>
      <c r="CH233" s="218">
        <v>3.0653117356675472</v>
      </c>
      <c r="CI233" s="29">
        <v>4.2480000000000002</v>
      </c>
    </row>
    <row r="234" spans="4:87" x14ac:dyDescent="0.2">
      <c r="D234" s="31">
        <f t="shared" si="111"/>
        <v>38671</v>
      </c>
      <c r="F234" s="28">
        <f t="shared" si="112"/>
        <v>20000</v>
      </c>
      <c r="G234" s="28">
        <f t="shared" si="11"/>
        <v>0</v>
      </c>
      <c r="H234" s="52">
        <f t="shared" si="113"/>
        <v>3.3475000000000001</v>
      </c>
      <c r="I234" s="52">
        <f t="shared" si="114"/>
        <v>3.3675000000000002</v>
      </c>
      <c r="K234" s="52">
        <f t="shared" si="108"/>
        <v>0</v>
      </c>
      <c r="L234" s="132">
        <f t="shared" si="115"/>
        <v>0</v>
      </c>
      <c r="M234" s="30"/>
      <c r="N234" s="128">
        <f t="shared" si="29"/>
        <v>0.24347728460538551</v>
      </c>
      <c r="O234" s="128">
        <f t="shared" si="30"/>
        <v>0.24347728460538551</v>
      </c>
      <c r="P234" s="55">
        <f t="shared" si="116"/>
        <v>0.99999999999999989</v>
      </c>
      <c r="Q234" s="132">
        <f>_xll.xSPRDOPT(I234,H234,AQ234,0,O234,N234,P234,D234-$G$5,1,0)*AH234*AU234</f>
        <v>0</v>
      </c>
      <c r="R234" s="330"/>
      <c r="S234" s="177">
        <f>_xll.xSPRDOPT(I234,H234,AQ234,AT234,O234,N234,P234,D234-$G$5,1,2)*AF234*F234*AH234</f>
        <v>0</v>
      </c>
      <c r="T234" s="177">
        <f>_xll.xSPRDOPT(I234,H234,AQ234,AT234,O234,N234,P234,D234-$G$5,1,1)*AF234*F234*AH234</f>
        <v>0</v>
      </c>
      <c r="U234" s="132"/>
      <c r="V234" s="142">
        <f t="shared" si="117"/>
        <v>0</v>
      </c>
      <c r="W234" s="142"/>
      <c r="X234" s="300">
        <f t="shared" si="118"/>
        <v>0</v>
      </c>
      <c r="Y234" s="300">
        <f t="shared" si="12"/>
        <v>0</v>
      </c>
      <c r="Z234" s="300">
        <f t="shared" si="13"/>
        <v>0</v>
      </c>
      <c r="AA234" s="300">
        <f t="shared" si="14"/>
        <v>0</v>
      </c>
      <c r="AB234" s="300">
        <f t="shared" si="119"/>
        <v>0</v>
      </c>
      <c r="AC234" s="300">
        <f t="shared" si="120"/>
        <v>0</v>
      </c>
      <c r="AE234" s="135">
        <v>15</v>
      </c>
      <c r="AF234" s="135">
        <f t="shared" si="121"/>
        <v>0</v>
      </c>
      <c r="AG234" s="135">
        <f t="shared" si="122"/>
        <v>11</v>
      </c>
      <c r="AH234" s="135">
        <f t="shared" si="105"/>
        <v>0</v>
      </c>
      <c r="AI234" s="135">
        <f t="shared" si="123"/>
        <v>1904</v>
      </c>
      <c r="AJ234" s="135">
        <f t="shared" si="124"/>
        <v>38671</v>
      </c>
      <c r="AK234" s="332">
        <f t="shared" si="125"/>
        <v>0.10353092783505158</v>
      </c>
      <c r="AL234" s="133">
        <f t="shared" si="16"/>
        <v>3.06</v>
      </c>
      <c r="AM234" s="218">
        <f t="shared" si="17"/>
        <v>0.27</v>
      </c>
      <c r="AN234" s="218">
        <f t="shared" si="18"/>
        <v>1.7500000000000002E-2</v>
      </c>
      <c r="AO234" s="334">
        <f t="shared" si="109"/>
        <v>0.28749999999999998</v>
      </c>
      <c r="AP234" s="218">
        <f t="shared" si="19"/>
        <v>0.02</v>
      </c>
      <c r="AQ234" s="133">
        <f t="shared" si="126"/>
        <v>0</v>
      </c>
      <c r="AR234" s="134">
        <f t="shared" si="20"/>
        <v>0</v>
      </c>
      <c r="AS234" s="133">
        <f t="shared" si="106"/>
        <v>0</v>
      </c>
      <c r="AT234" s="134">
        <f t="shared" si="127"/>
        <v>7.0190264703434008E-2</v>
      </c>
      <c r="AU234" s="134">
        <f t="shared" si="22"/>
        <v>0</v>
      </c>
      <c r="AV234" s="34">
        <f t="shared" si="107"/>
        <v>0</v>
      </c>
      <c r="AW234" s="134">
        <f t="shared" si="24"/>
        <v>0.23250000000000001</v>
      </c>
      <c r="AX234" s="134">
        <f t="shared" si="25"/>
        <v>0.85</v>
      </c>
      <c r="AY234" s="134">
        <f t="shared" si="26"/>
        <v>0.85</v>
      </c>
      <c r="AZ234" s="134"/>
      <c r="BA234" s="223"/>
      <c r="BB234" s="218">
        <f t="shared" si="27"/>
        <v>-1.0546403580983732</v>
      </c>
      <c r="BC234" s="218">
        <f t="shared" si="128"/>
        <v>-1.0479999999999996</v>
      </c>
      <c r="BD234" s="134">
        <f t="shared" si="129"/>
        <v>-0.38477379466519657</v>
      </c>
      <c r="BE234" s="134">
        <f t="shared" si="130"/>
        <v>-0.3784678075646698</v>
      </c>
      <c r="BF234" s="134">
        <f>_xll.xSPRDOPT($BW234,$BV234,$CG234,0,$BY234,$BX234,$BZ234,$AJ234,1,4)*$CB234</f>
        <v>7.4978456377619185E-2</v>
      </c>
      <c r="BG234" s="134">
        <f>_xll.xSPRDOPT($BW234,$BV234,$CG234,0,$BY234,$BX234,$BZ234,$AJ234,1,3)*$CB234</f>
        <v>6.1452394907398289E-2</v>
      </c>
      <c r="BH234" s="134">
        <f>IF(OR(BF234&lt;&gt;0,BG234&lt;&gt;0),_xll.xSPRDOPT($BW234,$BV234,$CG234,0,$BY234,$BX234,$BZ234,$AJ234,1,12)*$CB234,0)</f>
        <v>-6.1633173405266979E-2</v>
      </c>
      <c r="BI234" s="134">
        <f>_xll.xSPRDOPT($BW234,$BV234,$CG234,2*LN(1+CA234/2),$BY234,$BX234,$BZ234,$AJ234,1,9)</f>
        <v>5.62578073785519E-5</v>
      </c>
      <c r="BJ234" s="134">
        <f>_xll.xSPRDOPT($BW234,$BV234,$CG234,0,$BY234,$BX234,$BZ234,$AJ234,1,6)*$CB234</f>
        <v>7.4475400212961063</v>
      </c>
      <c r="BK234" s="134">
        <f>_xll.xSPRDOPT($BW234,$BV234,$CG234,0,$BY234,$BX234,$BZ234,$AJ234,1,5)*$CB234</f>
        <v>-11.311581526478387</v>
      </c>
      <c r="BL234" s="134">
        <f>_xll.xSPRDOPT(BW234,BV234,CG234,0,BY234,BX234,BZ234,AJ234,1,2)*CB234</f>
        <v>-0.22902040862302986</v>
      </c>
      <c r="BM234" s="134">
        <f>_xll.xSPRDOPT(BW234,BV234,CG234,0,BY234,BX234,BZ234,AJ234,1,1)*CB234</f>
        <v>0.40219191537090299</v>
      </c>
      <c r="BN234" s="134">
        <f>IF(AH234&lt;&gt;0,_xll.xSPRDOPT($BW234,$BV234,$CG234,2*LN(1+CA234/2),$BY234,$BX234,$BZ234,$AJ234,1,8)+(AJ234/365.25)*CH234/AH234,0)</f>
        <v>0</v>
      </c>
      <c r="BO234" s="134">
        <f>_xll.xSPRDOPT($BW234,$BV234,$CG234,0,$BY234,$BX234,$BZ234,$AJ234,1,0)</f>
        <v>0.85484078033660615</v>
      </c>
      <c r="BP234" s="134"/>
      <c r="BQ234" s="134"/>
      <c r="BR234" s="134"/>
      <c r="BS234" s="135">
        <f t="shared" si="110"/>
        <v>0</v>
      </c>
      <c r="BV234" s="221">
        <v>4.4021403580983733</v>
      </c>
      <c r="BW234" s="133">
        <v>4.4154999999999998</v>
      </c>
      <c r="BX234" s="134">
        <v>0.6282510792705821</v>
      </c>
      <c r="BY234" s="134">
        <v>0.62194509217005534</v>
      </c>
      <c r="BZ234" s="134">
        <v>0.99287864325661945</v>
      </c>
      <c r="CA234" s="134">
        <v>6.8263969545907008E-2</v>
      </c>
      <c r="CB234" s="134">
        <v>0.9872179502955063</v>
      </c>
      <c r="CC234" s="218">
        <v>-0.03</v>
      </c>
      <c r="CD234" s="218">
        <v>0.06</v>
      </c>
      <c r="CE234" s="218">
        <v>0.17499999999999999</v>
      </c>
      <c r="CF234" s="218">
        <v>-7.4999999999999997E-3</v>
      </c>
      <c r="CG234" s="218">
        <v>1.9200000000000002E-2</v>
      </c>
      <c r="CH234" s="218">
        <v>3.0653117356675472</v>
      </c>
      <c r="CI234" s="29">
        <v>4.2480000000000002</v>
      </c>
    </row>
    <row r="235" spans="4:87" x14ac:dyDescent="0.2">
      <c r="D235" s="31">
        <f t="shared" si="111"/>
        <v>38671</v>
      </c>
      <c r="F235" s="28">
        <f t="shared" si="112"/>
        <v>20000</v>
      </c>
      <c r="G235" s="28">
        <f t="shared" si="11"/>
        <v>0</v>
      </c>
      <c r="H235" s="52">
        <f t="shared" si="113"/>
        <v>3.3475000000000001</v>
      </c>
      <c r="I235" s="52">
        <f t="shared" si="114"/>
        <v>3.3675000000000002</v>
      </c>
      <c r="K235" s="52">
        <f t="shared" si="108"/>
        <v>0</v>
      </c>
      <c r="L235" s="132">
        <f t="shared" si="115"/>
        <v>0</v>
      </c>
      <c r="M235" s="30"/>
      <c r="N235" s="128">
        <f t="shared" si="29"/>
        <v>0.24347728460538551</v>
      </c>
      <c r="O235" s="128">
        <f t="shared" si="30"/>
        <v>0.24347728460538551</v>
      </c>
      <c r="P235" s="55">
        <f t="shared" si="116"/>
        <v>0.99999999999999989</v>
      </c>
      <c r="Q235" s="132">
        <f>_xll.xSPRDOPT(I235,H235,AQ235,0,O235,N235,P235,D235-$G$5,1,0)*AH235*AU235</f>
        <v>0</v>
      </c>
      <c r="R235" s="330"/>
      <c r="S235" s="177">
        <f>_xll.xSPRDOPT(I235,H235,AQ235,AT235,O235,N235,P235,D235-$G$5,1,2)*AF235*F235*AH235</f>
        <v>0</v>
      </c>
      <c r="T235" s="177">
        <f>_xll.xSPRDOPT(I235,H235,AQ235,AT235,O235,N235,P235,D235-$G$5,1,1)*AF235*F235*AH235</f>
        <v>0</v>
      </c>
      <c r="U235" s="132"/>
      <c r="V235" s="142">
        <f t="shared" si="117"/>
        <v>0</v>
      </c>
      <c r="W235" s="142"/>
      <c r="X235" s="300">
        <f t="shared" si="118"/>
        <v>0</v>
      </c>
      <c r="Y235" s="300">
        <f t="shared" si="12"/>
        <v>0</v>
      </c>
      <c r="Z235" s="300">
        <f t="shared" si="13"/>
        <v>0</v>
      </c>
      <c r="AA235" s="300">
        <f t="shared" si="14"/>
        <v>0</v>
      </c>
      <c r="AB235" s="300">
        <f t="shared" si="119"/>
        <v>0</v>
      </c>
      <c r="AC235" s="300">
        <f t="shared" si="120"/>
        <v>0</v>
      </c>
      <c r="AE235" s="135">
        <v>15</v>
      </c>
      <c r="AF235" s="135">
        <f t="shared" si="121"/>
        <v>0</v>
      </c>
      <c r="AG235" s="135">
        <f t="shared" si="122"/>
        <v>11</v>
      </c>
      <c r="AH235" s="135">
        <f t="shared" si="105"/>
        <v>0</v>
      </c>
      <c r="AI235" s="135">
        <f t="shared" si="123"/>
        <v>1904</v>
      </c>
      <c r="AJ235" s="135">
        <f t="shared" si="124"/>
        <v>38671</v>
      </c>
      <c r="AK235" s="332">
        <f t="shared" si="125"/>
        <v>0.10353092783505158</v>
      </c>
      <c r="AL235" s="133">
        <f t="shared" si="16"/>
        <v>3.06</v>
      </c>
      <c r="AM235" s="218">
        <f t="shared" si="17"/>
        <v>0.27</v>
      </c>
      <c r="AN235" s="218">
        <f t="shared" si="18"/>
        <v>1.7500000000000002E-2</v>
      </c>
      <c r="AO235" s="334">
        <f t="shared" si="109"/>
        <v>0.28749999999999998</v>
      </c>
      <c r="AP235" s="218">
        <f t="shared" si="19"/>
        <v>0.02</v>
      </c>
      <c r="AQ235" s="133">
        <f t="shared" si="126"/>
        <v>0</v>
      </c>
      <c r="AR235" s="134">
        <f t="shared" si="20"/>
        <v>0</v>
      </c>
      <c r="AS235" s="133">
        <f t="shared" si="106"/>
        <v>0</v>
      </c>
      <c r="AT235" s="134">
        <f t="shared" si="127"/>
        <v>7.0190264703434008E-2</v>
      </c>
      <c r="AU235" s="134">
        <f t="shared" si="22"/>
        <v>0</v>
      </c>
      <c r="AV235" s="34">
        <f t="shared" si="107"/>
        <v>0</v>
      </c>
      <c r="AW235" s="134">
        <f t="shared" si="24"/>
        <v>0.23250000000000001</v>
      </c>
      <c r="AX235" s="134">
        <f t="shared" si="25"/>
        <v>0.85</v>
      </c>
      <c r="AY235" s="134">
        <f t="shared" si="26"/>
        <v>0.85</v>
      </c>
      <c r="AZ235" s="134"/>
      <c r="BA235" s="223"/>
      <c r="BB235" s="218">
        <f t="shared" si="27"/>
        <v>-1.0546403580983732</v>
      </c>
      <c r="BC235" s="218">
        <f t="shared" si="128"/>
        <v>-1.0479999999999996</v>
      </c>
      <c r="BD235" s="134">
        <f t="shared" si="129"/>
        <v>-0.38477379466519657</v>
      </c>
      <c r="BE235" s="134">
        <f t="shared" si="130"/>
        <v>-0.3784678075646698</v>
      </c>
      <c r="BF235" s="134">
        <f>_xll.xSPRDOPT($BW235,$BV235,$CG235,0,$BY235,$BX235,$BZ235,$AJ235,1,4)*$CB235</f>
        <v>7.4978456377619185E-2</v>
      </c>
      <c r="BG235" s="134">
        <f>_xll.xSPRDOPT($BW235,$BV235,$CG235,0,$BY235,$BX235,$BZ235,$AJ235,1,3)*$CB235</f>
        <v>6.1452394907398289E-2</v>
      </c>
      <c r="BH235" s="134">
        <f>IF(OR(BF235&lt;&gt;0,BG235&lt;&gt;0),_xll.xSPRDOPT($BW235,$BV235,$CG235,0,$BY235,$BX235,$BZ235,$AJ235,1,12)*$CB235,0)</f>
        <v>-6.1633173405266979E-2</v>
      </c>
      <c r="BI235" s="134">
        <f>_xll.xSPRDOPT($BW235,$BV235,$CG235,2*LN(1+CA235/2),$BY235,$BX235,$BZ235,$AJ235,1,9)</f>
        <v>5.62578073785519E-5</v>
      </c>
      <c r="BJ235" s="134">
        <f>_xll.xSPRDOPT($BW235,$BV235,$CG235,0,$BY235,$BX235,$BZ235,$AJ235,1,6)*$CB235</f>
        <v>7.4475400212961063</v>
      </c>
      <c r="BK235" s="134">
        <f>_xll.xSPRDOPT($BW235,$BV235,$CG235,0,$BY235,$BX235,$BZ235,$AJ235,1,5)*$CB235</f>
        <v>-11.311581526478387</v>
      </c>
      <c r="BL235" s="134">
        <f>_xll.xSPRDOPT(BW235,BV235,CG235,0,BY235,BX235,BZ235,AJ235,1,2)*CB235</f>
        <v>-0.22902040862302986</v>
      </c>
      <c r="BM235" s="134">
        <f>_xll.xSPRDOPT(BW235,BV235,CG235,0,BY235,BX235,BZ235,AJ235,1,1)*CB235</f>
        <v>0.40219191537090299</v>
      </c>
      <c r="BN235" s="134">
        <f>IF(AH235&lt;&gt;0,_xll.xSPRDOPT($BW235,$BV235,$CG235,2*LN(1+CA235/2),$BY235,$BX235,$BZ235,$AJ235,1,8)+(AJ235/365.25)*CH235/AH235,0)</f>
        <v>0</v>
      </c>
      <c r="BO235" s="134">
        <f>_xll.xSPRDOPT($BW235,$BV235,$CG235,0,$BY235,$BX235,$BZ235,$AJ235,1,0)</f>
        <v>0.85484078033660615</v>
      </c>
      <c r="BP235" s="134"/>
      <c r="BQ235" s="134"/>
      <c r="BR235" s="134"/>
      <c r="BS235" s="135">
        <f t="shared" si="110"/>
        <v>0</v>
      </c>
      <c r="BV235" s="221">
        <v>4.4021403580983733</v>
      </c>
      <c r="BW235" s="133">
        <v>4.4154999999999998</v>
      </c>
      <c r="BX235" s="134">
        <v>0.6282510792705821</v>
      </c>
      <c r="BY235" s="134">
        <v>0.62194509217005534</v>
      </c>
      <c r="BZ235" s="134">
        <v>0.99287864325661945</v>
      </c>
      <c r="CA235" s="134">
        <v>6.8263969545907008E-2</v>
      </c>
      <c r="CB235" s="134">
        <v>0.9872179502955063</v>
      </c>
      <c r="CC235" s="218">
        <v>-0.03</v>
      </c>
      <c r="CD235" s="218">
        <v>0.06</v>
      </c>
      <c r="CE235" s="218">
        <v>0.17499999999999999</v>
      </c>
      <c r="CF235" s="218">
        <v>-7.4999999999999997E-3</v>
      </c>
      <c r="CG235" s="218">
        <v>1.9200000000000002E-2</v>
      </c>
      <c r="CH235" s="218">
        <v>3.0653117356675472</v>
      </c>
      <c r="CI235" s="29">
        <v>4.2480000000000002</v>
      </c>
    </row>
    <row r="236" spans="4:87" x14ac:dyDescent="0.2">
      <c r="D236" s="31">
        <f t="shared" si="111"/>
        <v>38671</v>
      </c>
      <c r="F236" s="28">
        <f t="shared" si="112"/>
        <v>20000</v>
      </c>
      <c r="G236" s="28">
        <f t="shared" si="11"/>
        <v>0</v>
      </c>
      <c r="H236" s="52">
        <f t="shared" si="113"/>
        <v>3.3475000000000001</v>
      </c>
      <c r="I236" s="52">
        <f t="shared" si="114"/>
        <v>3.3675000000000002</v>
      </c>
      <c r="K236" s="52">
        <f t="shared" si="108"/>
        <v>0</v>
      </c>
      <c r="L236" s="132">
        <f t="shared" si="115"/>
        <v>0</v>
      </c>
      <c r="M236" s="30"/>
      <c r="N236" s="128">
        <f t="shared" si="29"/>
        <v>0.24347728460538551</v>
      </c>
      <c r="O236" s="128">
        <f t="shared" si="30"/>
        <v>0.24347728460538551</v>
      </c>
      <c r="P236" s="55">
        <f t="shared" si="116"/>
        <v>0.99999999999999989</v>
      </c>
      <c r="Q236" s="132">
        <f>_xll.xSPRDOPT(I236,H236,AQ236,0,O236,N236,P236,D236-$G$5,1,0)*AH236*AU236</f>
        <v>0</v>
      </c>
      <c r="R236" s="330"/>
      <c r="S236" s="177">
        <f>_xll.xSPRDOPT(I236,H236,AQ236,AT236,O236,N236,P236,D236-$G$5,1,2)*AF236*F236*AH236</f>
        <v>0</v>
      </c>
      <c r="T236" s="177">
        <f>_xll.xSPRDOPT(I236,H236,AQ236,AT236,O236,N236,P236,D236-$G$5,1,1)*AF236*F236*AH236</f>
        <v>0</v>
      </c>
      <c r="U236" s="132"/>
      <c r="V236" s="142">
        <f t="shared" si="117"/>
        <v>0</v>
      </c>
      <c r="W236" s="142"/>
      <c r="X236" s="300">
        <f t="shared" si="118"/>
        <v>0</v>
      </c>
      <c r="Y236" s="300">
        <f t="shared" si="12"/>
        <v>0</v>
      </c>
      <c r="Z236" s="300">
        <f t="shared" si="13"/>
        <v>0</v>
      </c>
      <c r="AA236" s="300">
        <f t="shared" si="14"/>
        <v>0</v>
      </c>
      <c r="AB236" s="300">
        <f t="shared" si="119"/>
        <v>0</v>
      </c>
      <c r="AC236" s="300">
        <f t="shared" si="120"/>
        <v>0</v>
      </c>
      <c r="AE236" s="135">
        <v>15</v>
      </c>
      <c r="AF236" s="135">
        <f t="shared" si="121"/>
        <v>0</v>
      </c>
      <c r="AG236" s="135">
        <f t="shared" si="122"/>
        <v>11</v>
      </c>
      <c r="AH236" s="135">
        <f t="shared" si="105"/>
        <v>0</v>
      </c>
      <c r="AI236" s="135">
        <f t="shared" si="123"/>
        <v>1904</v>
      </c>
      <c r="AJ236" s="135">
        <f t="shared" si="124"/>
        <v>38671</v>
      </c>
      <c r="AK236" s="332">
        <f t="shared" si="125"/>
        <v>0.10353092783505158</v>
      </c>
      <c r="AL236" s="133">
        <f t="shared" si="16"/>
        <v>3.06</v>
      </c>
      <c r="AM236" s="218">
        <f t="shared" si="17"/>
        <v>0.27</v>
      </c>
      <c r="AN236" s="218">
        <f t="shared" si="18"/>
        <v>1.7500000000000002E-2</v>
      </c>
      <c r="AO236" s="334">
        <f t="shared" si="109"/>
        <v>0.28749999999999998</v>
      </c>
      <c r="AP236" s="218">
        <f t="shared" si="19"/>
        <v>0.02</v>
      </c>
      <c r="AQ236" s="133">
        <f t="shared" si="126"/>
        <v>0</v>
      </c>
      <c r="AR236" s="134">
        <f t="shared" si="20"/>
        <v>0</v>
      </c>
      <c r="AS236" s="133">
        <f t="shared" si="106"/>
        <v>0</v>
      </c>
      <c r="AT236" s="134">
        <f t="shared" si="127"/>
        <v>7.0190264703434008E-2</v>
      </c>
      <c r="AU236" s="134">
        <f t="shared" si="22"/>
        <v>0</v>
      </c>
      <c r="AV236" s="34">
        <f t="shared" si="107"/>
        <v>0</v>
      </c>
      <c r="AW236" s="134">
        <f t="shared" si="24"/>
        <v>0.23250000000000001</v>
      </c>
      <c r="AX236" s="134">
        <f t="shared" si="25"/>
        <v>0.85</v>
      </c>
      <c r="AY236" s="134">
        <f t="shared" si="26"/>
        <v>0.85</v>
      </c>
      <c r="AZ236" s="134"/>
      <c r="BA236" s="223"/>
      <c r="BB236" s="218">
        <f t="shared" si="27"/>
        <v>-1.0546403580983732</v>
      </c>
      <c r="BC236" s="218">
        <f t="shared" si="128"/>
        <v>-1.0479999999999996</v>
      </c>
      <c r="BD236" s="134">
        <f t="shared" si="129"/>
        <v>-0.38477379466519657</v>
      </c>
      <c r="BE236" s="134">
        <f t="shared" si="130"/>
        <v>-0.3784678075646698</v>
      </c>
      <c r="BF236" s="134">
        <f>_xll.xSPRDOPT($BW236,$BV236,$CG236,0,$BY236,$BX236,$BZ236,$AJ236,1,4)*$CB236</f>
        <v>7.4978456377619185E-2</v>
      </c>
      <c r="BG236" s="134">
        <f>_xll.xSPRDOPT($BW236,$BV236,$CG236,0,$BY236,$BX236,$BZ236,$AJ236,1,3)*$CB236</f>
        <v>6.1452394907398289E-2</v>
      </c>
      <c r="BH236" s="134">
        <f>IF(OR(BF236&lt;&gt;0,BG236&lt;&gt;0),_xll.xSPRDOPT($BW236,$BV236,$CG236,0,$BY236,$BX236,$BZ236,$AJ236,1,12)*$CB236,0)</f>
        <v>-6.1633173405266979E-2</v>
      </c>
      <c r="BI236" s="134">
        <f>_xll.xSPRDOPT($BW236,$BV236,$CG236,2*LN(1+CA236/2),$BY236,$BX236,$BZ236,$AJ236,1,9)</f>
        <v>5.62578073785519E-5</v>
      </c>
      <c r="BJ236" s="134">
        <f>_xll.xSPRDOPT($BW236,$BV236,$CG236,0,$BY236,$BX236,$BZ236,$AJ236,1,6)*$CB236</f>
        <v>7.4475400212961063</v>
      </c>
      <c r="BK236" s="134">
        <f>_xll.xSPRDOPT($BW236,$BV236,$CG236,0,$BY236,$BX236,$BZ236,$AJ236,1,5)*$CB236</f>
        <v>-11.311581526478387</v>
      </c>
      <c r="BL236" s="134">
        <f>_xll.xSPRDOPT(BW236,BV236,CG236,0,BY236,BX236,BZ236,AJ236,1,2)*CB236</f>
        <v>-0.22902040862302986</v>
      </c>
      <c r="BM236" s="134">
        <f>_xll.xSPRDOPT(BW236,BV236,CG236,0,BY236,BX236,BZ236,AJ236,1,1)*CB236</f>
        <v>0.40219191537090299</v>
      </c>
      <c r="BN236" s="134">
        <f>IF(AH236&lt;&gt;0,_xll.xSPRDOPT($BW236,$BV236,$CG236,2*LN(1+CA236/2),$BY236,$BX236,$BZ236,$AJ236,1,8)+(AJ236/365.25)*CH236/AH236,0)</f>
        <v>0</v>
      </c>
      <c r="BO236" s="134">
        <f>_xll.xSPRDOPT($BW236,$BV236,$CG236,0,$BY236,$BX236,$BZ236,$AJ236,1,0)</f>
        <v>0.85484078033660615</v>
      </c>
      <c r="BP236" s="134"/>
      <c r="BQ236" s="134"/>
      <c r="BR236" s="134"/>
      <c r="BS236" s="135">
        <f t="shared" si="110"/>
        <v>0</v>
      </c>
      <c r="BV236" s="221">
        <v>4.4021403580983733</v>
      </c>
      <c r="BW236" s="133">
        <v>4.4154999999999998</v>
      </c>
      <c r="BX236" s="134">
        <v>0.6282510792705821</v>
      </c>
      <c r="BY236" s="134">
        <v>0.62194509217005534</v>
      </c>
      <c r="BZ236" s="134">
        <v>0.99287864325661945</v>
      </c>
      <c r="CA236" s="134">
        <v>6.8263969545907008E-2</v>
      </c>
      <c r="CB236" s="134">
        <v>0.9872179502955063</v>
      </c>
      <c r="CC236" s="218">
        <v>-0.03</v>
      </c>
      <c r="CD236" s="218">
        <v>0.06</v>
      </c>
      <c r="CE236" s="218">
        <v>0.17499999999999999</v>
      </c>
      <c r="CF236" s="218">
        <v>-7.4999999999999997E-3</v>
      </c>
      <c r="CG236" s="218">
        <v>1.9200000000000002E-2</v>
      </c>
      <c r="CH236" s="218">
        <v>3.0653117356675472</v>
      </c>
      <c r="CI236" s="29">
        <v>4.2480000000000002</v>
      </c>
    </row>
    <row r="237" spans="4:87" x14ac:dyDescent="0.2">
      <c r="D237" s="31">
        <f t="shared" si="111"/>
        <v>38671</v>
      </c>
      <c r="F237" s="28">
        <f t="shared" si="112"/>
        <v>20000</v>
      </c>
      <c r="G237" s="28">
        <f t="shared" si="11"/>
        <v>0</v>
      </c>
      <c r="H237" s="52">
        <f t="shared" si="113"/>
        <v>3.3475000000000001</v>
      </c>
      <c r="I237" s="52">
        <f t="shared" si="114"/>
        <v>3.3675000000000002</v>
      </c>
      <c r="K237" s="52">
        <f t="shared" si="108"/>
        <v>0</v>
      </c>
      <c r="L237" s="132">
        <f t="shared" si="115"/>
        <v>0</v>
      </c>
      <c r="M237" s="30"/>
      <c r="N237" s="128">
        <f t="shared" si="29"/>
        <v>0.24347728460538551</v>
      </c>
      <c r="O237" s="128">
        <f t="shared" si="30"/>
        <v>0.24347728460538551</v>
      </c>
      <c r="P237" s="55">
        <f t="shared" si="116"/>
        <v>0.99999999999999989</v>
      </c>
      <c r="Q237" s="132">
        <f>_xll.xSPRDOPT(I237,H237,AQ237,0,O237,N237,P237,D237-$G$5,1,0)*AH237*AU237</f>
        <v>0</v>
      </c>
      <c r="R237" s="330"/>
      <c r="S237" s="177">
        <f>_xll.xSPRDOPT(I237,H237,AQ237,AT237,O237,N237,P237,D237-$G$5,1,2)*AF237*F237*AH237</f>
        <v>0</v>
      </c>
      <c r="T237" s="177">
        <f>_xll.xSPRDOPT(I237,H237,AQ237,AT237,O237,N237,P237,D237-$G$5,1,1)*AF237*F237*AH237</f>
        <v>0</v>
      </c>
      <c r="U237" s="132"/>
      <c r="V237" s="142">
        <f t="shared" si="117"/>
        <v>0</v>
      </c>
      <c r="W237" s="142"/>
      <c r="X237" s="300">
        <f t="shared" si="118"/>
        <v>0</v>
      </c>
      <c r="Y237" s="300">
        <f t="shared" si="12"/>
        <v>0</v>
      </c>
      <c r="Z237" s="300">
        <f t="shared" si="13"/>
        <v>0</v>
      </c>
      <c r="AA237" s="300">
        <f t="shared" si="14"/>
        <v>0</v>
      </c>
      <c r="AB237" s="300">
        <f t="shared" si="119"/>
        <v>0</v>
      </c>
      <c r="AC237" s="300">
        <f t="shared" si="120"/>
        <v>0</v>
      </c>
      <c r="AE237" s="135">
        <v>15</v>
      </c>
      <c r="AF237" s="135">
        <f t="shared" si="121"/>
        <v>0</v>
      </c>
      <c r="AG237" s="135">
        <f t="shared" si="122"/>
        <v>11</v>
      </c>
      <c r="AH237" s="135">
        <f t="shared" si="105"/>
        <v>0</v>
      </c>
      <c r="AI237" s="135">
        <f t="shared" si="123"/>
        <v>1904</v>
      </c>
      <c r="AJ237" s="135">
        <f t="shared" si="124"/>
        <v>38671</v>
      </c>
      <c r="AK237" s="332">
        <f t="shared" si="125"/>
        <v>0.10353092783505158</v>
      </c>
      <c r="AL237" s="133">
        <f t="shared" si="16"/>
        <v>3.06</v>
      </c>
      <c r="AM237" s="218">
        <f t="shared" si="17"/>
        <v>0.27</v>
      </c>
      <c r="AN237" s="218">
        <f t="shared" si="18"/>
        <v>1.7500000000000002E-2</v>
      </c>
      <c r="AO237" s="334">
        <f t="shared" si="109"/>
        <v>0.28749999999999998</v>
      </c>
      <c r="AP237" s="218">
        <f t="shared" si="19"/>
        <v>0.02</v>
      </c>
      <c r="AQ237" s="133">
        <f t="shared" si="126"/>
        <v>0</v>
      </c>
      <c r="AR237" s="134">
        <f t="shared" si="20"/>
        <v>0</v>
      </c>
      <c r="AS237" s="133">
        <f t="shared" si="106"/>
        <v>0</v>
      </c>
      <c r="AT237" s="134">
        <f t="shared" si="127"/>
        <v>7.0190264703434008E-2</v>
      </c>
      <c r="AU237" s="134">
        <f t="shared" si="22"/>
        <v>0</v>
      </c>
      <c r="AV237" s="34">
        <f t="shared" si="107"/>
        <v>0</v>
      </c>
      <c r="AW237" s="134">
        <f t="shared" si="24"/>
        <v>0.23250000000000001</v>
      </c>
      <c r="AX237" s="134">
        <f t="shared" si="25"/>
        <v>0.85</v>
      </c>
      <c r="AY237" s="134">
        <f t="shared" si="26"/>
        <v>0.85</v>
      </c>
      <c r="AZ237" s="134"/>
      <c r="BA237" s="223"/>
      <c r="BB237" s="218">
        <f t="shared" si="27"/>
        <v>-1.0546403580983732</v>
      </c>
      <c r="BC237" s="218">
        <f t="shared" si="128"/>
        <v>-1.0479999999999996</v>
      </c>
      <c r="BD237" s="134">
        <f t="shared" si="129"/>
        <v>-0.38477379466519657</v>
      </c>
      <c r="BE237" s="134">
        <f t="shared" si="130"/>
        <v>-0.3784678075646698</v>
      </c>
      <c r="BF237" s="134">
        <f>_xll.xSPRDOPT($BW237,$BV237,$CG237,0,$BY237,$BX237,$BZ237,$AJ237,1,4)*$CB237</f>
        <v>7.4978456377619185E-2</v>
      </c>
      <c r="BG237" s="134">
        <f>_xll.xSPRDOPT($BW237,$BV237,$CG237,0,$BY237,$BX237,$BZ237,$AJ237,1,3)*$CB237</f>
        <v>6.1452394907398289E-2</v>
      </c>
      <c r="BH237" s="134">
        <f>IF(OR(BF237&lt;&gt;0,BG237&lt;&gt;0),_xll.xSPRDOPT($BW237,$BV237,$CG237,0,$BY237,$BX237,$BZ237,$AJ237,1,12)*$CB237,0)</f>
        <v>-6.1633173405266979E-2</v>
      </c>
      <c r="BI237" s="134">
        <f>_xll.xSPRDOPT($BW237,$BV237,$CG237,2*LN(1+CA237/2),$BY237,$BX237,$BZ237,$AJ237,1,9)</f>
        <v>5.62578073785519E-5</v>
      </c>
      <c r="BJ237" s="134">
        <f>_xll.xSPRDOPT($BW237,$BV237,$CG237,0,$BY237,$BX237,$BZ237,$AJ237,1,6)*$CB237</f>
        <v>7.4475400212961063</v>
      </c>
      <c r="BK237" s="134">
        <f>_xll.xSPRDOPT($BW237,$BV237,$CG237,0,$BY237,$BX237,$BZ237,$AJ237,1,5)*$CB237</f>
        <v>-11.311581526478387</v>
      </c>
      <c r="BL237" s="134">
        <f>_xll.xSPRDOPT(BW237,BV237,CG237,0,BY237,BX237,BZ237,AJ237,1,2)*CB237</f>
        <v>-0.22902040862302986</v>
      </c>
      <c r="BM237" s="134">
        <f>_xll.xSPRDOPT(BW237,BV237,CG237,0,BY237,BX237,BZ237,AJ237,1,1)*CB237</f>
        <v>0.40219191537090299</v>
      </c>
      <c r="BN237" s="134">
        <f>IF(AH237&lt;&gt;0,_xll.xSPRDOPT($BW237,$BV237,$CG237,2*LN(1+CA237/2),$BY237,$BX237,$BZ237,$AJ237,1,8)+(AJ237/365.25)*CH237/AH237,0)</f>
        <v>0</v>
      </c>
      <c r="BO237" s="134">
        <f>_xll.xSPRDOPT($BW237,$BV237,$CG237,0,$BY237,$BX237,$BZ237,$AJ237,1,0)</f>
        <v>0.85484078033660615</v>
      </c>
      <c r="BP237" s="134"/>
      <c r="BQ237" s="134"/>
      <c r="BR237" s="134"/>
      <c r="BS237" s="135">
        <f t="shared" si="110"/>
        <v>0</v>
      </c>
      <c r="BV237" s="221">
        <v>4.4021403580983733</v>
      </c>
      <c r="BW237" s="133">
        <v>4.4154999999999998</v>
      </c>
      <c r="BX237" s="134">
        <v>0.6282510792705821</v>
      </c>
      <c r="BY237" s="134">
        <v>0.62194509217005534</v>
      </c>
      <c r="BZ237" s="134">
        <v>0.99287864325661945</v>
      </c>
      <c r="CA237" s="134">
        <v>6.8263969545907008E-2</v>
      </c>
      <c r="CB237" s="134">
        <v>0.9872179502955063</v>
      </c>
      <c r="CC237" s="218">
        <v>-0.03</v>
      </c>
      <c r="CD237" s="218">
        <v>0.06</v>
      </c>
      <c r="CE237" s="218">
        <v>0.17499999999999999</v>
      </c>
      <c r="CF237" s="218">
        <v>-7.4999999999999997E-3</v>
      </c>
      <c r="CG237" s="218">
        <v>1.9200000000000002E-2</v>
      </c>
      <c r="CH237" s="218">
        <v>3.0653117356675472</v>
      </c>
      <c r="CI237" s="29">
        <v>4.2480000000000002</v>
      </c>
    </row>
    <row r="238" spans="4:87" x14ac:dyDescent="0.2">
      <c r="D238" s="31">
        <f t="shared" si="111"/>
        <v>38671</v>
      </c>
      <c r="F238" s="28">
        <f t="shared" si="112"/>
        <v>20000</v>
      </c>
      <c r="G238" s="28">
        <f t="shared" si="11"/>
        <v>0</v>
      </c>
      <c r="H238" s="52">
        <f t="shared" si="113"/>
        <v>3.3475000000000001</v>
      </c>
      <c r="I238" s="52">
        <f t="shared" si="114"/>
        <v>3.3675000000000002</v>
      </c>
      <c r="K238" s="52">
        <f t="shared" si="108"/>
        <v>0</v>
      </c>
      <c r="L238" s="132">
        <f t="shared" si="115"/>
        <v>0</v>
      </c>
      <c r="M238" s="30"/>
      <c r="N238" s="128">
        <f t="shared" si="29"/>
        <v>0.24347728460538551</v>
      </c>
      <c r="O238" s="128">
        <f t="shared" si="30"/>
        <v>0.24347728460538551</v>
      </c>
      <c r="P238" s="55">
        <f t="shared" si="116"/>
        <v>0.99999999999999989</v>
      </c>
      <c r="Q238" s="132">
        <f>_xll.xSPRDOPT(I238,H238,AQ238,0,O238,N238,P238,D238-$G$5,1,0)*AH238*AU238</f>
        <v>0</v>
      </c>
      <c r="R238" s="330"/>
      <c r="S238" s="177">
        <f>_xll.xSPRDOPT(I238,H238,AQ238,AT238,O238,N238,P238,D238-$G$5,1,2)*AF238*F238*AH238</f>
        <v>0</v>
      </c>
      <c r="T238" s="177">
        <f>_xll.xSPRDOPT(I238,H238,AQ238,AT238,O238,N238,P238,D238-$G$5,1,1)*AF238*F238*AH238</f>
        <v>0</v>
      </c>
      <c r="U238" s="132"/>
      <c r="V238" s="142">
        <f t="shared" si="117"/>
        <v>0</v>
      </c>
      <c r="W238" s="142"/>
      <c r="X238" s="300">
        <f t="shared" si="118"/>
        <v>0</v>
      </c>
      <c r="Y238" s="300">
        <f t="shared" si="12"/>
        <v>0</v>
      </c>
      <c r="Z238" s="300">
        <f t="shared" si="13"/>
        <v>0</v>
      </c>
      <c r="AA238" s="300">
        <f t="shared" si="14"/>
        <v>0</v>
      </c>
      <c r="AB238" s="300">
        <f t="shared" si="119"/>
        <v>0</v>
      </c>
      <c r="AC238" s="300">
        <f t="shared" si="120"/>
        <v>0</v>
      </c>
      <c r="AE238" s="135">
        <v>15</v>
      </c>
      <c r="AF238" s="135">
        <f t="shared" si="121"/>
        <v>0</v>
      </c>
      <c r="AG238" s="135">
        <f t="shared" si="122"/>
        <v>11</v>
      </c>
      <c r="AH238" s="135">
        <f t="shared" si="105"/>
        <v>0</v>
      </c>
      <c r="AI238" s="135">
        <f t="shared" si="123"/>
        <v>1904</v>
      </c>
      <c r="AJ238" s="135">
        <f t="shared" si="124"/>
        <v>38671</v>
      </c>
      <c r="AK238" s="332">
        <f t="shared" si="125"/>
        <v>0.10353092783505158</v>
      </c>
      <c r="AL238" s="133">
        <f t="shared" si="16"/>
        <v>3.06</v>
      </c>
      <c r="AM238" s="218">
        <f t="shared" si="17"/>
        <v>0.27</v>
      </c>
      <c r="AN238" s="218">
        <f t="shared" si="18"/>
        <v>1.7500000000000002E-2</v>
      </c>
      <c r="AO238" s="334">
        <f t="shared" si="109"/>
        <v>0.28749999999999998</v>
      </c>
      <c r="AP238" s="218">
        <f t="shared" si="19"/>
        <v>0.02</v>
      </c>
      <c r="AQ238" s="133">
        <f t="shared" si="126"/>
        <v>0</v>
      </c>
      <c r="AR238" s="134">
        <f t="shared" si="20"/>
        <v>0</v>
      </c>
      <c r="AS238" s="133">
        <f t="shared" si="106"/>
        <v>0</v>
      </c>
      <c r="AT238" s="134">
        <f t="shared" si="127"/>
        <v>7.0190264703434008E-2</v>
      </c>
      <c r="AU238" s="134">
        <f t="shared" si="22"/>
        <v>0</v>
      </c>
      <c r="AV238" s="34">
        <f t="shared" si="107"/>
        <v>0</v>
      </c>
      <c r="AW238" s="134">
        <f t="shared" si="24"/>
        <v>0.23250000000000001</v>
      </c>
      <c r="AX238" s="134">
        <f t="shared" si="25"/>
        <v>0.85</v>
      </c>
      <c r="AY238" s="134">
        <f t="shared" si="26"/>
        <v>0.85</v>
      </c>
      <c r="AZ238" s="134"/>
      <c r="BA238" s="223"/>
      <c r="BB238" s="218">
        <f t="shared" si="27"/>
        <v>-1.0546403580983732</v>
      </c>
      <c r="BC238" s="218">
        <f t="shared" si="128"/>
        <v>-1.0479999999999996</v>
      </c>
      <c r="BD238" s="134">
        <f t="shared" si="129"/>
        <v>-0.38477379466519657</v>
      </c>
      <c r="BE238" s="134">
        <f t="shared" si="130"/>
        <v>-0.3784678075646698</v>
      </c>
      <c r="BF238" s="134">
        <f>_xll.xSPRDOPT($BW238,$BV238,$CG238,0,$BY238,$BX238,$BZ238,$AJ238,1,4)*$CB238</f>
        <v>7.4978456377619185E-2</v>
      </c>
      <c r="BG238" s="134">
        <f>_xll.xSPRDOPT($BW238,$BV238,$CG238,0,$BY238,$BX238,$BZ238,$AJ238,1,3)*$CB238</f>
        <v>6.1452394907398289E-2</v>
      </c>
      <c r="BH238" s="134">
        <f>IF(OR(BF238&lt;&gt;0,BG238&lt;&gt;0),_xll.xSPRDOPT($BW238,$BV238,$CG238,0,$BY238,$BX238,$BZ238,$AJ238,1,12)*$CB238,0)</f>
        <v>-6.1633173405266979E-2</v>
      </c>
      <c r="BI238" s="134">
        <f>_xll.xSPRDOPT($BW238,$BV238,$CG238,2*LN(1+CA238/2),$BY238,$BX238,$BZ238,$AJ238,1,9)</f>
        <v>5.62578073785519E-5</v>
      </c>
      <c r="BJ238" s="134">
        <f>_xll.xSPRDOPT($BW238,$BV238,$CG238,0,$BY238,$BX238,$BZ238,$AJ238,1,6)*$CB238</f>
        <v>7.4475400212961063</v>
      </c>
      <c r="BK238" s="134">
        <f>_xll.xSPRDOPT($BW238,$BV238,$CG238,0,$BY238,$BX238,$BZ238,$AJ238,1,5)*$CB238</f>
        <v>-11.311581526478387</v>
      </c>
      <c r="BL238" s="134">
        <f>_xll.xSPRDOPT(BW238,BV238,CG238,0,BY238,BX238,BZ238,AJ238,1,2)*CB238</f>
        <v>-0.22902040862302986</v>
      </c>
      <c r="BM238" s="134">
        <f>_xll.xSPRDOPT(BW238,BV238,CG238,0,BY238,BX238,BZ238,AJ238,1,1)*CB238</f>
        <v>0.40219191537090299</v>
      </c>
      <c r="BN238" s="134">
        <f>IF(AH238&lt;&gt;0,_xll.xSPRDOPT($BW238,$BV238,$CG238,2*LN(1+CA238/2),$BY238,$BX238,$BZ238,$AJ238,1,8)+(AJ238/365.25)*CH238/AH238,0)</f>
        <v>0</v>
      </c>
      <c r="BO238" s="134">
        <f>_xll.xSPRDOPT($BW238,$BV238,$CG238,0,$BY238,$BX238,$BZ238,$AJ238,1,0)</f>
        <v>0.85484078033660615</v>
      </c>
      <c r="BP238" s="134"/>
      <c r="BQ238" s="134"/>
      <c r="BR238" s="134"/>
      <c r="BS238" s="135">
        <f t="shared" si="110"/>
        <v>0</v>
      </c>
      <c r="BV238" s="221">
        <v>4.4021403580983733</v>
      </c>
      <c r="BW238" s="133">
        <v>4.4154999999999998</v>
      </c>
      <c r="BX238" s="134">
        <v>0.6282510792705821</v>
      </c>
      <c r="BY238" s="134">
        <v>0.62194509217005534</v>
      </c>
      <c r="BZ238" s="134">
        <v>0.99287864325661945</v>
      </c>
      <c r="CA238" s="134">
        <v>6.8263969545907008E-2</v>
      </c>
      <c r="CB238" s="134">
        <v>0.9872179502955063</v>
      </c>
      <c r="CC238" s="218">
        <v>-0.03</v>
      </c>
      <c r="CD238" s="218">
        <v>0.06</v>
      </c>
      <c r="CE238" s="218">
        <v>0.17499999999999999</v>
      </c>
      <c r="CF238" s="218">
        <v>-7.4999999999999997E-3</v>
      </c>
      <c r="CG238" s="218">
        <v>1.9200000000000002E-2</v>
      </c>
      <c r="CH238" s="218">
        <v>3.0653117356675472</v>
      </c>
      <c r="CI238" s="29">
        <v>4.2480000000000002</v>
      </c>
    </row>
    <row r="239" spans="4:87" x14ac:dyDescent="0.2">
      <c r="D239" s="31">
        <f t="shared" si="111"/>
        <v>38671</v>
      </c>
      <c r="F239" s="28">
        <f t="shared" si="112"/>
        <v>20000</v>
      </c>
      <c r="G239" s="28">
        <f t="shared" si="11"/>
        <v>0</v>
      </c>
      <c r="H239" s="52">
        <f t="shared" si="113"/>
        <v>3.3475000000000001</v>
      </c>
      <c r="I239" s="52">
        <f t="shared" si="114"/>
        <v>3.3675000000000002</v>
      </c>
      <c r="K239" s="52">
        <f t="shared" si="108"/>
        <v>0</v>
      </c>
      <c r="L239" s="132">
        <f t="shared" si="115"/>
        <v>0</v>
      </c>
      <c r="M239" s="30"/>
      <c r="N239" s="128">
        <f t="shared" si="29"/>
        <v>0.24347728460538551</v>
      </c>
      <c r="O239" s="128">
        <f t="shared" si="30"/>
        <v>0.24347728460538551</v>
      </c>
      <c r="P239" s="55">
        <f t="shared" si="116"/>
        <v>0.99999999999999989</v>
      </c>
      <c r="Q239" s="132">
        <f>_xll.xSPRDOPT(I239,H239,AQ239,0,O239,N239,P239,D239-$G$5,1,0)*AH239*AU239</f>
        <v>0</v>
      </c>
      <c r="R239" s="330"/>
      <c r="S239" s="177">
        <f>_xll.xSPRDOPT(I239,H239,AQ239,AT239,O239,N239,P239,D239-$G$5,1,2)*AF239*F239*AH239</f>
        <v>0</v>
      </c>
      <c r="T239" s="177">
        <f>_xll.xSPRDOPT(I239,H239,AQ239,AT239,O239,N239,P239,D239-$G$5,1,1)*AF239*F239*AH239</f>
        <v>0</v>
      </c>
      <c r="U239" s="132"/>
      <c r="V239" s="142">
        <f t="shared" si="117"/>
        <v>0</v>
      </c>
      <c r="W239" s="142"/>
      <c r="X239" s="300">
        <f t="shared" si="118"/>
        <v>0</v>
      </c>
      <c r="Y239" s="300">
        <f t="shared" si="12"/>
        <v>0</v>
      </c>
      <c r="Z239" s="300">
        <f t="shared" si="13"/>
        <v>0</v>
      </c>
      <c r="AA239" s="300">
        <f t="shared" si="14"/>
        <v>0</v>
      </c>
      <c r="AB239" s="300">
        <f t="shared" si="119"/>
        <v>0</v>
      </c>
      <c r="AC239" s="300">
        <f t="shared" si="120"/>
        <v>0</v>
      </c>
      <c r="AE239" s="135">
        <v>15</v>
      </c>
      <c r="AF239" s="135">
        <f t="shared" si="121"/>
        <v>0</v>
      </c>
      <c r="AG239" s="135">
        <f t="shared" si="122"/>
        <v>11</v>
      </c>
      <c r="AH239" s="135">
        <f t="shared" si="105"/>
        <v>0</v>
      </c>
      <c r="AI239" s="135">
        <f t="shared" si="123"/>
        <v>1904</v>
      </c>
      <c r="AJ239" s="135">
        <f t="shared" si="124"/>
        <v>38671</v>
      </c>
      <c r="AK239" s="332">
        <f t="shared" si="125"/>
        <v>0.10353092783505158</v>
      </c>
      <c r="AL239" s="133">
        <f t="shared" si="16"/>
        <v>3.06</v>
      </c>
      <c r="AM239" s="218">
        <f t="shared" si="17"/>
        <v>0.27</v>
      </c>
      <c r="AN239" s="218">
        <f t="shared" si="18"/>
        <v>1.7500000000000002E-2</v>
      </c>
      <c r="AO239" s="334">
        <f t="shared" si="109"/>
        <v>0.28749999999999998</v>
      </c>
      <c r="AP239" s="218">
        <f t="shared" si="19"/>
        <v>0.02</v>
      </c>
      <c r="AQ239" s="133">
        <f t="shared" si="126"/>
        <v>0</v>
      </c>
      <c r="AR239" s="134">
        <f t="shared" si="20"/>
        <v>0</v>
      </c>
      <c r="AS239" s="133">
        <f t="shared" si="106"/>
        <v>0</v>
      </c>
      <c r="AT239" s="134">
        <f t="shared" si="127"/>
        <v>7.0190264703434008E-2</v>
      </c>
      <c r="AU239" s="134">
        <f t="shared" si="22"/>
        <v>0</v>
      </c>
      <c r="AV239" s="34">
        <f t="shared" si="107"/>
        <v>0</v>
      </c>
      <c r="AW239" s="134">
        <f t="shared" si="24"/>
        <v>0.23250000000000001</v>
      </c>
      <c r="AX239" s="134">
        <f t="shared" si="25"/>
        <v>0.85</v>
      </c>
      <c r="AY239" s="134">
        <f t="shared" si="26"/>
        <v>0.85</v>
      </c>
      <c r="AZ239" s="134"/>
      <c r="BA239" s="223"/>
      <c r="BB239" s="218">
        <f t="shared" si="27"/>
        <v>-1.0546403580983732</v>
      </c>
      <c r="BC239" s="218">
        <f t="shared" si="128"/>
        <v>-1.0479999999999996</v>
      </c>
      <c r="BD239" s="134">
        <f t="shared" si="129"/>
        <v>-0.38477379466519657</v>
      </c>
      <c r="BE239" s="134">
        <f t="shared" si="130"/>
        <v>-0.3784678075646698</v>
      </c>
      <c r="BF239" s="134">
        <f>_xll.xSPRDOPT($BW239,$BV239,$CG239,0,$BY239,$BX239,$BZ239,$AJ239,1,4)*$CB239</f>
        <v>7.4978456377619185E-2</v>
      </c>
      <c r="BG239" s="134">
        <f>_xll.xSPRDOPT($BW239,$BV239,$CG239,0,$BY239,$BX239,$BZ239,$AJ239,1,3)*$CB239</f>
        <v>6.1452394907398289E-2</v>
      </c>
      <c r="BH239" s="134">
        <f>IF(OR(BF239&lt;&gt;0,BG239&lt;&gt;0),_xll.xSPRDOPT($BW239,$BV239,$CG239,0,$BY239,$BX239,$BZ239,$AJ239,1,12)*$CB239,0)</f>
        <v>-6.1633173405266979E-2</v>
      </c>
      <c r="BI239" s="134">
        <f>_xll.xSPRDOPT($BW239,$BV239,$CG239,2*LN(1+CA239/2),$BY239,$BX239,$BZ239,$AJ239,1,9)</f>
        <v>5.62578073785519E-5</v>
      </c>
      <c r="BJ239" s="134">
        <f>_xll.xSPRDOPT($BW239,$BV239,$CG239,0,$BY239,$BX239,$BZ239,$AJ239,1,6)*$CB239</f>
        <v>7.4475400212961063</v>
      </c>
      <c r="BK239" s="134">
        <f>_xll.xSPRDOPT($BW239,$BV239,$CG239,0,$BY239,$BX239,$BZ239,$AJ239,1,5)*$CB239</f>
        <v>-11.311581526478387</v>
      </c>
      <c r="BL239" s="134">
        <f>_xll.xSPRDOPT(BW239,BV239,CG239,0,BY239,BX239,BZ239,AJ239,1,2)*CB239</f>
        <v>-0.22902040862302986</v>
      </c>
      <c r="BM239" s="134">
        <f>_xll.xSPRDOPT(BW239,BV239,CG239,0,BY239,BX239,BZ239,AJ239,1,1)*CB239</f>
        <v>0.40219191537090299</v>
      </c>
      <c r="BN239" s="134">
        <f>IF(AH239&lt;&gt;0,_xll.xSPRDOPT($BW239,$BV239,$CG239,2*LN(1+CA239/2),$BY239,$BX239,$BZ239,$AJ239,1,8)+(AJ239/365.25)*CH239/AH239,0)</f>
        <v>0</v>
      </c>
      <c r="BO239" s="134">
        <f>_xll.xSPRDOPT($BW239,$BV239,$CG239,0,$BY239,$BX239,$BZ239,$AJ239,1,0)</f>
        <v>0.85484078033660615</v>
      </c>
      <c r="BP239" s="134"/>
      <c r="BQ239" s="134"/>
      <c r="BR239" s="134"/>
      <c r="BS239" s="135">
        <f t="shared" si="110"/>
        <v>0</v>
      </c>
      <c r="BV239" s="221">
        <v>4.4021403580983733</v>
      </c>
      <c r="BW239" s="133">
        <v>4.4154999999999998</v>
      </c>
      <c r="BX239" s="134">
        <v>0.6282510792705821</v>
      </c>
      <c r="BY239" s="134">
        <v>0.62194509217005534</v>
      </c>
      <c r="BZ239" s="134">
        <v>0.99287864325661945</v>
      </c>
      <c r="CA239" s="134">
        <v>6.8263969545907008E-2</v>
      </c>
      <c r="CB239" s="134">
        <v>0.9872179502955063</v>
      </c>
      <c r="CC239" s="218">
        <v>-0.03</v>
      </c>
      <c r="CD239" s="218">
        <v>0.06</v>
      </c>
      <c r="CE239" s="218">
        <v>0.17499999999999999</v>
      </c>
      <c r="CF239" s="218">
        <v>-7.4999999999999997E-3</v>
      </c>
      <c r="CG239" s="218">
        <v>1.9200000000000002E-2</v>
      </c>
      <c r="CH239" s="218">
        <v>3.0653117356675472</v>
      </c>
      <c r="CI239" s="29">
        <v>4.2480000000000002</v>
      </c>
    </row>
    <row r="240" spans="4:87" x14ac:dyDescent="0.2">
      <c r="D240" s="31">
        <f t="shared" si="111"/>
        <v>38671</v>
      </c>
      <c r="F240" s="28">
        <f t="shared" si="112"/>
        <v>20000</v>
      </c>
      <c r="G240" s="28">
        <f t="shared" si="11"/>
        <v>0</v>
      </c>
      <c r="H240" s="52">
        <f t="shared" si="113"/>
        <v>3.3475000000000001</v>
      </c>
      <c r="I240" s="52">
        <f t="shared" si="114"/>
        <v>3.3675000000000002</v>
      </c>
      <c r="K240" s="52">
        <f t="shared" si="108"/>
        <v>0</v>
      </c>
      <c r="L240" s="132">
        <f t="shared" si="115"/>
        <v>0</v>
      </c>
      <c r="M240" s="30"/>
      <c r="N240" s="128">
        <f t="shared" si="29"/>
        <v>0.24347728460538551</v>
      </c>
      <c r="O240" s="128">
        <f t="shared" si="30"/>
        <v>0.24347728460538551</v>
      </c>
      <c r="P240" s="55">
        <f t="shared" si="116"/>
        <v>0.99999999999999989</v>
      </c>
      <c r="Q240" s="132">
        <f>_xll.xSPRDOPT(I240,H240,AQ240,0,O240,N240,P240,D240-$G$5,1,0)*AH240*AU240</f>
        <v>0</v>
      </c>
      <c r="R240" s="330"/>
      <c r="S240" s="177">
        <f>_xll.xSPRDOPT(I240,H240,AQ240,AT240,O240,N240,P240,D240-$G$5,1,2)*AF240*F240*AH240</f>
        <v>0</v>
      </c>
      <c r="T240" s="177">
        <f>_xll.xSPRDOPT(I240,H240,AQ240,AT240,O240,N240,P240,D240-$G$5,1,1)*AF240*F240*AH240</f>
        <v>0</v>
      </c>
      <c r="U240" s="132"/>
      <c r="V240" s="142">
        <f t="shared" si="117"/>
        <v>0</v>
      </c>
      <c r="W240" s="142"/>
      <c r="X240" s="300">
        <f t="shared" si="118"/>
        <v>0</v>
      </c>
      <c r="Y240" s="300">
        <f t="shared" si="12"/>
        <v>0</v>
      </c>
      <c r="Z240" s="300">
        <f t="shared" si="13"/>
        <v>0</v>
      </c>
      <c r="AA240" s="300">
        <f t="shared" si="14"/>
        <v>0</v>
      </c>
      <c r="AB240" s="300">
        <f t="shared" si="119"/>
        <v>0</v>
      </c>
      <c r="AC240" s="300">
        <f t="shared" si="120"/>
        <v>0</v>
      </c>
      <c r="AE240" s="135">
        <v>15</v>
      </c>
      <c r="AF240" s="135">
        <f t="shared" si="121"/>
        <v>0</v>
      </c>
      <c r="AG240" s="135">
        <f t="shared" si="122"/>
        <v>11</v>
      </c>
      <c r="AH240" s="135">
        <f t="shared" si="105"/>
        <v>0</v>
      </c>
      <c r="AI240" s="135">
        <f t="shared" si="123"/>
        <v>1904</v>
      </c>
      <c r="AJ240" s="135">
        <f t="shared" si="124"/>
        <v>38671</v>
      </c>
      <c r="AK240" s="332">
        <f t="shared" si="125"/>
        <v>0.10353092783505158</v>
      </c>
      <c r="AL240" s="133">
        <f t="shared" si="16"/>
        <v>3.06</v>
      </c>
      <c r="AM240" s="218">
        <f t="shared" si="17"/>
        <v>0.27</v>
      </c>
      <c r="AN240" s="218">
        <f t="shared" si="18"/>
        <v>1.7500000000000002E-2</v>
      </c>
      <c r="AO240" s="334">
        <f t="shared" si="109"/>
        <v>0.28749999999999998</v>
      </c>
      <c r="AP240" s="218">
        <f t="shared" si="19"/>
        <v>0.02</v>
      </c>
      <c r="AQ240" s="133">
        <f t="shared" si="126"/>
        <v>0</v>
      </c>
      <c r="AR240" s="134">
        <f t="shared" si="20"/>
        <v>0</v>
      </c>
      <c r="AS240" s="133">
        <f t="shared" si="106"/>
        <v>0</v>
      </c>
      <c r="AT240" s="134">
        <f t="shared" si="127"/>
        <v>7.0190264703434008E-2</v>
      </c>
      <c r="AU240" s="134">
        <f t="shared" si="22"/>
        <v>0</v>
      </c>
      <c r="AV240" s="34">
        <f t="shared" si="107"/>
        <v>0</v>
      </c>
      <c r="AW240" s="134">
        <f t="shared" si="24"/>
        <v>0.23250000000000001</v>
      </c>
      <c r="AX240" s="134">
        <f t="shared" si="25"/>
        <v>0.85</v>
      </c>
      <c r="AY240" s="134">
        <f t="shared" si="26"/>
        <v>0.85</v>
      </c>
      <c r="AZ240" s="134"/>
      <c r="BA240" s="223"/>
      <c r="BB240" s="218">
        <f t="shared" si="27"/>
        <v>-1.0546403580983732</v>
      </c>
      <c r="BC240" s="218">
        <f t="shared" si="128"/>
        <v>-1.0479999999999996</v>
      </c>
      <c r="BD240" s="134">
        <f t="shared" si="129"/>
        <v>-0.38477379466519657</v>
      </c>
      <c r="BE240" s="134">
        <f t="shared" si="130"/>
        <v>-0.3784678075646698</v>
      </c>
      <c r="BF240" s="134">
        <f>_xll.xSPRDOPT($BW240,$BV240,$CG240,0,$BY240,$BX240,$BZ240,$AJ240,1,4)*$CB240</f>
        <v>7.4978456377619185E-2</v>
      </c>
      <c r="BG240" s="134">
        <f>_xll.xSPRDOPT($BW240,$BV240,$CG240,0,$BY240,$BX240,$BZ240,$AJ240,1,3)*$CB240</f>
        <v>6.1452394907398289E-2</v>
      </c>
      <c r="BH240" s="134">
        <f>IF(OR(BF240&lt;&gt;0,BG240&lt;&gt;0),_xll.xSPRDOPT($BW240,$BV240,$CG240,0,$BY240,$BX240,$BZ240,$AJ240,1,12)*$CB240,0)</f>
        <v>-6.1633173405266979E-2</v>
      </c>
      <c r="BI240" s="134">
        <f>_xll.xSPRDOPT($BW240,$BV240,$CG240,2*LN(1+CA240/2),$BY240,$BX240,$BZ240,$AJ240,1,9)</f>
        <v>5.62578073785519E-5</v>
      </c>
      <c r="BJ240" s="134">
        <f>_xll.xSPRDOPT($BW240,$BV240,$CG240,0,$BY240,$BX240,$BZ240,$AJ240,1,6)*$CB240</f>
        <v>7.4475400212961063</v>
      </c>
      <c r="BK240" s="134">
        <f>_xll.xSPRDOPT($BW240,$BV240,$CG240,0,$BY240,$BX240,$BZ240,$AJ240,1,5)*$CB240</f>
        <v>-11.311581526478387</v>
      </c>
      <c r="BL240" s="134">
        <f>_xll.xSPRDOPT(BW240,BV240,CG240,0,BY240,BX240,BZ240,AJ240,1,2)*CB240</f>
        <v>-0.22902040862302986</v>
      </c>
      <c r="BM240" s="134">
        <f>_xll.xSPRDOPT(BW240,BV240,CG240,0,BY240,BX240,BZ240,AJ240,1,1)*CB240</f>
        <v>0.40219191537090299</v>
      </c>
      <c r="BN240" s="134">
        <f>IF(AH240&lt;&gt;0,_xll.xSPRDOPT($BW240,$BV240,$CG240,2*LN(1+CA240/2),$BY240,$BX240,$BZ240,$AJ240,1,8)+(AJ240/365.25)*CH240/AH240,0)</f>
        <v>0</v>
      </c>
      <c r="BO240" s="134">
        <f>_xll.xSPRDOPT($BW240,$BV240,$CG240,0,$BY240,$BX240,$BZ240,$AJ240,1,0)</f>
        <v>0.85484078033660615</v>
      </c>
      <c r="BP240" s="134"/>
      <c r="BQ240" s="134"/>
      <c r="BR240" s="134"/>
      <c r="BS240" s="135">
        <f t="shared" si="110"/>
        <v>0</v>
      </c>
      <c r="BV240" s="221">
        <v>4.4021403580983733</v>
      </c>
      <c r="BW240" s="133">
        <v>4.4154999999999998</v>
      </c>
      <c r="BX240" s="134">
        <v>0.6282510792705821</v>
      </c>
      <c r="BY240" s="134">
        <v>0.62194509217005534</v>
      </c>
      <c r="BZ240" s="134">
        <v>0.99287864325661945</v>
      </c>
      <c r="CA240" s="134">
        <v>6.8263969545907008E-2</v>
      </c>
      <c r="CB240" s="134">
        <v>0.9872179502955063</v>
      </c>
      <c r="CC240" s="218">
        <v>-0.03</v>
      </c>
      <c r="CD240" s="218">
        <v>0.06</v>
      </c>
      <c r="CE240" s="218">
        <v>0.17499999999999999</v>
      </c>
      <c r="CF240" s="218">
        <v>-7.4999999999999997E-3</v>
      </c>
      <c r="CG240" s="218">
        <v>1.9200000000000002E-2</v>
      </c>
      <c r="CH240" s="218">
        <v>3.0653117356675472</v>
      </c>
      <c r="CI240" s="29">
        <v>4.2480000000000002</v>
      </c>
    </row>
    <row r="241" spans="4:87" x14ac:dyDescent="0.2">
      <c r="D241" s="31">
        <f t="shared" si="111"/>
        <v>38671</v>
      </c>
      <c r="F241" s="28">
        <f t="shared" si="112"/>
        <v>20000</v>
      </c>
      <c r="G241" s="28">
        <f t="shared" si="11"/>
        <v>0</v>
      </c>
      <c r="H241" s="52">
        <f t="shared" si="113"/>
        <v>3.3475000000000001</v>
      </c>
      <c r="I241" s="52">
        <f t="shared" si="114"/>
        <v>3.3675000000000002</v>
      </c>
      <c r="K241" s="52">
        <f t="shared" si="108"/>
        <v>0</v>
      </c>
      <c r="L241" s="132">
        <f t="shared" si="115"/>
        <v>0</v>
      </c>
      <c r="M241" s="30"/>
      <c r="N241" s="128">
        <f t="shared" si="29"/>
        <v>0.24347728460538551</v>
      </c>
      <c r="O241" s="128">
        <f t="shared" si="30"/>
        <v>0.24347728460538551</v>
      </c>
      <c r="P241" s="55">
        <f t="shared" si="116"/>
        <v>0.99999999999999989</v>
      </c>
      <c r="Q241" s="132">
        <f>_xll.xSPRDOPT(I241,H241,AQ241,0,O241,N241,P241,D241-$G$5,1,0)*AH241*AU241</f>
        <v>0</v>
      </c>
      <c r="R241" s="330"/>
      <c r="S241" s="177">
        <f>_xll.xSPRDOPT(I241,H241,AQ241,AT241,O241,N241,P241,D241-$G$5,1,2)*AF241*F241*AH241</f>
        <v>0</v>
      </c>
      <c r="T241" s="177">
        <f>_xll.xSPRDOPT(I241,H241,AQ241,AT241,O241,N241,P241,D241-$G$5,1,1)*AF241*F241*AH241</f>
        <v>0</v>
      </c>
      <c r="U241" s="132"/>
      <c r="V241" s="142">
        <f t="shared" si="117"/>
        <v>0</v>
      </c>
      <c r="W241" s="142"/>
      <c r="X241" s="300">
        <f t="shared" si="118"/>
        <v>0</v>
      </c>
      <c r="Y241" s="300">
        <f t="shared" si="12"/>
        <v>0</v>
      </c>
      <c r="Z241" s="300">
        <f t="shared" si="13"/>
        <v>0</v>
      </c>
      <c r="AA241" s="300">
        <f t="shared" si="14"/>
        <v>0</v>
      </c>
      <c r="AB241" s="300">
        <f t="shared" si="119"/>
        <v>0</v>
      </c>
      <c r="AC241" s="300">
        <f t="shared" si="120"/>
        <v>0</v>
      </c>
      <c r="AE241" s="135">
        <v>15</v>
      </c>
      <c r="AF241" s="135">
        <f t="shared" si="121"/>
        <v>0</v>
      </c>
      <c r="AG241" s="135">
        <f t="shared" si="122"/>
        <v>11</v>
      </c>
      <c r="AH241" s="135">
        <f t="shared" si="105"/>
        <v>0</v>
      </c>
      <c r="AI241" s="135">
        <f t="shared" si="123"/>
        <v>1904</v>
      </c>
      <c r="AJ241" s="135">
        <f t="shared" si="124"/>
        <v>38671</v>
      </c>
      <c r="AK241" s="332">
        <f t="shared" si="125"/>
        <v>0.10353092783505158</v>
      </c>
      <c r="AL241" s="133">
        <f t="shared" si="16"/>
        <v>3.06</v>
      </c>
      <c r="AM241" s="218">
        <f t="shared" si="17"/>
        <v>0.27</v>
      </c>
      <c r="AN241" s="218">
        <f t="shared" si="18"/>
        <v>1.7500000000000002E-2</v>
      </c>
      <c r="AO241" s="334">
        <f t="shared" si="109"/>
        <v>0.28749999999999998</v>
      </c>
      <c r="AP241" s="218">
        <f t="shared" si="19"/>
        <v>0.02</v>
      </c>
      <c r="AQ241" s="133">
        <f t="shared" si="126"/>
        <v>0</v>
      </c>
      <c r="AR241" s="134">
        <f t="shared" si="20"/>
        <v>0</v>
      </c>
      <c r="AS241" s="133">
        <f t="shared" si="106"/>
        <v>0</v>
      </c>
      <c r="AT241" s="134">
        <f t="shared" si="127"/>
        <v>7.0190264703434008E-2</v>
      </c>
      <c r="AU241" s="134">
        <f t="shared" si="22"/>
        <v>0</v>
      </c>
      <c r="AV241" s="34">
        <f t="shared" si="107"/>
        <v>0</v>
      </c>
      <c r="AW241" s="134">
        <f t="shared" si="24"/>
        <v>0.23250000000000001</v>
      </c>
      <c r="AX241" s="134">
        <f t="shared" si="25"/>
        <v>0.85</v>
      </c>
      <c r="AY241" s="134">
        <f t="shared" si="26"/>
        <v>0.85</v>
      </c>
      <c r="AZ241" s="134"/>
      <c r="BA241" s="223"/>
      <c r="BB241" s="218">
        <f t="shared" si="27"/>
        <v>-1.0546403580983732</v>
      </c>
      <c r="BC241" s="218">
        <f t="shared" si="128"/>
        <v>-1.0479999999999996</v>
      </c>
      <c r="BD241" s="134">
        <f t="shared" si="129"/>
        <v>-0.38477379466519657</v>
      </c>
      <c r="BE241" s="134">
        <f t="shared" si="130"/>
        <v>-0.3784678075646698</v>
      </c>
      <c r="BF241" s="134">
        <f>_xll.xSPRDOPT($BW241,$BV241,$CG241,0,$BY241,$BX241,$BZ241,$AJ241,1,4)*$CB241</f>
        <v>7.4978456377619185E-2</v>
      </c>
      <c r="BG241" s="134">
        <f>_xll.xSPRDOPT($BW241,$BV241,$CG241,0,$BY241,$BX241,$BZ241,$AJ241,1,3)*$CB241</f>
        <v>6.1452394907398289E-2</v>
      </c>
      <c r="BH241" s="134">
        <f>IF(OR(BF241&lt;&gt;0,BG241&lt;&gt;0),_xll.xSPRDOPT($BW241,$BV241,$CG241,0,$BY241,$BX241,$BZ241,$AJ241,1,12)*$CB241,0)</f>
        <v>-6.1633173405266979E-2</v>
      </c>
      <c r="BI241" s="134">
        <f>_xll.xSPRDOPT($BW241,$BV241,$CG241,2*LN(1+CA241/2),$BY241,$BX241,$BZ241,$AJ241,1,9)</f>
        <v>5.62578073785519E-5</v>
      </c>
      <c r="BJ241" s="134">
        <f>_xll.xSPRDOPT($BW241,$BV241,$CG241,0,$BY241,$BX241,$BZ241,$AJ241,1,6)*$CB241</f>
        <v>7.4475400212961063</v>
      </c>
      <c r="BK241" s="134">
        <f>_xll.xSPRDOPT($BW241,$BV241,$CG241,0,$BY241,$BX241,$BZ241,$AJ241,1,5)*$CB241</f>
        <v>-11.311581526478387</v>
      </c>
      <c r="BL241" s="134">
        <f>_xll.xSPRDOPT(BW241,BV241,CG241,0,BY241,BX241,BZ241,AJ241,1,2)*CB241</f>
        <v>-0.22902040862302986</v>
      </c>
      <c r="BM241" s="134">
        <f>_xll.xSPRDOPT(BW241,BV241,CG241,0,BY241,BX241,BZ241,AJ241,1,1)*CB241</f>
        <v>0.40219191537090299</v>
      </c>
      <c r="BN241" s="134">
        <f>IF(AH241&lt;&gt;0,_xll.xSPRDOPT($BW241,$BV241,$CG241,2*LN(1+CA241/2),$BY241,$BX241,$BZ241,$AJ241,1,8)+(AJ241/365.25)*CH241/AH241,0)</f>
        <v>0</v>
      </c>
      <c r="BO241" s="134">
        <f>_xll.xSPRDOPT($BW241,$BV241,$CG241,0,$BY241,$BX241,$BZ241,$AJ241,1,0)</f>
        <v>0.85484078033660615</v>
      </c>
      <c r="BP241" s="134"/>
      <c r="BQ241" s="134"/>
      <c r="BR241" s="134"/>
      <c r="BS241" s="135">
        <f t="shared" si="110"/>
        <v>0</v>
      </c>
      <c r="BV241" s="221">
        <v>4.4021403580983733</v>
      </c>
      <c r="BW241" s="133">
        <v>4.4154999999999998</v>
      </c>
      <c r="BX241" s="134">
        <v>0.6282510792705821</v>
      </c>
      <c r="BY241" s="134">
        <v>0.62194509217005534</v>
      </c>
      <c r="BZ241" s="134">
        <v>0.99287864325661945</v>
      </c>
      <c r="CA241" s="134">
        <v>6.8263969545907008E-2</v>
      </c>
      <c r="CB241" s="134">
        <v>0.9872179502955063</v>
      </c>
      <c r="CC241" s="218">
        <v>-0.03</v>
      </c>
      <c r="CD241" s="218">
        <v>0.06</v>
      </c>
      <c r="CE241" s="218">
        <v>0.17499999999999999</v>
      </c>
      <c r="CF241" s="218">
        <v>-7.4999999999999997E-3</v>
      </c>
      <c r="CG241" s="218">
        <v>1.9200000000000002E-2</v>
      </c>
      <c r="CH241" s="218">
        <v>3.0653117356675472</v>
      </c>
      <c r="CI241" s="29">
        <v>4.2480000000000002</v>
      </c>
    </row>
    <row r="242" spans="4:87" x14ac:dyDescent="0.2">
      <c r="D242" s="31">
        <f t="shared" si="111"/>
        <v>38671</v>
      </c>
      <c r="F242" s="28">
        <f t="shared" si="112"/>
        <v>20000</v>
      </c>
      <c r="G242" s="28">
        <f t="shared" si="11"/>
        <v>0</v>
      </c>
      <c r="H242" s="52">
        <f t="shared" si="113"/>
        <v>3.3475000000000001</v>
      </c>
      <c r="I242" s="52">
        <f t="shared" si="114"/>
        <v>3.3675000000000002</v>
      </c>
      <c r="K242" s="52">
        <f t="shared" si="108"/>
        <v>0</v>
      </c>
      <c r="L242" s="132">
        <f t="shared" si="115"/>
        <v>0</v>
      </c>
      <c r="M242" s="30"/>
      <c r="N242" s="128">
        <f t="shared" si="29"/>
        <v>0.24347728460538551</v>
      </c>
      <c r="O242" s="128">
        <f t="shared" si="30"/>
        <v>0.24347728460538551</v>
      </c>
      <c r="P242" s="55">
        <f t="shared" si="116"/>
        <v>0.99999999999999989</v>
      </c>
      <c r="Q242" s="132">
        <f>_xll.xSPRDOPT(I242,H242,AQ242,0,O242,N242,P242,D242-$G$5,1,0)*AH242*AU242</f>
        <v>0</v>
      </c>
      <c r="R242" s="330"/>
      <c r="S242" s="177">
        <f>_xll.xSPRDOPT(I242,H242,AQ242,AT242,O242,N242,P242,D242-$G$5,1,2)*AF242*F242*AH242</f>
        <v>0</v>
      </c>
      <c r="T242" s="177">
        <f>_xll.xSPRDOPT(I242,H242,AQ242,AT242,O242,N242,P242,D242-$G$5,1,1)*AF242*F242*AH242</f>
        <v>0</v>
      </c>
      <c r="U242" s="132"/>
      <c r="V242" s="142">
        <f t="shared" si="117"/>
        <v>0</v>
      </c>
      <c r="W242" s="142"/>
      <c r="X242" s="300">
        <f t="shared" si="118"/>
        <v>0</v>
      </c>
      <c r="Y242" s="300">
        <f t="shared" si="12"/>
        <v>0</v>
      </c>
      <c r="Z242" s="300">
        <f t="shared" si="13"/>
        <v>0</v>
      </c>
      <c r="AA242" s="300">
        <f t="shared" si="14"/>
        <v>0</v>
      </c>
      <c r="AB242" s="300">
        <f t="shared" si="119"/>
        <v>0</v>
      </c>
      <c r="AC242" s="300">
        <f t="shared" si="120"/>
        <v>0</v>
      </c>
      <c r="AE242" s="135">
        <v>15</v>
      </c>
      <c r="AF242" s="135">
        <f t="shared" si="121"/>
        <v>0</v>
      </c>
      <c r="AG242" s="135">
        <f t="shared" si="122"/>
        <v>11</v>
      </c>
      <c r="AH242" s="135">
        <f t="shared" si="105"/>
        <v>0</v>
      </c>
      <c r="AI242" s="135">
        <f t="shared" si="123"/>
        <v>1904</v>
      </c>
      <c r="AJ242" s="135">
        <f t="shared" si="124"/>
        <v>38671</v>
      </c>
      <c r="AK242" s="332">
        <f t="shared" si="125"/>
        <v>0.10353092783505158</v>
      </c>
      <c r="AL242" s="133">
        <f t="shared" si="16"/>
        <v>3.06</v>
      </c>
      <c r="AM242" s="218">
        <f t="shared" si="17"/>
        <v>0.27</v>
      </c>
      <c r="AN242" s="218">
        <f t="shared" si="18"/>
        <v>1.7500000000000002E-2</v>
      </c>
      <c r="AO242" s="334">
        <f t="shared" si="109"/>
        <v>0.28749999999999998</v>
      </c>
      <c r="AP242" s="218">
        <f t="shared" si="19"/>
        <v>0.02</v>
      </c>
      <c r="AQ242" s="133">
        <f t="shared" si="126"/>
        <v>0</v>
      </c>
      <c r="AR242" s="134">
        <f t="shared" si="20"/>
        <v>0</v>
      </c>
      <c r="AS242" s="133">
        <f t="shared" si="106"/>
        <v>0</v>
      </c>
      <c r="AT242" s="134">
        <f t="shared" si="127"/>
        <v>7.0190264703434008E-2</v>
      </c>
      <c r="AU242" s="134">
        <f t="shared" si="22"/>
        <v>0</v>
      </c>
      <c r="AV242" s="34">
        <f t="shared" si="107"/>
        <v>0</v>
      </c>
      <c r="AW242" s="134">
        <f t="shared" si="24"/>
        <v>0.23250000000000001</v>
      </c>
      <c r="AX242" s="134">
        <f t="shared" si="25"/>
        <v>0.85</v>
      </c>
      <c r="AY242" s="134">
        <f t="shared" si="26"/>
        <v>0.85</v>
      </c>
      <c r="AZ242" s="134"/>
      <c r="BA242" s="223"/>
      <c r="BB242" s="218">
        <f t="shared" si="27"/>
        <v>-1.0546403580983732</v>
      </c>
      <c r="BC242" s="218">
        <f t="shared" si="128"/>
        <v>-1.0479999999999996</v>
      </c>
      <c r="BD242" s="134">
        <f t="shared" si="129"/>
        <v>-0.38477379466519657</v>
      </c>
      <c r="BE242" s="134">
        <f t="shared" si="130"/>
        <v>-0.3784678075646698</v>
      </c>
      <c r="BF242" s="134">
        <f>_xll.xSPRDOPT($BW242,$BV242,$CG242,0,$BY242,$BX242,$BZ242,$AJ242,1,4)*$CB242</f>
        <v>7.4978456377619185E-2</v>
      </c>
      <c r="BG242" s="134">
        <f>_xll.xSPRDOPT($BW242,$BV242,$CG242,0,$BY242,$BX242,$BZ242,$AJ242,1,3)*$CB242</f>
        <v>6.1452394907398289E-2</v>
      </c>
      <c r="BH242" s="134">
        <f>IF(OR(BF242&lt;&gt;0,BG242&lt;&gt;0),_xll.xSPRDOPT($BW242,$BV242,$CG242,0,$BY242,$BX242,$BZ242,$AJ242,1,12)*$CB242,0)</f>
        <v>-6.1633173405266979E-2</v>
      </c>
      <c r="BI242" s="134">
        <f>_xll.xSPRDOPT($BW242,$BV242,$CG242,2*LN(1+CA242/2),$BY242,$BX242,$BZ242,$AJ242,1,9)</f>
        <v>5.62578073785519E-5</v>
      </c>
      <c r="BJ242" s="134">
        <f>_xll.xSPRDOPT($BW242,$BV242,$CG242,0,$BY242,$BX242,$BZ242,$AJ242,1,6)*$CB242</f>
        <v>7.4475400212961063</v>
      </c>
      <c r="BK242" s="134">
        <f>_xll.xSPRDOPT($BW242,$BV242,$CG242,0,$BY242,$BX242,$BZ242,$AJ242,1,5)*$CB242</f>
        <v>-11.311581526478387</v>
      </c>
      <c r="BL242" s="134">
        <f>_xll.xSPRDOPT(BW242,BV242,CG242,0,BY242,BX242,BZ242,AJ242,1,2)*CB242</f>
        <v>-0.22902040862302986</v>
      </c>
      <c r="BM242" s="134">
        <f>_xll.xSPRDOPT(BW242,BV242,CG242,0,BY242,BX242,BZ242,AJ242,1,1)*CB242</f>
        <v>0.40219191537090299</v>
      </c>
      <c r="BN242" s="134">
        <f>IF(AH242&lt;&gt;0,_xll.xSPRDOPT($BW242,$BV242,$CG242,2*LN(1+CA242/2),$BY242,$BX242,$BZ242,$AJ242,1,8)+(AJ242/365.25)*CH242/AH242,0)</f>
        <v>0</v>
      </c>
      <c r="BO242" s="134">
        <f>_xll.xSPRDOPT($BW242,$BV242,$CG242,0,$BY242,$BX242,$BZ242,$AJ242,1,0)</f>
        <v>0.85484078033660615</v>
      </c>
      <c r="BP242" s="134"/>
      <c r="BQ242" s="134"/>
      <c r="BR242" s="134"/>
      <c r="BS242" s="135">
        <f t="shared" si="110"/>
        <v>0</v>
      </c>
      <c r="BV242" s="221">
        <v>4.4021403580983733</v>
      </c>
      <c r="BW242" s="133">
        <v>4.4154999999999998</v>
      </c>
      <c r="BX242" s="134">
        <v>0.6282510792705821</v>
      </c>
      <c r="BY242" s="134">
        <v>0.62194509217005534</v>
      </c>
      <c r="BZ242" s="134">
        <v>0.99287864325661945</v>
      </c>
      <c r="CA242" s="134">
        <v>6.8263969545907008E-2</v>
      </c>
      <c r="CB242" s="134">
        <v>0.9872179502955063</v>
      </c>
      <c r="CC242" s="218">
        <v>-0.03</v>
      </c>
      <c r="CD242" s="218">
        <v>0.06</v>
      </c>
      <c r="CE242" s="218">
        <v>0.17499999999999999</v>
      </c>
      <c r="CF242" s="218">
        <v>-7.4999999999999997E-3</v>
      </c>
      <c r="CG242" s="218">
        <v>1.9200000000000002E-2</v>
      </c>
      <c r="CH242" s="218">
        <v>3.0653117356675472</v>
      </c>
      <c r="CI242" s="29">
        <v>4.2480000000000002</v>
      </c>
    </row>
    <row r="243" spans="4:87" x14ac:dyDescent="0.2">
      <c r="D243" s="31">
        <f t="shared" si="111"/>
        <v>38671</v>
      </c>
      <c r="F243" s="28">
        <f t="shared" si="112"/>
        <v>20000</v>
      </c>
      <c r="G243" s="28">
        <f t="shared" si="11"/>
        <v>0</v>
      </c>
      <c r="H243" s="52">
        <f t="shared" si="113"/>
        <v>3.3475000000000001</v>
      </c>
      <c r="I243" s="52">
        <f t="shared" si="114"/>
        <v>3.3675000000000002</v>
      </c>
      <c r="K243" s="52">
        <f t="shared" si="108"/>
        <v>0</v>
      </c>
      <c r="L243" s="132">
        <f t="shared" si="115"/>
        <v>0</v>
      </c>
      <c r="M243" s="30"/>
      <c r="N243" s="128">
        <f t="shared" si="29"/>
        <v>0.24347728460538551</v>
      </c>
      <c r="O243" s="128">
        <f t="shared" si="30"/>
        <v>0.24347728460538551</v>
      </c>
      <c r="P243" s="55">
        <f t="shared" si="116"/>
        <v>0.99999999999999989</v>
      </c>
      <c r="Q243" s="132">
        <f>_xll.xSPRDOPT(I243,H243,AQ243,0,O243,N243,P243,D243-$G$5,1,0)*AH243*AU243</f>
        <v>0</v>
      </c>
      <c r="R243" s="330"/>
      <c r="S243" s="177">
        <f>_xll.xSPRDOPT(I243,H243,AQ243,AT243,O243,N243,P243,D243-$G$5,1,2)*AF243*F243*AH243</f>
        <v>0</v>
      </c>
      <c r="T243" s="177">
        <f>_xll.xSPRDOPT(I243,H243,AQ243,AT243,O243,N243,P243,D243-$G$5,1,1)*AF243*F243*AH243</f>
        <v>0</v>
      </c>
      <c r="U243" s="132"/>
      <c r="V243" s="142">
        <f t="shared" si="117"/>
        <v>0</v>
      </c>
      <c r="W243" s="142"/>
      <c r="X243" s="300">
        <f t="shared" si="118"/>
        <v>0</v>
      </c>
      <c r="Y243" s="300">
        <f t="shared" si="12"/>
        <v>0</v>
      </c>
      <c r="Z243" s="300">
        <f t="shared" si="13"/>
        <v>0</v>
      </c>
      <c r="AA243" s="300">
        <f t="shared" si="14"/>
        <v>0</v>
      </c>
      <c r="AB243" s="300">
        <f t="shared" si="119"/>
        <v>0</v>
      </c>
      <c r="AC243" s="300">
        <f t="shared" si="120"/>
        <v>0</v>
      </c>
      <c r="AE243" s="135">
        <v>15</v>
      </c>
      <c r="AF243" s="135">
        <f t="shared" si="121"/>
        <v>0</v>
      </c>
      <c r="AG243" s="135">
        <f t="shared" si="122"/>
        <v>11</v>
      </c>
      <c r="AH243" s="135">
        <f t="shared" si="105"/>
        <v>0</v>
      </c>
      <c r="AI243" s="135">
        <f t="shared" si="123"/>
        <v>1904</v>
      </c>
      <c r="AJ243" s="135">
        <f t="shared" si="124"/>
        <v>38671</v>
      </c>
      <c r="AK243" s="332">
        <f t="shared" si="125"/>
        <v>0.10353092783505158</v>
      </c>
      <c r="AL243" s="133">
        <f t="shared" si="16"/>
        <v>3.06</v>
      </c>
      <c r="AM243" s="218">
        <f t="shared" si="17"/>
        <v>0.27</v>
      </c>
      <c r="AN243" s="218">
        <f t="shared" si="18"/>
        <v>1.7500000000000002E-2</v>
      </c>
      <c r="AO243" s="334">
        <f t="shared" si="109"/>
        <v>0.28749999999999998</v>
      </c>
      <c r="AP243" s="218">
        <f t="shared" si="19"/>
        <v>0.02</v>
      </c>
      <c r="AQ243" s="133">
        <f t="shared" si="126"/>
        <v>0</v>
      </c>
      <c r="AR243" s="134">
        <f t="shared" si="20"/>
        <v>0</v>
      </c>
      <c r="AS243" s="133">
        <f t="shared" si="106"/>
        <v>0</v>
      </c>
      <c r="AT243" s="134">
        <f t="shared" si="127"/>
        <v>7.0190264703434008E-2</v>
      </c>
      <c r="AU243" s="134">
        <f t="shared" si="22"/>
        <v>0</v>
      </c>
      <c r="AV243" s="34">
        <f t="shared" si="107"/>
        <v>0</v>
      </c>
      <c r="AW243" s="134">
        <f t="shared" si="24"/>
        <v>0.23250000000000001</v>
      </c>
      <c r="AX243" s="134">
        <f t="shared" si="25"/>
        <v>0.85</v>
      </c>
      <c r="AY243" s="134">
        <f t="shared" si="26"/>
        <v>0.85</v>
      </c>
      <c r="AZ243" s="134"/>
      <c r="BA243" s="223"/>
      <c r="BB243" s="218">
        <f t="shared" si="27"/>
        <v>-1.0546403580983732</v>
      </c>
      <c r="BC243" s="218">
        <f t="shared" si="128"/>
        <v>-1.0479999999999996</v>
      </c>
      <c r="BD243" s="134">
        <f t="shared" si="129"/>
        <v>-0.38477379466519657</v>
      </c>
      <c r="BE243" s="134">
        <f t="shared" si="130"/>
        <v>-0.3784678075646698</v>
      </c>
      <c r="BF243" s="134">
        <f>_xll.xSPRDOPT($BW243,$BV243,$CG243,0,$BY243,$BX243,$BZ243,$AJ243,1,4)*$CB243</f>
        <v>7.4978456377619185E-2</v>
      </c>
      <c r="BG243" s="134">
        <f>_xll.xSPRDOPT($BW243,$BV243,$CG243,0,$BY243,$BX243,$BZ243,$AJ243,1,3)*$CB243</f>
        <v>6.1452394907398289E-2</v>
      </c>
      <c r="BH243" s="134">
        <f>IF(OR(BF243&lt;&gt;0,BG243&lt;&gt;0),_xll.xSPRDOPT($BW243,$BV243,$CG243,0,$BY243,$BX243,$BZ243,$AJ243,1,12)*$CB243,0)</f>
        <v>-6.1633173405266979E-2</v>
      </c>
      <c r="BI243" s="134">
        <f>_xll.xSPRDOPT($BW243,$BV243,$CG243,2*LN(1+CA243/2),$BY243,$BX243,$BZ243,$AJ243,1,9)</f>
        <v>5.62578073785519E-5</v>
      </c>
      <c r="BJ243" s="134">
        <f>_xll.xSPRDOPT($BW243,$BV243,$CG243,0,$BY243,$BX243,$BZ243,$AJ243,1,6)*$CB243</f>
        <v>7.4475400212961063</v>
      </c>
      <c r="BK243" s="134">
        <f>_xll.xSPRDOPT($BW243,$BV243,$CG243,0,$BY243,$BX243,$BZ243,$AJ243,1,5)*$CB243</f>
        <v>-11.311581526478387</v>
      </c>
      <c r="BL243" s="134">
        <f>_xll.xSPRDOPT(BW243,BV243,CG243,0,BY243,BX243,BZ243,AJ243,1,2)*CB243</f>
        <v>-0.22902040862302986</v>
      </c>
      <c r="BM243" s="134">
        <f>_xll.xSPRDOPT(BW243,BV243,CG243,0,BY243,BX243,BZ243,AJ243,1,1)*CB243</f>
        <v>0.40219191537090299</v>
      </c>
      <c r="BN243" s="134">
        <f>IF(AH243&lt;&gt;0,_xll.xSPRDOPT($BW243,$BV243,$CG243,2*LN(1+CA243/2),$BY243,$BX243,$BZ243,$AJ243,1,8)+(AJ243/365.25)*CH243/AH243,0)</f>
        <v>0</v>
      </c>
      <c r="BO243" s="134">
        <f>_xll.xSPRDOPT($BW243,$BV243,$CG243,0,$BY243,$BX243,$BZ243,$AJ243,1,0)</f>
        <v>0.85484078033660615</v>
      </c>
      <c r="BP243" s="134"/>
      <c r="BQ243" s="134"/>
      <c r="BR243" s="134"/>
      <c r="BS243" s="135">
        <f t="shared" si="110"/>
        <v>0</v>
      </c>
      <c r="BV243" s="221">
        <v>4.4021403580983733</v>
      </c>
      <c r="BW243" s="133">
        <v>4.4154999999999998</v>
      </c>
      <c r="BX243" s="134">
        <v>0.6282510792705821</v>
      </c>
      <c r="BY243" s="134">
        <v>0.62194509217005534</v>
      </c>
      <c r="BZ243" s="134">
        <v>0.99287864325661945</v>
      </c>
      <c r="CA243" s="134">
        <v>6.8263969545907008E-2</v>
      </c>
      <c r="CB243" s="134">
        <v>0.9872179502955063</v>
      </c>
      <c r="CC243" s="218">
        <v>-0.03</v>
      </c>
      <c r="CD243" s="218">
        <v>0.06</v>
      </c>
      <c r="CE243" s="218">
        <v>0.17499999999999999</v>
      </c>
      <c r="CF243" s="218">
        <v>-7.4999999999999997E-3</v>
      </c>
      <c r="CG243" s="218">
        <v>1.9200000000000002E-2</v>
      </c>
      <c r="CH243" s="218">
        <v>3.0653117356675472</v>
      </c>
      <c r="CI243" s="29">
        <v>4.2480000000000002</v>
      </c>
    </row>
    <row r="244" spans="4:87" x14ac:dyDescent="0.2">
      <c r="D244" s="31">
        <f t="shared" si="111"/>
        <v>38671</v>
      </c>
      <c r="F244" s="28">
        <f t="shared" si="112"/>
        <v>20000</v>
      </c>
      <c r="G244" s="28">
        <f t="shared" si="11"/>
        <v>0</v>
      </c>
      <c r="H244" s="52">
        <f t="shared" si="113"/>
        <v>3.3475000000000001</v>
      </c>
      <c r="I244" s="52">
        <f t="shared" si="114"/>
        <v>3.3675000000000002</v>
      </c>
      <c r="K244" s="52">
        <f t="shared" si="108"/>
        <v>0</v>
      </c>
      <c r="L244" s="132">
        <f t="shared" si="115"/>
        <v>0</v>
      </c>
      <c r="M244" s="30"/>
      <c r="N244" s="128">
        <f t="shared" si="29"/>
        <v>0.24347728460538551</v>
      </c>
      <c r="O244" s="128">
        <f t="shared" si="30"/>
        <v>0.24347728460538551</v>
      </c>
      <c r="P244" s="55">
        <f t="shared" si="116"/>
        <v>0.99999999999999989</v>
      </c>
      <c r="Q244" s="132">
        <f>_xll.xSPRDOPT(I244,H244,AQ244,0,O244,N244,P244,D244-$G$5,1,0)*AH244*AU244</f>
        <v>0</v>
      </c>
      <c r="R244" s="330"/>
      <c r="S244" s="177">
        <f>_xll.xSPRDOPT(I244,H244,AQ244,AT244,O244,N244,P244,D244-$G$5,1,2)*AF244*F244*AH244</f>
        <v>0</v>
      </c>
      <c r="T244" s="177">
        <f>_xll.xSPRDOPT(I244,H244,AQ244,AT244,O244,N244,P244,D244-$G$5,1,1)*AF244*F244*AH244</f>
        <v>0</v>
      </c>
      <c r="U244" s="132"/>
      <c r="V244" s="142">
        <f t="shared" si="117"/>
        <v>0</v>
      </c>
      <c r="W244" s="142"/>
      <c r="X244" s="300">
        <f t="shared" si="118"/>
        <v>0</v>
      </c>
      <c r="Y244" s="300">
        <f t="shared" si="12"/>
        <v>0</v>
      </c>
      <c r="Z244" s="300">
        <f t="shared" si="13"/>
        <v>0</v>
      </c>
      <c r="AA244" s="300">
        <f t="shared" si="14"/>
        <v>0</v>
      </c>
      <c r="AB244" s="300">
        <f t="shared" si="119"/>
        <v>0</v>
      </c>
      <c r="AC244" s="300">
        <f t="shared" si="120"/>
        <v>0</v>
      </c>
      <c r="AE244" s="135">
        <v>15</v>
      </c>
      <c r="AF244" s="135">
        <f t="shared" si="121"/>
        <v>0</v>
      </c>
      <c r="AG244" s="135">
        <f t="shared" si="122"/>
        <v>11</v>
      </c>
      <c r="AH244" s="135">
        <f t="shared" si="105"/>
        <v>0</v>
      </c>
      <c r="AI244" s="135">
        <f t="shared" si="123"/>
        <v>1904</v>
      </c>
      <c r="AJ244" s="135">
        <f t="shared" si="124"/>
        <v>38671</v>
      </c>
      <c r="AK244" s="332">
        <f t="shared" si="125"/>
        <v>0.10353092783505158</v>
      </c>
      <c r="AL244" s="133">
        <f t="shared" si="16"/>
        <v>3.06</v>
      </c>
      <c r="AM244" s="218">
        <f t="shared" si="17"/>
        <v>0.27</v>
      </c>
      <c r="AN244" s="218">
        <f t="shared" si="18"/>
        <v>1.7500000000000002E-2</v>
      </c>
      <c r="AO244" s="334">
        <f t="shared" si="109"/>
        <v>0.28749999999999998</v>
      </c>
      <c r="AP244" s="218">
        <f t="shared" si="19"/>
        <v>0.02</v>
      </c>
      <c r="AQ244" s="133">
        <f t="shared" si="126"/>
        <v>0</v>
      </c>
      <c r="AR244" s="134">
        <f t="shared" si="20"/>
        <v>0</v>
      </c>
      <c r="AS244" s="133">
        <f t="shared" si="106"/>
        <v>0</v>
      </c>
      <c r="AT244" s="134">
        <f t="shared" si="127"/>
        <v>7.0190264703434008E-2</v>
      </c>
      <c r="AU244" s="134">
        <f t="shared" si="22"/>
        <v>0</v>
      </c>
      <c r="AV244" s="34">
        <f t="shared" si="107"/>
        <v>0</v>
      </c>
      <c r="AW244" s="134">
        <f t="shared" si="24"/>
        <v>0.23250000000000001</v>
      </c>
      <c r="AX244" s="134">
        <f t="shared" si="25"/>
        <v>0.85</v>
      </c>
      <c r="AY244" s="134">
        <f t="shared" si="26"/>
        <v>0.85</v>
      </c>
      <c r="AZ244" s="134"/>
      <c r="BA244" s="223"/>
      <c r="BB244" s="218">
        <f t="shared" si="27"/>
        <v>-1.0546403580983732</v>
      </c>
      <c r="BC244" s="218">
        <f t="shared" si="128"/>
        <v>-1.0479999999999996</v>
      </c>
      <c r="BD244" s="134">
        <f t="shared" si="129"/>
        <v>-0.38477379466519657</v>
      </c>
      <c r="BE244" s="134">
        <f t="shared" si="130"/>
        <v>-0.3784678075646698</v>
      </c>
      <c r="BF244" s="134">
        <f>_xll.xSPRDOPT($BW244,$BV244,$CG244,0,$BY244,$BX244,$BZ244,$AJ244,1,4)*$CB244</f>
        <v>7.4978456377619185E-2</v>
      </c>
      <c r="BG244" s="134">
        <f>_xll.xSPRDOPT($BW244,$BV244,$CG244,0,$BY244,$BX244,$BZ244,$AJ244,1,3)*$CB244</f>
        <v>6.1452394907398289E-2</v>
      </c>
      <c r="BH244" s="134">
        <f>IF(OR(BF244&lt;&gt;0,BG244&lt;&gt;0),_xll.xSPRDOPT($BW244,$BV244,$CG244,0,$BY244,$BX244,$BZ244,$AJ244,1,12)*$CB244,0)</f>
        <v>-6.1633173405266979E-2</v>
      </c>
      <c r="BI244" s="134">
        <f>_xll.xSPRDOPT($BW244,$BV244,$CG244,2*LN(1+CA244/2),$BY244,$BX244,$BZ244,$AJ244,1,9)</f>
        <v>5.62578073785519E-5</v>
      </c>
      <c r="BJ244" s="134">
        <f>_xll.xSPRDOPT($BW244,$BV244,$CG244,0,$BY244,$BX244,$BZ244,$AJ244,1,6)*$CB244</f>
        <v>7.4475400212961063</v>
      </c>
      <c r="BK244" s="134">
        <f>_xll.xSPRDOPT($BW244,$BV244,$CG244,0,$BY244,$BX244,$BZ244,$AJ244,1,5)*$CB244</f>
        <v>-11.311581526478387</v>
      </c>
      <c r="BL244" s="134">
        <f>_xll.xSPRDOPT(BW244,BV244,CG244,0,BY244,BX244,BZ244,AJ244,1,2)*CB244</f>
        <v>-0.22902040862302986</v>
      </c>
      <c r="BM244" s="134">
        <f>_xll.xSPRDOPT(BW244,BV244,CG244,0,BY244,BX244,BZ244,AJ244,1,1)*CB244</f>
        <v>0.40219191537090299</v>
      </c>
      <c r="BN244" s="134">
        <f>IF(AH244&lt;&gt;0,_xll.xSPRDOPT($BW244,$BV244,$CG244,2*LN(1+CA244/2),$BY244,$BX244,$BZ244,$AJ244,1,8)+(AJ244/365.25)*CH244/AH244,0)</f>
        <v>0</v>
      </c>
      <c r="BO244" s="134">
        <f>_xll.xSPRDOPT($BW244,$BV244,$CG244,0,$BY244,$BX244,$BZ244,$AJ244,1,0)</f>
        <v>0.85484078033660615</v>
      </c>
      <c r="BP244" s="134"/>
      <c r="BQ244" s="134"/>
      <c r="BR244" s="134"/>
      <c r="BS244" s="135">
        <f t="shared" si="110"/>
        <v>0</v>
      </c>
      <c r="BV244" s="221">
        <v>4.4021403580983733</v>
      </c>
      <c r="BW244" s="133">
        <v>4.4154999999999998</v>
      </c>
      <c r="BX244" s="134">
        <v>0.6282510792705821</v>
      </c>
      <c r="BY244" s="134">
        <v>0.62194509217005534</v>
      </c>
      <c r="BZ244" s="134">
        <v>0.99287864325661945</v>
      </c>
      <c r="CA244" s="134">
        <v>6.8263969545907008E-2</v>
      </c>
      <c r="CB244" s="134">
        <v>0.9872179502955063</v>
      </c>
      <c r="CC244" s="218">
        <v>-0.03</v>
      </c>
      <c r="CD244" s="218">
        <v>0.06</v>
      </c>
      <c r="CE244" s="218">
        <v>0.17499999999999999</v>
      </c>
      <c r="CF244" s="218">
        <v>-7.4999999999999997E-3</v>
      </c>
      <c r="CG244" s="218">
        <v>1.9200000000000002E-2</v>
      </c>
      <c r="CH244" s="218">
        <v>3.0653117356675472</v>
      </c>
      <c r="CI244" s="29">
        <v>4.2480000000000002</v>
      </c>
    </row>
    <row r="245" spans="4:87" x14ac:dyDescent="0.2">
      <c r="D245" s="31">
        <f t="shared" si="111"/>
        <v>38671</v>
      </c>
      <c r="F245" s="28">
        <f t="shared" si="112"/>
        <v>20000</v>
      </c>
      <c r="G245" s="28">
        <f t="shared" si="11"/>
        <v>0</v>
      </c>
      <c r="H245" s="52">
        <f t="shared" si="113"/>
        <v>3.3475000000000001</v>
      </c>
      <c r="I245" s="52">
        <f t="shared" si="114"/>
        <v>3.3675000000000002</v>
      </c>
      <c r="K245" s="52">
        <f t="shared" si="108"/>
        <v>0</v>
      </c>
      <c r="L245" s="132">
        <f t="shared" si="115"/>
        <v>0</v>
      </c>
      <c r="M245" s="30"/>
      <c r="N245" s="128">
        <f t="shared" si="29"/>
        <v>0.24347728460538551</v>
      </c>
      <c r="O245" s="128">
        <f t="shared" si="30"/>
        <v>0.24347728460538551</v>
      </c>
      <c r="P245" s="55">
        <f t="shared" si="116"/>
        <v>0.99999999999999989</v>
      </c>
      <c r="Q245" s="132">
        <f>_xll.xSPRDOPT(I245,H245,AQ245,0,O245,N245,P245,D245-$G$5,1,0)*AH245*AU245</f>
        <v>0</v>
      </c>
      <c r="R245" s="330"/>
      <c r="S245" s="177">
        <f>_xll.xSPRDOPT(I245,H245,AQ245,AT245,O245,N245,P245,D245-$G$5,1,2)*AF245*F245*AH245</f>
        <v>0</v>
      </c>
      <c r="T245" s="177">
        <f>_xll.xSPRDOPT(I245,H245,AQ245,AT245,O245,N245,P245,D245-$G$5,1,1)*AF245*F245*AH245</f>
        <v>0</v>
      </c>
      <c r="U245" s="132"/>
      <c r="V245" s="142">
        <f t="shared" si="117"/>
        <v>0</v>
      </c>
      <c r="W245" s="142"/>
      <c r="X245" s="300">
        <f t="shared" si="118"/>
        <v>0</v>
      </c>
      <c r="Y245" s="300">
        <f t="shared" si="12"/>
        <v>0</v>
      </c>
      <c r="Z245" s="300">
        <f t="shared" si="13"/>
        <v>0</v>
      </c>
      <c r="AA245" s="300">
        <f t="shared" si="14"/>
        <v>0</v>
      </c>
      <c r="AB245" s="300">
        <f t="shared" si="119"/>
        <v>0</v>
      </c>
      <c r="AC245" s="300">
        <f t="shared" si="120"/>
        <v>0</v>
      </c>
      <c r="AE245" s="135">
        <v>15</v>
      </c>
      <c r="AF245" s="135">
        <f t="shared" si="121"/>
        <v>0</v>
      </c>
      <c r="AG245" s="135">
        <f t="shared" si="122"/>
        <v>11</v>
      </c>
      <c r="AH245" s="135">
        <f t="shared" si="105"/>
        <v>0</v>
      </c>
      <c r="AI245" s="135">
        <f t="shared" si="123"/>
        <v>1904</v>
      </c>
      <c r="AJ245" s="135">
        <f t="shared" si="124"/>
        <v>38671</v>
      </c>
      <c r="AK245" s="332">
        <f t="shared" si="125"/>
        <v>0.10353092783505158</v>
      </c>
      <c r="AL245" s="133">
        <f t="shared" si="16"/>
        <v>3.06</v>
      </c>
      <c r="AM245" s="218">
        <f t="shared" si="17"/>
        <v>0.27</v>
      </c>
      <c r="AN245" s="218">
        <f t="shared" si="18"/>
        <v>1.7500000000000002E-2</v>
      </c>
      <c r="AO245" s="334">
        <f t="shared" si="109"/>
        <v>0.28749999999999998</v>
      </c>
      <c r="AP245" s="218">
        <f t="shared" si="19"/>
        <v>0.02</v>
      </c>
      <c r="AQ245" s="133">
        <f t="shared" si="126"/>
        <v>0</v>
      </c>
      <c r="AR245" s="134">
        <f t="shared" si="20"/>
        <v>0</v>
      </c>
      <c r="AS245" s="133">
        <f t="shared" si="106"/>
        <v>0</v>
      </c>
      <c r="AT245" s="134">
        <f t="shared" si="127"/>
        <v>7.0190264703434008E-2</v>
      </c>
      <c r="AU245" s="134">
        <f t="shared" si="22"/>
        <v>0</v>
      </c>
      <c r="AV245" s="34">
        <f t="shared" si="107"/>
        <v>0</v>
      </c>
      <c r="AW245" s="134">
        <f t="shared" si="24"/>
        <v>0.23250000000000001</v>
      </c>
      <c r="AX245" s="134">
        <f t="shared" si="25"/>
        <v>0.85</v>
      </c>
      <c r="AY245" s="134">
        <f t="shared" si="26"/>
        <v>0.85</v>
      </c>
      <c r="AZ245" s="134"/>
      <c r="BA245" s="223"/>
      <c r="BB245" s="218">
        <f t="shared" si="27"/>
        <v>-1.0546403580983732</v>
      </c>
      <c r="BC245" s="218">
        <f t="shared" si="128"/>
        <v>-1.0479999999999996</v>
      </c>
      <c r="BD245" s="134">
        <f t="shared" si="129"/>
        <v>-0.38477379466519657</v>
      </c>
      <c r="BE245" s="134">
        <f t="shared" si="130"/>
        <v>-0.3784678075646698</v>
      </c>
      <c r="BF245" s="134">
        <f>_xll.xSPRDOPT($BW245,$BV245,$CG245,0,$BY245,$BX245,$BZ245,$AJ245,1,4)*$CB245</f>
        <v>7.4978456377619185E-2</v>
      </c>
      <c r="BG245" s="134">
        <f>_xll.xSPRDOPT($BW245,$BV245,$CG245,0,$BY245,$BX245,$BZ245,$AJ245,1,3)*$CB245</f>
        <v>6.1452394907398289E-2</v>
      </c>
      <c r="BH245" s="134">
        <f>IF(OR(BF245&lt;&gt;0,BG245&lt;&gt;0),_xll.xSPRDOPT($BW245,$BV245,$CG245,0,$BY245,$BX245,$BZ245,$AJ245,1,12)*$CB245,0)</f>
        <v>-6.1633173405266979E-2</v>
      </c>
      <c r="BI245" s="134">
        <f>_xll.xSPRDOPT($BW245,$BV245,$CG245,2*LN(1+CA245/2),$BY245,$BX245,$BZ245,$AJ245,1,9)</f>
        <v>5.62578073785519E-5</v>
      </c>
      <c r="BJ245" s="134">
        <f>_xll.xSPRDOPT($BW245,$BV245,$CG245,0,$BY245,$BX245,$BZ245,$AJ245,1,6)*$CB245</f>
        <v>7.4475400212961063</v>
      </c>
      <c r="BK245" s="134">
        <f>_xll.xSPRDOPT($BW245,$BV245,$CG245,0,$BY245,$BX245,$BZ245,$AJ245,1,5)*$CB245</f>
        <v>-11.311581526478387</v>
      </c>
      <c r="BL245" s="134">
        <f>_xll.xSPRDOPT(BW245,BV245,CG245,0,BY245,BX245,BZ245,AJ245,1,2)*CB245</f>
        <v>-0.22902040862302986</v>
      </c>
      <c r="BM245" s="134">
        <f>_xll.xSPRDOPT(BW245,BV245,CG245,0,BY245,BX245,BZ245,AJ245,1,1)*CB245</f>
        <v>0.40219191537090299</v>
      </c>
      <c r="BN245" s="134">
        <f>IF(AH245&lt;&gt;0,_xll.xSPRDOPT($BW245,$BV245,$CG245,2*LN(1+CA245/2),$BY245,$BX245,$BZ245,$AJ245,1,8)+(AJ245/365.25)*CH245/AH245,0)</f>
        <v>0</v>
      </c>
      <c r="BO245" s="134">
        <f>_xll.xSPRDOPT($BW245,$BV245,$CG245,0,$BY245,$BX245,$BZ245,$AJ245,1,0)</f>
        <v>0.85484078033660615</v>
      </c>
      <c r="BP245" s="134"/>
      <c r="BQ245" s="134"/>
      <c r="BR245" s="134"/>
      <c r="BS245" s="135">
        <f t="shared" si="110"/>
        <v>0</v>
      </c>
      <c r="BV245" s="221">
        <v>4.4021403580983733</v>
      </c>
      <c r="BW245" s="133">
        <v>4.4154999999999998</v>
      </c>
      <c r="BX245" s="134">
        <v>0.6282510792705821</v>
      </c>
      <c r="BY245" s="134">
        <v>0.62194509217005534</v>
      </c>
      <c r="BZ245" s="134">
        <v>0.99287864325661945</v>
      </c>
      <c r="CA245" s="134">
        <v>6.8263969545907008E-2</v>
      </c>
      <c r="CB245" s="134">
        <v>0.9872179502955063</v>
      </c>
      <c r="CC245" s="218">
        <v>-0.03</v>
      </c>
      <c r="CD245" s="218">
        <v>0.06</v>
      </c>
      <c r="CE245" s="218">
        <v>0.17499999999999999</v>
      </c>
      <c r="CF245" s="218">
        <v>-7.4999999999999997E-3</v>
      </c>
      <c r="CG245" s="218">
        <v>1.9200000000000002E-2</v>
      </c>
      <c r="CH245" s="218">
        <v>3.0653117356675472</v>
      </c>
      <c r="CI245" s="29">
        <v>4.2480000000000002</v>
      </c>
    </row>
    <row r="246" spans="4:87" x14ac:dyDescent="0.2">
      <c r="D246" s="31">
        <f t="shared" si="111"/>
        <v>38671</v>
      </c>
      <c r="F246" s="28">
        <f t="shared" si="112"/>
        <v>20000</v>
      </c>
      <c r="G246" s="28">
        <f t="shared" si="11"/>
        <v>0</v>
      </c>
      <c r="H246" s="52">
        <f t="shared" si="113"/>
        <v>3.3475000000000001</v>
      </c>
      <c r="I246" s="52">
        <f t="shared" si="114"/>
        <v>3.3675000000000002</v>
      </c>
      <c r="K246" s="52">
        <f t="shared" si="108"/>
        <v>0</v>
      </c>
      <c r="L246" s="132">
        <f t="shared" si="115"/>
        <v>0</v>
      </c>
      <c r="M246" s="30"/>
      <c r="N246" s="128">
        <f t="shared" si="29"/>
        <v>0.24347728460538551</v>
      </c>
      <c r="O246" s="128">
        <f t="shared" si="30"/>
        <v>0.24347728460538551</v>
      </c>
      <c r="P246" s="55">
        <f t="shared" si="116"/>
        <v>0.99999999999999989</v>
      </c>
      <c r="Q246" s="132">
        <f>_xll.xSPRDOPT(I246,H246,AQ246,0,O246,N246,P246,D246-$G$5,1,0)*AH246*AU246</f>
        <v>0</v>
      </c>
      <c r="R246" s="330"/>
      <c r="S246" s="177">
        <f>_xll.xSPRDOPT(I246,H246,AQ246,AT246,O246,N246,P246,D246-$G$5,1,2)*AF246*F246*AH246</f>
        <v>0</v>
      </c>
      <c r="T246" s="177">
        <f>_xll.xSPRDOPT(I246,H246,AQ246,AT246,O246,N246,P246,D246-$G$5,1,1)*AF246*F246*AH246</f>
        <v>0</v>
      </c>
      <c r="U246" s="132"/>
      <c r="V246" s="142">
        <f t="shared" si="117"/>
        <v>0</v>
      </c>
      <c r="W246" s="142"/>
      <c r="X246" s="300">
        <f t="shared" si="118"/>
        <v>0</v>
      </c>
      <c r="Y246" s="300">
        <f t="shared" si="12"/>
        <v>0</v>
      </c>
      <c r="Z246" s="300">
        <f t="shared" si="13"/>
        <v>0</v>
      </c>
      <c r="AA246" s="300">
        <f t="shared" si="14"/>
        <v>0</v>
      </c>
      <c r="AB246" s="300">
        <f t="shared" si="119"/>
        <v>0</v>
      </c>
      <c r="AC246" s="300">
        <f t="shared" si="120"/>
        <v>0</v>
      </c>
      <c r="AE246" s="135">
        <v>15</v>
      </c>
      <c r="AF246" s="135">
        <f t="shared" si="121"/>
        <v>0</v>
      </c>
      <c r="AG246" s="135">
        <f t="shared" si="122"/>
        <v>11</v>
      </c>
      <c r="AH246" s="135">
        <f t="shared" si="105"/>
        <v>0</v>
      </c>
      <c r="AI246" s="135">
        <f t="shared" si="123"/>
        <v>1904</v>
      </c>
      <c r="AJ246" s="135">
        <f t="shared" si="124"/>
        <v>38671</v>
      </c>
      <c r="AK246" s="332">
        <f t="shared" si="125"/>
        <v>0.10353092783505158</v>
      </c>
      <c r="AL246" s="133">
        <f t="shared" si="16"/>
        <v>3.06</v>
      </c>
      <c r="AM246" s="218">
        <f t="shared" si="17"/>
        <v>0.27</v>
      </c>
      <c r="AN246" s="218">
        <f t="shared" si="18"/>
        <v>1.7500000000000002E-2</v>
      </c>
      <c r="AO246" s="334">
        <f t="shared" si="109"/>
        <v>0.28749999999999998</v>
      </c>
      <c r="AP246" s="218">
        <f t="shared" si="19"/>
        <v>0.02</v>
      </c>
      <c r="AQ246" s="133">
        <f t="shared" si="126"/>
        <v>0</v>
      </c>
      <c r="AR246" s="134">
        <f t="shared" si="20"/>
        <v>0</v>
      </c>
      <c r="AS246" s="133">
        <f t="shared" si="106"/>
        <v>0</v>
      </c>
      <c r="AT246" s="134">
        <f t="shared" si="127"/>
        <v>7.0190264703434008E-2</v>
      </c>
      <c r="AU246" s="134">
        <f t="shared" si="22"/>
        <v>0</v>
      </c>
      <c r="AV246" s="34">
        <f t="shared" si="107"/>
        <v>0</v>
      </c>
      <c r="AW246" s="134">
        <f t="shared" si="24"/>
        <v>0.23250000000000001</v>
      </c>
      <c r="AX246" s="134">
        <f t="shared" si="25"/>
        <v>0.85</v>
      </c>
      <c r="AY246" s="134">
        <f t="shared" si="26"/>
        <v>0.85</v>
      </c>
      <c r="AZ246" s="134"/>
      <c r="BA246" s="223"/>
      <c r="BB246" s="218">
        <f t="shared" si="27"/>
        <v>-1.0546403580983732</v>
      </c>
      <c r="BC246" s="218">
        <f t="shared" si="128"/>
        <v>-1.0479999999999996</v>
      </c>
      <c r="BD246" s="134">
        <f t="shared" si="129"/>
        <v>-0.38477379466519657</v>
      </c>
      <c r="BE246" s="134">
        <f t="shared" si="130"/>
        <v>-0.3784678075646698</v>
      </c>
      <c r="BF246" s="134">
        <f>_xll.xSPRDOPT($BW246,$BV246,$CG246,0,$BY246,$BX246,$BZ246,$AJ246,1,4)*$CB246</f>
        <v>7.4978456377619185E-2</v>
      </c>
      <c r="BG246" s="134">
        <f>_xll.xSPRDOPT($BW246,$BV246,$CG246,0,$BY246,$BX246,$BZ246,$AJ246,1,3)*$CB246</f>
        <v>6.1452394907398289E-2</v>
      </c>
      <c r="BH246" s="134">
        <f>IF(OR(BF246&lt;&gt;0,BG246&lt;&gt;0),_xll.xSPRDOPT($BW246,$BV246,$CG246,0,$BY246,$BX246,$BZ246,$AJ246,1,12)*$CB246,0)</f>
        <v>-6.1633173405266979E-2</v>
      </c>
      <c r="BI246" s="134">
        <f>_xll.xSPRDOPT($BW246,$BV246,$CG246,2*LN(1+CA246/2),$BY246,$BX246,$BZ246,$AJ246,1,9)</f>
        <v>5.62578073785519E-5</v>
      </c>
      <c r="BJ246" s="134">
        <f>_xll.xSPRDOPT($BW246,$BV246,$CG246,0,$BY246,$BX246,$BZ246,$AJ246,1,6)*$CB246</f>
        <v>7.4475400212961063</v>
      </c>
      <c r="BK246" s="134">
        <f>_xll.xSPRDOPT($BW246,$BV246,$CG246,0,$BY246,$BX246,$BZ246,$AJ246,1,5)*$CB246</f>
        <v>-11.311581526478387</v>
      </c>
      <c r="BL246" s="134">
        <f>_xll.xSPRDOPT(BW246,BV246,CG246,0,BY246,BX246,BZ246,AJ246,1,2)*CB246</f>
        <v>-0.22902040862302986</v>
      </c>
      <c r="BM246" s="134">
        <f>_xll.xSPRDOPT(BW246,BV246,CG246,0,BY246,BX246,BZ246,AJ246,1,1)*CB246</f>
        <v>0.40219191537090299</v>
      </c>
      <c r="BN246" s="134">
        <f>IF(AH246&lt;&gt;0,_xll.xSPRDOPT($BW246,$BV246,$CG246,2*LN(1+CA246/2),$BY246,$BX246,$BZ246,$AJ246,1,8)+(AJ246/365.25)*CH246/AH246,0)</f>
        <v>0</v>
      </c>
      <c r="BO246" s="134">
        <f>_xll.xSPRDOPT($BW246,$BV246,$CG246,0,$BY246,$BX246,$BZ246,$AJ246,1,0)</f>
        <v>0.85484078033660615</v>
      </c>
      <c r="BP246" s="134"/>
      <c r="BQ246" s="134"/>
      <c r="BR246" s="134"/>
      <c r="BS246" s="135">
        <f t="shared" si="110"/>
        <v>0</v>
      </c>
      <c r="BV246" s="221">
        <v>4.4021403580983733</v>
      </c>
      <c r="BW246" s="133">
        <v>4.4154999999999998</v>
      </c>
      <c r="BX246" s="134">
        <v>0.6282510792705821</v>
      </c>
      <c r="BY246" s="134">
        <v>0.62194509217005534</v>
      </c>
      <c r="BZ246" s="134">
        <v>0.99287864325661945</v>
      </c>
      <c r="CA246" s="134">
        <v>6.8263969545907008E-2</v>
      </c>
      <c r="CB246" s="134">
        <v>0.9872179502955063</v>
      </c>
      <c r="CC246" s="218">
        <v>-0.03</v>
      </c>
      <c r="CD246" s="218">
        <v>0.06</v>
      </c>
      <c r="CE246" s="218">
        <v>0.17499999999999999</v>
      </c>
      <c r="CF246" s="218">
        <v>-7.4999999999999997E-3</v>
      </c>
      <c r="CG246" s="218">
        <v>1.9200000000000002E-2</v>
      </c>
      <c r="CH246" s="218">
        <v>3.0653117356675472</v>
      </c>
      <c r="CI246" s="29">
        <v>4.2480000000000002</v>
      </c>
    </row>
    <row r="247" spans="4:87" x14ac:dyDescent="0.2">
      <c r="D247" s="31">
        <f t="shared" si="111"/>
        <v>38671</v>
      </c>
      <c r="F247" s="28">
        <f t="shared" si="112"/>
        <v>20000</v>
      </c>
      <c r="G247" s="28">
        <f t="shared" si="11"/>
        <v>0</v>
      </c>
      <c r="H247" s="52">
        <f t="shared" si="113"/>
        <v>3.3475000000000001</v>
      </c>
      <c r="I247" s="52">
        <f t="shared" si="114"/>
        <v>3.3675000000000002</v>
      </c>
      <c r="K247" s="52">
        <f t="shared" si="108"/>
        <v>0</v>
      </c>
      <c r="L247" s="132">
        <f t="shared" si="115"/>
        <v>0</v>
      </c>
      <c r="M247" s="30"/>
      <c r="N247" s="128">
        <f t="shared" si="29"/>
        <v>0.24347728460538551</v>
      </c>
      <c r="O247" s="128">
        <f t="shared" si="30"/>
        <v>0.24347728460538551</v>
      </c>
      <c r="P247" s="55">
        <f t="shared" si="116"/>
        <v>0.99999999999999989</v>
      </c>
      <c r="Q247" s="132">
        <f>_xll.xSPRDOPT(I247,H247,AQ247,0,O247,N247,P247,D247-$G$5,1,0)*AH247*AU247</f>
        <v>0</v>
      </c>
      <c r="R247" s="330"/>
      <c r="S247" s="177">
        <f>_xll.xSPRDOPT(I247,H247,AQ247,AT247,O247,N247,P247,D247-$G$5,1,2)*AF247*F247*AH247</f>
        <v>0</v>
      </c>
      <c r="T247" s="177">
        <f>_xll.xSPRDOPT(I247,H247,AQ247,AT247,O247,N247,P247,D247-$G$5,1,1)*AF247*F247*AH247</f>
        <v>0</v>
      </c>
      <c r="U247" s="132"/>
      <c r="V247" s="142">
        <f t="shared" si="117"/>
        <v>0</v>
      </c>
      <c r="W247" s="142"/>
      <c r="X247" s="300">
        <f t="shared" si="118"/>
        <v>0</v>
      </c>
      <c r="Y247" s="300">
        <f t="shared" si="12"/>
        <v>0</v>
      </c>
      <c r="Z247" s="300">
        <f t="shared" si="13"/>
        <v>0</v>
      </c>
      <c r="AA247" s="300">
        <f t="shared" si="14"/>
        <v>0</v>
      </c>
      <c r="AB247" s="300">
        <f t="shared" si="119"/>
        <v>0</v>
      </c>
      <c r="AC247" s="300">
        <f t="shared" si="120"/>
        <v>0</v>
      </c>
      <c r="AE247" s="135">
        <v>15</v>
      </c>
      <c r="AF247" s="135">
        <f t="shared" si="121"/>
        <v>0</v>
      </c>
      <c r="AG247" s="135">
        <f t="shared" si="122"/>
        <v>11</v>
      </c>
      <c r="AH247" s="135">
        <f t="shared" si="105"/>
        <v>0</v>
      </c>
      <c r="AI247" s="135">
        <f t="shared" si="123"/>
        <v>1904</v>
      </c>
      <c r="AJ247" s="135">
        <f t="shared" si="124"/>
        <v>38671</v>
      </c>
      <c r="AK247" s="332">
        <f t="shared" si="125"/>
        <v>0.10353092783505158</v>
      </c>
      <c r="AL247" s="133">
        <f t="shared" si="16"/>
        <v>3.06</v>
      </c>
      <c r="AM247" s="218">
        <f t="shared" si="17"/>
        <v>0.27</v>
      </c>
      <c r="AN247" s="218">
        <f t="shared" si="18"/>
        <v>1.7500000000000002E-2</v>
      </c>
      <c r="AO247" s="334">
        <f t="shared" si="109"/>
        <v>0.28749999999999998</v>
      </c>
      <c r="AP247" s="218">
        <f t="shared" si="19"/>
        <v>0.02</v>
      </c>
      <c r="AQ247" s="133">
        <f t="shared" si="126"/>
        <v>0</v>
      </c>
      <c r="AR247" s="134">
        <f t="shared" si="20"/>
        <v>0</v>
      </c>
      <c r="AS247" s="133">
        <f t="shared" si="106"/>
        <v>0</v>
      </c>
      <c r="AT247" s="134">
        <f t="shared" si="127"/>
        <v>7.0190264703434008E-2</v>
      </c>
      <c r="AU247" s="134">
        <f t="shared" si="22"/>
        <v>0</v>
      </c>
      <c r="AV247" s="34">
        <f t="shared" si="107"/>
        <v>0</v>
      </c>
      <c r="AW247" s="134">
        <f t="shared" si="24"/>
        <v>0.23250000000000001</v>
      </c>
      <c r="AX247" s="134">
        <f t="shared" si="25"/>
        <v>0.85</v>
      </c>
      <c r="AY247" s="134">
        <f t="shared" si="26"/>
        <v>0.85</v>
      </c>
      <c r="AZ247" s="134"/>
      <c r="BA247" s="223"/>
      <c r="BB247" s="218">
        <f t="shared" si="27"/>
        <v>-1.0546403580983732</v>
      </c>
      <c r="BC247" s="218">
        <f t="shared" si="128"/>
        <v>-1.0479999999999996</v>
      </c>
      <c r="BD247" s="134">
        <f t="shared" si="129"/>
        <v>-0.38477379466519657</v>
      </c>
      <c r="BE247" s="134">
        <f t="shared" si="130"/>
        <v>-0.3784678075646698</v>
      </c>
      <c r="BF247" s="134">
        <f>_xll.xSPRDOPT($BW247,$BV247,$CG247,0,$BY247,$BX247,$BZ247,$AJ247,1,4)*$CB247</f>
        <v>7.4978456377619185E-2</v>
      </c>
      <c r="BG247" s="134">
        <f>_xll.xSPRDOPT($BW247,$BV247,$CG247,0,$BY247,$BX247,$BZ247,$AJ247,1,3)*$CB247</f>
        <v>6.1452394907398289E-2</v>
      </c>
      <c r="BH247" s="134">
        <f>IF(OR(BF247&lt;&gt;0,BG247&lt;&gt;0),_xll.xSPRDOPT($BW247,$BV247,$CG247,0,$BY247,$BX247,$BZ247,$AJ247,1,12)*$CB247,0)</f>
        <v>-6.1633173405266979E-2</v>
      </c>
      <c r="BI247" s="134">
        <f>_xll.xSPRDOPT($BW247,$BV247,$CG247,2*LN(1+CA247/2),$BY247,$BX247,$BZ247,$AJ247,1,9)</f>
        <v>5.62578073785519E-5</v>
      </c>
      <c r="BJ247" s="134">
        <f>_xll.xSPRDOPT($BW247,$BV247,$CG247,0,$BY247,$BX247,$BZ247,$AJ247,1,6)*$CB247</f>
        <v>7.4475400212961063</v>
      </c>
      <c r="BK247" s="134">
        <f>_xll.xSPRDOPT($BW247,$BV247,$CG247,0,$BY247,$BX247,$BZ247,$AJ247,1,5)*$CB247</f>
        <v>-11.311581526478387</v>
      </c>
      <c r="BL247" s="134">
        <f>_xll.xSPRDOPT(BW247,BV247,CG247,0,BY247,BX247,BZ247,AJ247,1,2)*CB247</f>
        <v>-0.22902040862302986</v>
      </c>
      <c r="BM247" s="134">
        <f>_xll.xSPRDOPT(BW247,BV247,CG247,0,BY247,BX247,BZ247,AJ247,1,1)*CB247</f>
        <v>0.40219191537090299</v>
      </c>
      <c r="BN247" s="134">
        <f>IF(AH247&lt;&gt;0,_xll.xSPRDOPT($BW247,$BV247,$CG247,2*LN(1+CA247/2),$BY247,$BX247,$BZ247,$AJ247,1,8)+(AJ247/365.25)*CH247/AH247,0)</f>
        <v>0</v>
      </c>
      <c r="BO247" s="134">
        <f>_xll.xSPRDOPT($BW247,$BV247,$CG247,0,$BY247,$BX247,$BZ247,$AJ247,1,0)</f>
        <v>0.85484078033660615</v>
      </c>
      <c r="BP247" s="134"/>
      <c r="BQ247" s="134"/>
      <c r="BR247" s="134"/>
      <c r="BS247" s="135">
        <f t="shared" si="110"/>
        <v>0</v>
      </c>
      <c r="BV247" s="221">
        <v>4.4021403580983733</v>
      </c>
      <c r="BW247" s="133">
        <v>4.4154999999999998</v>
      </c>
      <c r="BX247" s="134">
        <v>0.6282510792705821</v>
      </c>
      <c r="BY247" s="134">
        <v>0.62194509217005534</v>
      </c>
      <c r="BZ247" s="134">
        <v>0.99287864325661945</v>
      </c>
      <c r="CA247" s="134">
        <v>6.8263969545907008E-2</v>
      </c>
      <c r="CB247" s="134">
        <v>0.9872179502955063</v>
      </c>
      <c r="CC247" s="218">
        <v>-0.03</v>
      </c>
      <c r="CD247" s="218">
        <v>0.06</v>
      </c>
      <c r="CE247" s="218">
        <v>0.17499999999999999</v>
      </c>
      <c r="CF247" s="218">
        <v>-7.4999999999999997E-3</v>
      </c>
      <c r="CG247" s="218">
        <v>1.9200000000000002E-2</v>
      </c>
      <c r="CH247" s="218">
        <v>3.0653117356675472</v>
      </c>
      <c r="CI247" s="29">
        <v>4.2480000000000002</v>
      </c>
    </row>
    <row r="248" spans="4:87" x14ac:dyDescent="0.2">
      <c r="D248" s="31">
        <f t="shared" si="111"/>
        <v>38671</v>
      </c>
      <c r="F248" s="28">
        <f t="shared" si="112"/>
        <v>20000</v>
      </c>
      <c r="G248" s="28">
        <f t="shared" si="11"/>
        <v>0</v>
      </c>
      <c r="H248" s="52">
        <f t="shared" si="113"/>
        <v>3.3475000000000001</v>
      </c>
      <c r="I248" s="52">
        <f t="shared" si="114"/>
        <v>3.3675000000000002</v>
      </c>
      <c r="K248" s="52">
        <f t="shared" si="108"/>
        <v>0</v>
      </c>
      <c r="L248" s="132">
        <f t="shared" si="115"/>
        <v>0</v>
      </c>
      <c r="M248" s="30"/>
      <c r="N248" s="128">
        <f t="shared" si="29"/>
        <v>0.24347728460538551</v>
      </c>
      <c r="O248" s="128">
        <f t="shared" si="30"/>
        <v>0.24347728460538551</v>
      </c>
      <c r="P248" s="55">
        <f t="shared" si="116"/>
        <v>0.99999999999999989</v>
      </c>
      <c r="Q248" s="132">
        <f>_xll.xSPRDOPT(I248,H248,AQ248,0,O248,N248,P248,D248-$G$5,1,0)*AH248*AU248</f>
        <v>0</v>
      </c>
      <c r="R248" s="330"/>
      <c r="S248" s="177">
        <f>_xll.xSPRDOPT(I248,H248,AQ248,AT248,O248,N248,P248,D248-$G$5,1,2)*AF248*F248*AH248</f>
        <v>0</v>
      </c>
      <c r="T248" s="177">
        <f>_xll.xSPRDOPT(I248,H248,AQ248,AT248,O248,N248,P248,D248-$G$5,1,1)*AF248*F248*AH248</f>
        <v>0</v>
      </c>
      <c r="U248" s="132"/>
      <c r="V248" s="142">
        <f t="shared" si="117"/>
        <v>0</v>
      </c>
      <c r="W248" s="142"/>
      <c r="X248" s="300">
        <f t="shared" si="118"/>
        <v>0</v>
      </c>
      <c r="Y248" s="300">
        <f t="shared" si="12"/>
        <v>0</v>
      </c>
      <c r="Z248" s="300">
        <f t="shared" si="13"/>
        <v>0</v>
      </c>
      <c r="AA248" s="300">
        <f t="shared" si="14"/>
        <v>0</v>
      </c>
      <c r="AB248" s="300">
        <f t="shared" si="119"/>
        <v>0</v>
      </c>
      <c r="AC248" s="300">
        <f t="shared" si="120"/>
        <v>0</v>
      </c>
      <c r="AE248" s="135">
        <v>15</v>
      </c>
      <c r="AF248" s="135">
        <f t="shared" si="121"/>
        <v>0</v>
      </c>
      <c r="AG248" s="135">
        <f t="shared" si="122"/>
        <v>11</v>
      </c>
      <c r="AH248" s="135">
        <f t="shared" si="105"/>
        <v>0</v>
      </c>
      <c r="AI248" s="135">
        <f t="shared" si="123"/>
        <v>1904</v>
      </c>
      <c r="AJ248" s="135">
        <f t="shared" si="124"/>
        <v>38671</v>
      </c>
      <c r="AK248" s="332">
        <f t="shared" si="125"/>
        <v>0.10353092783505158</v>
      </c>
      <c r="AL248" s="133">
        <f t="shared" si="16"/>
        <v>3.06</v>
      </c>
      <c r="AM248" s="218">
        <f t="shared" si="17"/>
        <v>0.27</v>
      </c>
      <c r="AN248" s="218">
        <f t="shared" si="18"/>
        <v>1.7500000000000002E-2</v>
      </c>
      <c r="AO248" s="334">
        <f t="shared" si="109"/>
        <v>0.28749999999999998</v>
      </c>
      <c r="AP248" s="218">
        <f t="shared" si="19"/>
        <v>0.02</v>
      </c>
      <c r="AQ248" s="133">
        <f t="shared" si="126"/>
        <v>0</v>
      </c>
      <c r="AR248" s="134">
        <f t="shared" si="20"/>
        <v>0</v>
      </c>
      <c r="AS248" s="133">
        <f t="shared" si="106"/>
        <v>0</v>
      </c>
      <c r="AT248" s="134">
        <f t="shared" si="127"/>
        <v>7.0190264703434008E-2</v>
      </c>
      <c r="AU248" s="134">
        <f t="shared" si="22"/>
        <v>0</v>
      </c>
      <c r="AV248" s="34">
        <f t="shared" si="107"/>
        <v>0</v>
      </c>
      <c r="AW248" s="134">
        <f t="shared" si="24"/>
        <v>0.23250000000000001</v>
      </c>
      <c r="AX248" s="134">
        <f t="shared" si="25"/>
        <v>0.85</v>
      </c>
      <c r="AY248" s="134">
        <f t="shared" si="26"/>
        <v>0.85</v>
      </c>
      <c r="AZ248" s="134"/>
      <c r="BA248" s="223"/>
      <c r="BB248" s="218">
        <f t="shared" si="27"/>
        <v>-1.0546403580983732</v>
      </c>
      <c r="BC248" s="218">
        <f t="shared" si="128"/>
        <v>-1.0479999999999996</v>
      </c>
      <c r="BD248" s="134">
        <f t="shared" si="129"/>
        <v>-0.38477379466519657</v>
      </c>
      <c r="BE248" s="134">
        <f t="shared" si="130"/>
        <v>-0.3784678075646698</v>
      </c>
      <c r="BF248" s="134">
        <f>_xll.xSPRDOPT($BW248,$BV248,$CG248,0,$BY248,$BX248,$BZ248,$AJ248,1,4)*$CB248</f>
        <v>7.4978456377619185E-2</v>
      </c>
      <c r="BG248" s="134">
        <f>_xll.xSPRDOPT($BW248,$BV248,$CG248,0,$BY248,$BX248,$BZ248,$AJ248,1,3)*$CB248</f>
        <v>6.1452394907398289E-2</v>
      </c>
      <c r="BH248" s="134">
        <f>IF(OR(BF248&lt;&gt;0,BG248&lt;&gt;0),_xll.xSPRDOPT($BW248,$BV248,$CG248,0,$BY248,$BX248,$BZ248,$AJ248,1,12)*$CB248,0)</f>
        <v>-6.1633173405266979E-2</v>
      </c>
      <c r="BI248" s="134">
        <f>_xll.xSPRDOPT($BW248,$BV248,$CG248,2*LN(1+CA248/2),$BY248,$BX248,$BZ248,$AJ248,1,9)</f>
        <v>5.62578073785519E-5</v>
      </c>
      <c r="BJ248" s="134">
        <f>_xll.xSPRDOPT($BW248,$BV248,$CG248,0,$BY248,$BX248,$BZ248,$AJ248,1,6)*$CB248</f>
        <v>7.4475400212961063</v>
      </c>
      <c r="BK248" s="134">
        <f>_xll.xSPRDOPT($BW248,$BV248,$CG248,0,$BY248,$BX248,$BZ248,$AJ248,1,5)*$CB248</f>
        <v>-11.311581526478387</v>
      </c>
      <c r="BL248" s="134">
        <f>_xll.xSPRDOPT(BW248,BV248,CG248,0,BY248,BX248,BZ248,AJ248,1,2)*CB248</f>
        <v>-0.22902040862302986</v>
      </c>
      <c r="BM248" s="134">
        <f>_xll.xSPRDOPT(BW248,BV248,CG248,0,BY248,BX248,BZ248,AJ248,1,1)*CB248</f>
        <v>0.40219191537090299</v>
      </c>
      <c r="BN248" s="134">
        <f>IF(AH248&lt;&gt;0,_xll.xSPRDOPT($BW248,$BV248,$CG248,2*LN(1+CA248/2),$BY248,$BX248,$BZ248,$AJ248,1,8)+(AJ248/365.25)*CH248/AH248,0)</f>
        <v>0</v>
      </c>
      <c r="BO248" s="134">
        <f>_xll.xSPRDOPT($BW248,$BV248,$CG248,0,$BY248,$BX248,$BZ248,$AJ248,1,0)</f>
        <v>0.85484078033660615</v>
      </c>
      <c r="BP248" s="134"/>
      <c r="BQ248" s="134"/>
      <c r="BR248" s="134"/>
      <c r="BS248" s="135">
        <f t="shared" si="110"/>
        <v>0</v>
      </c>
      <c r="BV248" s="221">
        <v>4.4021403580983733</v>
      </c>
      <c r="BW248" s="133">
        <v>4.4154999999999998</v>
      </c>
      <c r="BX248" s="134">
        <v>0.6282510792705821</v>
      </c>
      <c r="BY248" s="134">
        <v>0.62194509217005534</v>
      </c>
      <c r="BZ248" s="134">
        <v>0.99287864325661945</v>
      </c>
      <c r="CA248" s="134">
        <v>6.8263969545907008E-2</v>
      </c>
      <c r="CB248" s="134">
        <v>0.9872179502955063</v>
      </c>
      <c r="CC248" s="218">
        <v>-0.03</v>
      </c>
      <c r="CD248" s="218">
        <v>0.06</v>
      </c>
      <c r="CE248" s="218">
        <v>0.17499999999999999</v>
      </c>
      <c r="CF248" s="218">
        <v>-7.4999999999999997E-3</v>
      </c>
      <c r="CG248" s="218">
        <v>1.9200000000000002E-2</v>
      </c>
      <c r="CH248" s="218">
        <v>3.0653117356675472</v>
      </c>
      <c r="CI248" s="29">
        <v>4.2480000000000002</v>
      </c>
    </row>
    <row r="249" spans="4:87" x14ac:dyDescent="0.2">
      <c r="D249" s="31">
        <f t="shared" si="111"/>
        <v>38671</v>
      </c>
      <c r="F249" s="28">
        <f t="shared" si="112"/>
        <v>20000</v>
      </c>
      <c r="G249" s="28">
        <f t="shared" si="11"/>
        <v>0</v>
      </c>
      <c r="H249" s="52">
        <f t="shared" si="113"/>
        <v>3.3475000000000001</v>
      </c>
      <c r="I249" s="52">
        <f t="shared" si="114"/>
        <v>3.3675000000000002</v>
      </c>
      <c r="K249" s="52">
        <f t="shared" si="108"/>
        <v>0</v>
      </c>
      <c r="L249" s="132">
        <f t="shared" si="115"/>
        <v>0</v>
      </c>
      <c r="M249" s="30"/>
      <c r="N249" s="128">
        <f t="shared" si="29"/>
        <v>0.24347728460538551</v>
      </c>
      <c r="O249" s="128">
        <f t="shared" si="30"/>
        <v>0.24347728460538551</v>
      </c>
      <c r="P249" s="55">
        <f t="shared" si="116"/>
        <v>0.99999999999999989</v>
      </c>
      <c r="Q249" s="132">
        <f>_xll.xSPRDOPT(I249,H249,AQ249,0,O249,N249,P249,D249-$G$5,1,0)*AH249*AU249</f>
        <v>0</v>
      </c>
      <c r="R249" s="330"/>
      <c r="S249" s="177">
        <f>_xll.xSPRDOPT(I249,H249,AQ249,AT249,O249,N249,P249,D249-$G$5,1,2)*AF249*F249*AH249</f>
        <v>0</v>
      </c>
      <c r="T249" s="177">
        <f>_xll.xSPRDOPT(I249,H249,AQ249,AT249,O249,N249,P249,D249-$G$5,1,1)*AF249*F249*AH249</f>
        <v>0</v>
      </c>
      <c r="U249" s="132"/>
      <c r="V249" s="142">
        <f t="shared" si="117"/>
        <v>0</v>
      </c>
      <c r="W249" s="142"/>
      <c r="X249" s="300">
        <f t="shared" si="118"/>
        <v>0</v>
      </c>
      <c r="Y249" s="300">
        <f t="shared" si="12"/>
        <v>0</v>
      </c>
      <c r="Z249" s="300">
        <f t="shared" si="13"/>
        <v>0</v>
      </c>
      <c r="AA249" s="300">
        <f t="shared" si="14"/>
        <v>0</v>
      </c>
      <c r="AB249" s="300">
        <f t="shared" si="119"/>
        <v>0</v>
      </c>
      <c r="AC249" s="300">
        <f t="shared" si="120"/>
        <v>0</v>
      </c>
      <c r="AE249" s="135">
        <v>15</v>
      </c>
      <c r="AF249" s="135">
        <f t="shared" si="121"/>
        <v>0</v>
      </c>
      <c r="AG249" s="135">
        <f t="shared" si="122"/>
        <v>11</v>
      </c>
      <c r="AH249" s="135">
        <f t="shared" si="105"/>
        <v>0</v>
      </c>
      <c r="AI249" s="135">
        <f t="shared" si="123"/>
        <v>1904</v>
      </c>
      <c r="AJ249" s="135">
        <f t="shared" si="124"/>
        <v>38671</v>
      </c>
      <c r="AK249" s="332">
        <f t="shared" si="125"/>
        <v>0.10353092783505158</v>
      </c>
      <c r="AL249" s="133">
        <f t="shared" si="16"/>
        <v>3.06</v>
      </c>
      <c r="AM249" s="218">
        <f t="shared" si="17"/>
        <v>0.27</v>
      </c>
      <c r="AN249" s="218">
        <f t="shared" si="18"/>
        <v>1.7500000000000002E-2</v>
      </c>
      <c r="AO249" s="334">
        <f t="shared" si="109"/>
        <v>0.28749999999999998</v>
      </c>
      <c r="AP249" s="218">
        <f t="shared" si="19"/>
        <v>0.02</v>
      </c>
      <c r="AQ249" s="133">
        <f t="shared" si="126"/>
        <v>0</v>
      </c>
      <c r="AR249" s="134">
        <f t="shared" si="20"/>
        <v>0</v>
      </c>
      <c r="AS249" s="133">
        <f t="shared" si="106"/>
        <v>0</v>
      </c>
      <c r="AT249" s="134">
        <f t="shared" si="127"/>
        <v>7.0190264703434008E-2</v>
      </c>
      <c r="AU249" s="134">
        <f t="shared" si="22"/>
        <v>0</v>
      </c>
      <c r="AV249" s="34">
        <f t="shared" si="107"/>
        <v>0</v>
      </c>
      <c r="AW249" s="134">
        <f t="shared" si="24"/>
        <v>0.23250000000000001</v>
      </c>
      <c r="AX249" s="134">
        <f t="shared" si="25"/>
        <v>0.85</v>
      </c>
      <c r="AY249" s="134">
        <f t="shared" si="26"/>
        <v>0.85</v>
      </c>
      <c r="AZ249" s="134"/>
      <c r="BA249" s="223"/>
      <c r="BB249" s="218">
        <f t="shared" si="27"/>
        <v>-1.0546403580983732</v>
      </c>
      <c r="BC249" s="218">
        <f t="shared" si="128"/>
        <v>-1.0479999999999996</v>
      </c>
      <c r="BD249" s="134">
        <f t="shared" si="129"/>
        <v>-0.38477379466519657</v>
      </c>
      <c r="BE249" s="134">
        <f t="shared" si="130"/>
        <v>-0.3784678075646698</v>
      </c>
      <c r="BF249" s="134">
        <f>_xll.xSPRDOPT($BW249,$BV249,$CG249,0,$BY249,$BX249,$BZ249,$AJ249,1,4)*$CB249</f>
        <v>7.4978456377619185E-2</v>
      </c>
      <c r="BG249" s="134">
        <f>_xll.xSPRDOPT($BW249,$BV249,$CG249,0,$BY249,$BX249,$BZ249,$AJ249,1,3)*$CB249</f>
        <v>6.1452394907398289E-2</v>
      </c>
      <c r="BH249" s="134">
        <f>IF(OR(BF249&lt;&gt;0,BG249&lt;&gt;0),_xll.xSPRDOPT($BW249,$BV249,$CG249,0,$BY249,$BX249,$BZ249,$AJ249,1,12)*$CB249,0)</f>
        <v>-6.1633173405266979E-2</v>
      </c>
      <c r="BI249" s="134">
        <f>_xll.xSPRDOPT($BW249,$BV249,$CG249,2*LN(1+CA249/2),$BY249,$BX249,$BZ249,$AJ249,1,9)</f>
        <v>5.62578073785519E-5</v>
      </c>
      <c r="BJ249" s="134">
        <f>_xll.xSPRDOPT($BW249,$BV249,$CG249,0,$BY249,$BX249,$BZ249,$AJ249,1,6)*$CB249</f>
        <v>7.4475400212961063</v>
      </c>
      <c r="BK249" s="134">
        <f>_xll.xSPRDOPT($BW249,$BV249,$CG249,0,$BY249,$BX249,$BZ249,$AJ249,1,5)*$CB249</f>
        <v>-11.311581526478387</v>
      </c>
      <c r="BL249" s="134">
        <f>_xll.xSPRDOPT(BW249,BV249,CG249,0,BY249,BX249,BZ249,AJ249,1,2)*CB249</f>
        <v>-0.22902040862302986</v>
      </c>
      <c r="BM249" s="134">
        <f>_xll.xSPRDOPT(BW249,BV249,CG249,0,BY249,BX249,BZ249,AJ249,1,1)*CB249</f>
        <v>0.40219191537090299</v>
      </c>
      <c r="BN249" s="134">
        <f>IF(AH249&lt;&gt;0,_xll.xSPRDOPT($BW249,$BV249,$CG249,2*LN(1+CA249/2),$BY249,$BX249,$BZ249,$AJ249,1,8)+(AJ249/365.25)*CH249/AH249,0)</f>
        <v>0</v>
      </c>
      <c r="BO249" s="134">
        <f>_xll.xSPRDOPT($BW249,$BV249,$CG249,0,$BY249,$BX249,$BZ249,$AJ249,1,0)</f>
        <v>0.85484078033660615</v>
      </c>
      <c r="BP249" s="134"/>
      <c r="BQ249" s="134"/>
      <c r="BR249" s="134"/>
      <c r="BS249" s="135">
        <f t="shared" si="110"/>
        <v>0</v>
      </c>
      <c r="BV249" s="221">
        <v>4.4021403580983733</v>
      </c>
      <c r="BW249" s="133">
        <v>4.4154999999999998</v>
      </c>
      <c r="BX249" s="134">
        <v>0.6282510792705821</v>
      </c>
      <c r="BY249" s="134">
        <v>0.62194509217005534</v>
      </c>
      <c r="BZ249" s="134">
        <v>0.99287864325661945</v>
      </c>
      <c r="CA249" s="134">
        <v>6.8263969545907008E-2</v>
      </c>
      <c r="CB249" s="134">
        <v>0.9872179502955063</v>
      </c>
      <c r="CC249" s="218">
        <v>-0.03</v>
      </c>
      <c r="CD249" s="218">
        <v>0.06</v>
      </c>
      <c r="CE249" s="218">
        <v>0.17499999999999999</v>
      </c>
      <c r="CF249" s="218">
        <v>-7.4999999999999997E-3</v>
      </c>
      <c r="CG249" s="218">
        <v>1.9200000000000002E-2</v>
      </c>
      <c r="CH249" s="218">
        <v>3.0653117356675472</v>
      </c>
      <c r="CI249" s="29">
        <v>4.2480000000000002</v>
      </c>
    </row>
    <row r="250" spans="4:87" x14ac:dyDescent="0.2">
      <c r="D250" s="31">
        <f t="shared" si="111"/>
        <v>38671</v>
      </c>
      <c r="F250" s="28">
        <f t="shared" si="112"/>
        <v>20000</v>
      </c>
      <c r="G250" s="28">
        <f t="shared" si="11"/>
        <v>0</v>
      </c>
      <c r="H250" s="52">
        <f t="shared" si="113"/>
        <v>3.3475000000000001</v>
      </c>
      <c r="I250" s="52">
        <f t="shared" si="114"/>
        <v>3.3675000000000002</v>
      </c>
      <c r="K250" s="52">
        <f t="shared" si="108"/>
        <v>0</v>
      </c>
      <c r="L250" s="132">
        <f t="shared" si="115"/>
        <v>0</v>
      </c>
      <c r="M250" s="30"/>
      <c r="N250" s="128">
        <f t="shared" si="29"/>
        <v>0.24347728460538551</v>
      </c>
      <c r="O250" s="128">
        <f t="shared" si="30"/>
        <v>0.24347728460538551</v>
      </c>
      <c r="P250" s="55">
        <f t="shared" si="116"/>
        <v>0.99999999999999989</v>
      </c>
      <c r="Q250" s="132">
        <f>_xll.xSPRDOPT(I250,H250,AQ250,0,O250,N250,P250,D250-$G$5,1,0)*AH250*AU250</f>
        <v>0</v>
      </c>
      <c r="R250" s="330"/>
      <c r="S250" s="177">
        <f>_xll.xSPRDOPT(I250,H250,AQ250,AT250,O250,N250,P250,D250-$G$5,1,2)*AF250*F250*AH250</f>
        <v>0</v>
      </c>
      <c r="T250" s="177">
        <f>_xll.xSPRDOPT(I250,H250,AQ250,AT250,O250,N250,P250,D250-$G$5,1,1)*AF250*F250*AH250</f>
        <v>0</v>
      </c>
      <c r="U250" s="132"/>
      <c r="V250" s="142">
        <f t="shared" si="117"/>
        <v>0</v>
      </c>
      <c r="W250" s="142"/>
      <c r="X250" s="300">
        <f t="shared" si="118"/>
        <v>0</v>
      </c>
      <c r="Y250" s="300">
        <f t="shared" si="12"/>
        <v>0</v>
      </c>
      <c r="Z250" s="300">
        <f t="shared" si="13"/>
        <v>0</v>
      </c>
      <c r="AA250" s="300">
        <f t="shared" si="14"/>
        <v>0</v>
      </c>
      <c r="AB250" s="300">
        <f t="shared" si="119"/>
        <v>0</v>
      </c>
      <c r="AC250" s="300">
        <f t="shared" si="120"/>
        <v>0</v>
      </c>
      <c r="AE250" s="135">
        <v>15</v>
      </c>
      <c r="AF250" s="135">
        <f t="shared" si="121"/>
        <v>0</v>
      </c>
      <c r="AG250" s="135">
        <f t="shared" si="122"/>
        <v>11</v>
      </c>
      <c r="AH250" s="135">
        <f t="shared" si="105"/>
        <v>0</v>
      </c>
      <c r="AI250" s="135">
        <f t="shared" si="123"/>
        <v>1904</v>
      </c>
      <c r="AJ250" s="135">
        <f t="shared" si="124"/>
        <v>38671</v>
      </c>
      <c r="AK250" s="332">
        <f t="shared" si="125"/>
        <v>0.10353092783505158</v>
      </c>
      <c r="AL250" s="133">
        <f t="shared" si="16"/>
        <v>3.06</v>
      </c>
      <c r="AM250" s="218">
        <f t="shared" si="17"/>
        <v>0.27</v>
      </c>
      <c r="AN250" s="218">
        <f t="shared" si="18"/>
        <v>1.7500000000000002E-2</v>
      </c>
      <c r="AO250" s="334">
        <f t="shared" si="109"/>
        <v>0.28749999999999998</v>
      </c>
      <c r="AP250" s="218">
        <f t="shared" si="19"/>
        <v>0.02</v>
      </c>
      <c r="AQ250" s="133">
        <f t="shared" si="126"/>
        <v>0</v>
      </c>
      <c r="AR250" s="134">
        <f t="shared" si="20"/>
        <v>0</v>
      </c>
      <c r="AS250" s="133">
        <f t="shared" si="106"/>
        <v>0</v>
      </c>
      <c r="AT250" s="134">
        <f t="shared" si="127"/>
        <v>7.0190264703434008E-2</v>
      </c>
      <c r="AU250" s="134">
        <f t="shared" si="22"/>
        <v>0</v>
      </c>
      <c r="AV250" s="34">
        <f t="shared" si="107"/>
        <v>0</v>
      </c>
      <c r="AW250" s="134">
        <f t="shared" si="24"/>
        <v>0.23250000000000001</v>
      </c>
      <c r="AX250" s="134">
        <f t="shared" si="25"/>
        <v>0.85</v>
      </c>
      <c r="AY250" s="134">
        <f t="shared" si="26"/>
        <v>0.85</v>
      </c>
      <c r="AZ250" s="134"/>
      <c r="BA250" s="223"/>
      <c r="BB250" s="218">
        <f t="shared" si="27"/>
        <v>-1.0546403580983732</v>
      </c>
      <c r="BC250" s="218">
        <f t="shared" si="128"/>
        <v>-1.0479999999999996</v>
      </c>
      <c r="BD250" s="134">
        <f t="shared" si="129"/>
        <v>-0.38477379466519657</v>
      </c>
      <c r="BE250" s="134">
        <f t="shared" si="130"/>
        <v>-0.3784678075646698</v>
      </c>
      <c r="BF250" s="134">
        <f>_xll.xSPRDOPT($BW250,$BV250,$CG250,0,$BY250,$BX250,$BZ250,$AJ250,1,4)*$CB250</f>
        <v>7.4978456377619185E-2</v>
      </c>
      <c r="BG250" s="134">
        <f>_xll.xSPRDOPT($BW250,$BV250,$CG250,0,$BY250,$BX250,$BZ250,$AJ250,1,3)*$CB250</f>
        <v>6.1452394907398289E-2</v>
      </c>
      <c r="BH250" s="134">
        <f>IF(OR(BF250&lt;&gt;0,BG250&lt;&gt;0),_xll.xSPRDOPT($BW250,$BV250,$CG250,0,$BY250,$BX250,$BZ250,$AJ250,1,12)*$CB250,0)</f>
        <v>-6.1633173405266979E-2</v>
      </c>
      <c r="BI250" s="134">
        <f>_xll.xSPRDOPT($BW250,$BV250,$CG250,2*LN(1+CA250/2),$BY250,$BX250,$BZ250,$AJ250,1,9)</f>
        <v>5.62578073785519E-5</v>
      </c>
      <c r="BJ250" s="134">
        <f>_xll.xSPRDOPT($BW250,$BV250,$CG250,0,$BY250,$BX250,$BZ250,$AJ250,1,6)*$CB250</f>
        <v>7.4475400212961063</v>
      </c>
      <c r="BK250" s="134">
        <f>_xll.xSPRDOPT($BW250,$BV250,$CG250,0,$BY250,$BX250,$BZ250,$AJ250,1,5)*$CB250</f>
        <v>-11.311581526478387</v>
      </c>
      <c r="BL250" s="134">
        <f>_xll.xSPRDOPT(BW250,BV250,CG250,0,BY250,BX250,BZ250,AJ250,1,2)*CB250</f>
        <v>-0.22902040862302986</v>
      </c>
      <c r="BM250" s="134">
        <f>_xll.xSPRDOPT(BW250,BV250,CG250,0,BY250,BX250,BZ250,AJ250,1,1)*CB250</f>
        <v>0.40219191537090299</v>
      </c>
      <c r="BN250" s="134">
        <f>IF(AH250&lt;&gt;0,_xll.xSPRDOPT($BW250,$BV250,$CG250,2*LN(1+CA250/2),$BY250,$BX250,$BZ250,$AJ250,1,8)+(AJ250/365.25)*CH250/AH250,0)</f>
        <v>0</v>
      </c>
      <c r="BO250" s="134">
        <f>_xll.xSPRDOPT($BW250,$BV250,$CG250,0,$BY250,$BX250,$BZ250,$AJ250,1,0)</f>
        <v>0.85484078033660615</v>
      </c>
      <c r="BP250" s="134"/>
      <c r="BQ250" s="134"/>
      <c r="BR250" s="134"/>
      <c r="BS250" s="135">
        <f t="shared" si="110"/>
        <v>0</v>
      </c>
      <c r="BV250" s="221">
        <v>4.4021403580983733</v>
      </c>
      <c r="BW250" s="133">
        <v>4.4154999999999998</v>
      </c>
      <c r="BX250" s="134">
        <v>0.6282510792705821</v>
      </c>
      <c r="BY250" s="134">
        <v>0.62194509217005534</v>
      </c>
      <c r="BZ250" s="134">
        <v>0.99287864325661945</v>
      </c>
      <c r="CA250" s="134">
        <v>6.8263969545907008E-2</v>
      </c>
      <c r="CB250" s="134">
        <v>0.9872179502955063</v>
      </c>
      <c r="CC250" s="218">
        <v>-0.03</v>
      </c>
      <c r="CD250" s="218">
        <v>0.06</v>
      </c>
      <c r="CE250" s="218">
        <v>0.17499999999999999</v>
      </c>
      <c r="CF250" s="218">
        <v>-7.4999999999999997E-3</v>
      </c>
      <c r="CG250" s="218">
        <v>1.9200000000000002E-2</v>
      </c>
      <c r="CH250" s="218">
        <v>3.0653117356675472</v>
      </c>
      <c r="CI250" s="29">
        <v>4.2480000000000002</v>
      </c>
    </row>
    <row r="251" spans="4:87" x14ac:dyDescent="0.2">
      <c r="D251" s="31">
        <f t="shared" si="111"/>
        <v>38671</v>
      </c>
      <c r="F251" s="28">
        <f t="shared" si="112"/>
        <v>20000</v>
      </c>
      <c r="G251" s="28">
        <f t="shared" si="11"/>
        <v>0</v>
      </c>
      <c r="H251" s="52">
        <f t="shared" si="113"/>
        <v>3.3475000000000001</v>
      </c>
      <c r="I251" s="52">
        <f t="shared" si="114"/>
        <v>3.3675000000000002</v>
      </c>
      <c r="K251" s="52">
        <f t="shared" si="108"/>
        <v>0</v>
      </c>
      <c r="L251" s="132">
        <f t="shared" si="115"/>
        <v>0</v>
      </c>
      <c r="M251" s="30"/>
      <c r="N251" s="128">
        <f t="shared" si="29"/>
        <v>0.24347728460538551</v>
      </c>
      <c r="O251" s="128">
        <f t="shared" si="30"/>
        <v>0.24347728460538551</v>
      </c>
      <c r="P251" s="55">
        <f t="shared" si="116"/>
        <v>0.99999999999999989</v>
      </c>
      <c r="Q251" s="132">
        <f>_xll.xSPRDOPT(I251,H251,AQ251,0,O251,N251,P251,D251-$G$5,1,0)*AH251*AU251</f>
        <v>0</v>
      </c>
      <c r="R251" s="330"/>
      <c r="S251" s="177">
        <f>_xll.xSPRDOPT(I251,H251,AQ251,AT251,O251,N251,P251,D251-$G$5,1,2)*AF251*F251*AH251</f>
        <v>0</v>
      </c>
      <c r="T251" s="177">
        <f>_xll.xSPRDOPT(I251,H251,AQ251,AT251,O251,N251,P251,D251-$G$5,1,1)*AF251*F251*AH251</f>
        <v>0</v>
      </c>
      <c r="U251" s="132"/>
      <c r="V251" s="142">
        <f t="shared" si="117"/>
        <v>0</v>
      </c>
      <c r="W251" s="142"/>
      <c r="X251" s="300">
        <f t="shared" si="118"/>
        <v>0</v>
      </c>
      <c r="Y251" s="300">
        <f t="shared" si="12"/>
        <v>0</v>
      </c>
      <c r="Z251" s="300">
        <f t="shared" si="13"/>
        <v>0</v>
      </c>
      <c r="AA251" s="300">
        <f t="shared" si="14"/>
        <v>0</v>
      </c>
      <c r="AB251" s="300">
        <f t="shared" si="119"/>
        <v>0</v>
      </c>
      <c r="AC251" s="300">
        <f t="shared" si="120"/>
        <v>0</v>
      </c>
      <c r="AE251" s="135">
        <v>15</v>
      </c>
      <c r="AF251" s="135">
        <f t="shared" si="121"/>
        <v>0</v>
      </c>
      <c r="AG251" s="135">
        <f t="shared" si="122"/>
        <v>11</v>
      </c>
      <c r="AH251" s="135">
        <f t="shared" si="105"/>
        <v>0</v>
      </c>
      <c r="AI251" s="135">
        <f t="shared" si="123"/>
        <v>1904</v>
      </c>
      <c r="AJ251" s="135">
        <f t="shared" si="124"/>
        <v>38671</v>
      </c>
      <c r="AK251" s="332">
        <f t="shared" si="125"/>
        <v>0.10353092783505158</v>
      </c>
      <c r="AL251" s="133">
        <f t="shared" si="16"/>
        <v>3.06</v>
      </c>
      <c r="AM251" s="218">
        <f t="shared" si="17"/>
        <v>0.27</v>
      </c>
      <c r="AN251" s="218">
        <f t="shared" si="18"/>
        <v>1.7500000000000002E-2</v>
      </c>
      <c r="AO251" s="334">
        <f t="shared" si="109"/>
        <v>0.28749999999999998</v>
      </c>
      <c r="AP251" s="218">
        <f t="shared" si="19"/>
        <v>0.02</v>
      </c>
      <c r="AQ251" s="133">
        <f t="shared" si="126"/>
        <v>0</v>
      </c>
      <c r="AR251" s="134">
        <f t="shared" si="20"/>
        <v>0</v>
      </c>
      <c r="AS251" s="133">
        <f t="shared" si="106"/>
        <v>0</v>
      </c>
      <c r="AT251" s="134">
        <f t="shared" si="127"/>
        <v>7.0190264703434008E-2</v>
      </c>
      <c r="AU251" s="134">
        <f t="shared" si="22"/>
        <v>0</v>
      </c>
      <c r="AV251" s="34">
        <f t="shared" si="107"/>
        <v>0</v>
      </c>
      <c r="AW251" s="134">
        <f t="shared" si="24"/>
        <v>0.23250000000000001</v>
      </c>
      <c r="AX251" s="134">
        <f t="shared" si="25"/>
        <v>0.85</v>
      </c>
      <c r="AY251" s="134">
        <f t="shared" si="26"/>
        <v>0.85</v>
      </c>
      <c r="AZ251" s="134"/>
      <c r="BA251" s="223"/>
      <c r="BB251" s="218">
        <f t="shared" si="27"/>
        <v>-1.0546403580983732</v>
      </c>
      <c r="BC251" s="218">
        <f t="shared" si="128"/>
        <v>-1.0479999999999996</v>
      </c>
      <c r="BD251" s="134">
        <f t="shared" si="129"/>
        <v>-0.38477379466519657</v>
      </c>
      <c r="BE251" s="134">
        <f t="shared" si="130"/>
        <v>-0.3784678075646698</v>
      </c>
      <c r="BF251" s="134">
        <f>_xll.xSPRDOPT($BW251,$BV251,$CG251,0,$BY251,$BX251,$BZ251,$AJ251,1,4)*$CB251</f>
        <v>7.4978456377619185E-2</v>
      </c>
      <c r="BG251" s="134">
        <f>_xll.xSPRDOPT($BW251,$BV251,$CG251,0,$BY251,$BX251,$BZ251,$AJ251,1,3)*$CB251</f>
        <v>6.1452394907398289E-2</v>
      </c>
      <c r="BH251" s="134">
        <f>IF(OR(BF251&lt;&gt;0,BG251&lt;&gt;0),_xll.xSPRDOPT($BW251,$BV251,$CG251,0,$BY251,$BX251,$BZ251,$AJ251,1,12)*$CB251,0)</f>
        <v>-6.1633173405266979E-2</v>
      </c>
      <c r="BI251" s="134">
        <f>_xll.xSPRDOPT($BW251,$BV251,$CG251,2*LN(1+CA251/2),$BY251,$BX251,$BZ251,$AJ251,1,9)</f>
        <v>5.62578073785519E-5</v>
      </c>
      <c r="BJ251" s="134">
        <f>_xll.xSPRDOPT($BW251,$BV251,$CG251,0,$BY251,$BX251,$BZ251,$AJ251,1,6)*$CB251</f>
        <v>7.4475400212961063</v>
      </c>
      <c r="BK251" s="134">
        <f>_xll.xSPRDOPT($BW251,$BV251,$CG251,0,$BY251,$BX251,$BZ251,$AJ251,1,5)*$CB251</f>
        <v>-11.311581526478387</v>
      </c>
      <c r="BL251" s="134">
        <f>_xll.xSPRDOPT(BW251,BV251,CG251,0,BY251,BX251,BZ251,AJ251,1,2)*CB251</f>
        <v>-0.22902040862302986</v>
      </c>
      <c r="BM251" s="134">
        <f>_xll.xSPRDOPT(BW251,BV251,CG251,0,BY251,BX251,BZ251,AJ251,1,1)*CB251</f>
        <v>0.40219191537090299</v>
      </c>
      <c r="BN251" s="134">
        <f>IF(AH251&lt;&gt;0,_xll.xSPRDOPT($BW251,$BV251,$CG251,2*LN(1+CA251/2),$BY251,$BX251,$BZ251,$AJ251,1,8)+(AJ251/365.25)*CH251/AH251,0)</f>
        <v>0</v>
      </c>
      <c r="BO251" s="134">
        <f>_xll.xSPRDOPT($BW251,$BV251,$CG251,0,$BY251,$BX251,$BZ251,$AJ251,1,0)</f>
        <v>0.85484078033660615</v>
      </c>
      <c r="BP251" s="134"/>
      <c r="BQ251" s="134"/>
      <c r="BR251" s="134"/>
      <c r="BS251" s="135">
        <f t="shared" si="110"/>
        <v>0</v>
      </c>
      <c r="BV251" s="221">
        <v>4.4021403580983733</v>
      </c>
      <c r="BW251" s="133">
        <v>4.4154999999999998</v>
      </c>
      <c r="BX251" s="134">
        <v>0.6282510792705821</v>
      </c>
      <c r="BY251" s="134">
        <v>0.62194509217005534</v>
      </c>
      <c r="BZ251" s="134">
        <v>0.99287864325661945</v>
      </c>
      <c r="CA251" s="134">
        <v>6.8263969545907008E-2</v>
      </c>
      <c r="CB251" s="134">
        <v>0.9872179502955063</v>
      </c>
      <c r="CC251" s="218">
        <v>-0.03</v>
      </c>
      <c r="CD251" s="218">
        <v>0.06</v>
      </c>
      <c r="CE251" s="218">
        <v>0.17499999999999999</v>
      </c>
      <c r="CF251" s="218">
        <v>-7.4999999999999997E-3</v>
      </c>
      <c r="CG251" s="218">
        <v>1.9200000000000002E-2</v>
      </c>
      <c r="CH251" s="218">
        <v>3.0653117356675472</v>
      </c>
      <c r="CI251" s="29">
        <v>4.2480000000000002</v>
      </c>
    </row>
    <row r="252" spans="4:87" x14ac:dyDescent="0.2">
      <c r="D252" s="31">
        <f t="shared" si="111"/>
        <v>38671</v>
      </c>
      <c r="F252" s="28">
        <f t="shared" si="112"/>
        <v>20000</v>
      </c>
      <c r="G252" s="28">
        <f t="shared" si="11"/>
        <v>0</v>
      </c>
      <c r="H252" s="52">
        <f t="shared" si="113"/>
        <v>3.3475000000000001</v>
      </c>
      <c r="I252" s="52">
        <f t="shared" si="114"/>
        <v>3.3675000000000002</v>
      </c>
      <c r="K252" s="52">
        <f t="shared" si="108"/>
        <v>0</v>
      </c>
      <c r="L252" s="132">
        <f t="shared" si="115"/>
        <v>0</v>
      </c>
      <c r="M252" s="30"/>
      <c r="N252" s="128">
        <f t="shared" si="29"/>
        <v>0.24347728460538551</v>
      </c>
      <c r="O252" s="128">
        <f t="shared" si="30"/>
        <v>0.24347728460538551</v>
      </c>
      <c r="P252" s="55">
        <f t="shared" si="116"/>
        <v>0.99999999999999989</v>
      </c>
      <c r="Q252" s="132">
        <f>_xll.xSPRDOPT(I252,H252,AQ252,0,O252,N252,P252,D252-$G$5,1,0)*AH252*AU252</f>
        <v>0</v>
      </c>
      <c r="R252" s="330"/>
      <c r="S252" s="177">
        <f>_xll.xSPRDOPT(I252,H252,AQ252,AT252,O252,N252,P252,D252-$G$5,1,2)*AF252*F252*AH252</f>
        <v>0</v>
      </c>
      <c r="T252" s="177">
        <f>_xll.xSPRDOPT(I252,H252,AQ252,AT252,O252,N252,P252,D252-$G$5,1,1)*AF252*F252*AH252</f>
        <v>0</v>
      </c>
      <c r="U252" s="132"/>
      <c r="V252" s="142">
        <f t="shared" si="117"/>
        <v>0</v>
      </c>
      <c r="W252" s="142"/>
      <c r="X252" s="300">
        <f t="shared" si="118"/>
        <v>0</v>
      </c>
      <c r="Y252" s="300">
        <f t="shared" si="12"/>
        <v>0</v>
      </c>
      <c r="Z252" s="300">
        <f t="shared" si="13"/>
        <v>0</v>
      </c>
      <c r="AA252" s="300">
        <f t="shared" si="14"/>
        <v>0</v>
      </c>
      <c r="AB252" s="300">
        <f t="shared" si="119"/>
        <v>0</v>
      </c>
      <c r="AC252" s="300">
        <f t="shared" si="120"/>
        <v>0</v>
      </c>
      <c r="AE252" s="135">
        <v>15</v>
      </c>
      <c r="AF252" s="135">
        <f t="shared" si="121"/>
        <v>0</v>
      </c>
      <c r="AG252" s="135">
        <f t="shared" si="122"/>
        <v>11</v>
      </c>
      <c r="AH252" s="135">
        <f t="shared" si="105"/>
        <v>0</v>
      </c>
      <c r="AI252" s="135">
        <f t="shared" si="123"/>
        <v>1904</v>
      </c>
      <c r="AJ252" s="135">
        <f t="shared" si="124"/>
        <v>38671</v>
      </c>
      <c r="AK252" s="332">
        <f t="shared" si="125"/>
        <v>0.10353092783505158</v>
      </c>
      <c r="AL252" s="133">
        <f t="shared" si="16"/>
        <v>3.06</v>
      </c>
      <c r="AM252" s="218">
        <f t="shared" si="17"/>
        <v>0.27</v>
      </c>
      <c r="AN252" s="218">
        <f t="shared" si="18"/>
        <v>1.7500000000000002E-2</v>
      </c>
      <c r="AO252" s="334">
        <f t="shared" si="109"/>
        <v>0.28749999999999998</v>
      </c>
      <c r="AP252" s="218">
        <f t="shared" si="19"/>
        <v>0.02</v>
      </c>
      <c r="AQ252" s="133">
        <f t="shared" si="126"/>
        <v>0</v>
      </c>
      <c r="AR252" s="134">
        <f t="shared" si="20"/>
        <v>0</v>
      </c>
      <c r="AS252" s="133">
        <f t="shared" si="106"/>
        <v>0</v>
      </c>
      <c r="AT252" s="134">
        <f t="shared" si="127"/>
        <v>7.0190264703434008E-2</v>
      </c>
      <c r="AU252" s="134">
        <f t="shared" si="22"/>
        <v>0</v>
      </c>
      <c r="AV252" s="34">
        <f t="shared" si="107"/>
        <v>0</v>
      </c>
      <c r="AW252" s="134">
        <f t="shared" si="24"/>
        <v>0.23250000000000001</v>
      </c>
      <c r="AX252" s="134">
        <f t="shared" si="25"/>
        <v>0.85</v>
      </c>
      <c r="AY252" s="134">
        <f t="shared" si="26"/>
        <v>0.85</v>
      </c>
      <c r="AZ252" s="134"/>
      <c r="BA252" s="223"/>
      <c r="BB252" s="218">
        <f t="shared" si="27"/>
        <v>-1.0546403580983732</v>
      </c>
      <c r="BC252" s="218">
        <f t="shared" si="128"/>
        <v>-1.0479999999999996</v>
      </c>
      <c r="BD252" s="134">
        <f t="shared" si="129"/>
        <v>-0.38477379466519657</v>
      </c>
      <c r="BE252" s="134">
        <f t="shared" si="130"/>
        <v>-0.3784678075646698</v>
      </c>
      <c r="BF252" s="134">
        <f>_xll.xSPRDOPT($BW252,$BV252,$CG252,0,$BY252,$BX252,$BZ252,$AJ252,1,4)*$CB252</f>
        <v>7.4978456377619185E-2</v>
      </c>
      <c r="BG252" s="134">
        <f>_xll.xSPRDOPT($BW252,$BV252,$CG252,0,$BY252,$BX252,$BZ252,$AJ252,1,3)*$CB252</f>
        <v>6.1452394907398289E-2</v>
      </c>
      <c r="BH252" s="134">
        <f>IF(OR(BF252&lt;&gt;0,BG252&lt;&gt;0),_xll.xSPRDOPT($BW252,$BV252,$CG252,0,$BY252,$BX252,$BZ252,$AJ252,1,12)*$CB252,0)</f>
        <v>-6.1633173405266979E-2</v>
      </c>
      <c r="BI252" s="134">
        <f>_xll.xSPRDOPT($BW252,$BV252,$CG252,2*LN(1+CA252/2),$BY252,$BX252,$BZ252,$AJ252,1,9)</f>
        <v>5.62578073785519E-5</v>
      </c>
      <c r="BJ252" s="134">
        <f>_xll.xSPRDOPT($BW252,$BV252,$CG252,0,$BY252,$BX252,$BZ252,$AJ252,1,6)*$CB252</f>
        <v>7.4475400212961063</v>
      </c>
      <c r="BK252" s="134">
        <f>_xll.xSPRDOPT($BW252,$BV252,$CG252,0,$BY252,$BX252,$BZ252,$AJ252,1,5)*$CB252</f>
        <v>-11.311581526478387</v>
      </c>
      <c r="BL252" s="134">
        <f>_xll.xSPRDOPT(BW252,BV252,CG252,0,BY252,BX252,BZ252,AJ252,1,2)*CB252</f>
        <v>-0.22902040862302986</v>
      </c>
      <c r="BM252" s="134">
        <f>_xll.xSPRDOPT(BW252,BV252,CG252,0,BY252,BX252,BZ252,AJ252,1,1)*CB252</f>
        <v>0.40219191537090299</v>
      </c>
      <c r="BN252" s="134">
        <f>IF(AH252&lt;&gt;0,_xll.xSPRDOPT($BW252,$BV252,$CG252,2*LN(1+CA252/2),$BY252,$BX252,$BZ252,$AJ252,1,8)+(AJ252/365.25)*CH252/AH252,0)</f>
        <v>0</v>
      </c>
      <c r="BO252" s="134">
        <f>_xll.xSPRDOPT($BW252,$BV252,$CG252,0,$BY252,$BX252,$BZ252,$AJ252,1,0)</f>
        <v>0.85484078033660615</v>
      </c>
      <c r="BP252" s="134"/>
      <c r="BQ252" s="134"/>
      <c r="BR252" s="134"/>
      <c r="BS252" s="135">
        <f t="shared" si="110"/>
        <v>0</v>
      </c>
      <c r="BV252" s="221">
        <v>4.4021403580983733</v>
      </c>
      <c r="BW252" s="133">
        <v>4.4154999999999998</v>
      </c>
      <c r="BX252" s="134">
        <v>0.6282510792705821</v>
      </c>
      <c r="BY252" s="134">
        <v>0.62194509217005534</v>
      </c>
      <c r="BZ252" s="134">
        <v>0.99287864325661945</v>
      </c>
      <c r="CA252" s="134">
        <v>6.8263969545907008E-2</v>
      </c>
      <c r="CB252" s="134">
        <v>0.9872179502955063</v>
      </c>
      <c r="CC252" s="218">
        <v>-0.03</v>
      </c>
      <c r="CD252" s="218">
        <v>0.06</v>
      </c>
      <c r="CE252" s="218">
        <v>0.17499999999999999</v>
      </c>
      <c r="CF252" s="218">
        <v>-7.4999999999999997E-3</v>
      </c>
      <c r="CG252" s="218">
        <v>1.9200000000000002E-2</v>
      </c>
      <c r="CH252" s="218">
        <v>3.0653117356675472</v>
      </c>
      <c r="CI252" s="29">
        <v>4.2480000000000002</v>
      </c>
    </row>
    <row r="253" spans="4:87" x14ac:dyDescent="0.2">
      <c r="D253" s="31">
        <f t="shared" si="111"/>
        <v>38671</v>
      </c>
      <c r="F253" s="28">
        <f t="shared" si="112"/>
        <v>20000</v>
      </c>
      <c r="G253" s="28">
        <f t="shared" si="11"/>
        <v>0</v>
      </c>
      <c r="H253" s="52">
        <f t="shared" si="113"/>
        <v>3.3475000000000001</v>
      </c>
      <c r="I253" s="52">
        <f t="shared" si="114"/>
        <v>3.3675000000000002</v>
      </c>
      <c r="K253" s="52">
        <f t="shared" si="108"/>
        <v>0</v>
      </c>
      <c r="L253" s="132">
        <f t="shared" si="115"/>
        <v>0</v>
      </c>
      <c r="M253" s="30"/>
      <c r="N253" s="128">
        <f t="shared" si="29"/>
        <v>0.24347728460538551</v>
      </c>
      <c r="O253" s="128">
        <f t="shared" si="30"/>
        <v>0.24347728460538551</v>
      </c>
      <c r="P253" s="55">
        <f t="shared" si="116"/>
        <v>0.99999999999999989</v>
      </c>
      <c r="Q253" s="132">
        <f>_xll.xSPRDOPT(I253,H253,AQ253,0,O253,N253,P253,D253-$G$5,1,0)*AH253*AU253</f>
        <v>0</v>
      </c>
      <c r="R253" s="330"/>
      <c r="S253" s="177">
        <f>_xll.xSPRDOPT(I253,H253,AQ253,AT253,O253,N253,P253,D253-$G$5,1,2)*AF253*F253*AH253</f>
        <v>0</v>
      </c>
      <c r="T253" s="177">
        <f>_xll.xSPRDOPT(I253,H253,AQ253,AT253,O253,N253,P253,D253-$G$5,1,1)*AF253*F253*AH253</f>
        <v>0</v>
      </c>
      <c r="U253" s="132"/>
      <c r="V253" s="142">
        <f t="shared" si="117"/>
        <v>0</v>
      </c>
      <c r="W253" s="142"/>
      <c r="X253" s="300">
        <f t="shared" si="118"/>
        <v>0</v>
      </c>
      <c r="Y253" s="300">
        <f t="shared" si="12"/>
        <v>0</v>
      </c>
      <c r="Z253" s="300">
        <f t="shared" si="13"/>
        <v>0</v>
      </c>
      <c r="AA253" s="300">
        <f t="shared" si="14"/>
        <v>0</v>
      </c>
      <c r="AB253" s="300">
        <f t="shared" si="119"/>
        <v>0</v>
      </c>
      <c r="AC253" s="300">
        <f t="shared" si="120"/>
        <v>0</v>
      </c>
      <c r="AE253" s="135">
        <v>15</v>
      </c>
      <c r="AF253" s="135">
        <f t="shared" si="121"/>
        <v>0</v>
      </c>
      <c r="AG253" s="135">
        <f t="shared" si="122"/>
        <v>11</v>
      </c>
      <c r="AH253" s="135">
        <f t="shared" si="105"/>
        <v>0</v>
      </c>
      <c r="AI253" s="135">
        <f t="shared" si="123"/>
        <v>1904</v>
      </c>
      <c r="AJ253" s="135">
        <f t="shared" si="124"/>
        <v>38671</v>
      </c>
      <c r="AK253" s="332">
        <f t="shared" si="125"/>
        <v>0.10353092783505158</v>
      </c>
      <c r="AL253" s="133">
        <f t="shared" si="16"/>
        <v>3.06</v>
      </c>
      <c r="AM253" s="218">
        <f t="shared" si="17"/>
        <v>0.27</v>
      </c>
      <c r="AN253" s="218">
        <f t="shared" si="18"/>
        <v>1.7500000000000002E-2</v>
      </c>
      <c r="AO253" s="334">
        <f t="shared" si="109"/>
        <v>0.28749999999999998</v>
      </c>
      <c r="AP253" s="218">
        <f t="shared" si="19"/>
        <v>0.02</v>
      </c>
      <c r="AQ253" s="133">
        <f t="shared" si="126"/>
        <v>0</v>
      </c>
      <c r="AR253" s="134">
        <f t="shared" si="20"/>
        <v>0</v>
      </c>
      <c r="AS253" s="133">
        <f t="shared" si="106"/>
        <v>0</v>
      </c>
      <c r="AT253" s="134">
        <f t="shared" si="127"/>
        <v>7.0190264703434008E-2</v>
      </c>
      <c r="AU253" s="134">
        <f t="shared" si="22"/>
        <v>0</v>
      </c>
      <c r="AV253" s="34">
        <f t="shared" si="107"/>
        <v>0</v>
      </c>
      <c r="AW253" s="134">
        <f t="shared" si="24"/>
        <v>0.23250000000000001</v>
      </c>
      <c r="AX253" s="134">
        <f t="shared" si="25"/>
        <v>0.85</v>
      </c>
      <c r="AY253" s="134">
        <f t="shared" si="26"/>
        <v>0.85</v>
      </c>
      <c r="AZ253" s="134"/>
      <c r="BA253" s="223"/>
      <c r="BB253" s="218">
        <f t="shared" si="27"/>
        <v>-1.0546403580983732</v>
      </c>
      <c r="BC253" s="218">
        <f t="shared" si="128"/>
        <v>-1.0479999999999996</v>
      </c>
      <c r="BD253" s="134">
        <f t="shared" si="129"/>
        <v>-0.38477379466519657</v>
      </c>
      <c r="BE253" s="134">
        <f t="shared" si="130"/>
        <v>-0.3784678075646698</v>
      </c>
      <c r="BF253" s="134">
        <f>_xll.xSPRDOPT($BW253,$BV253,$CG253,0,$BY253,$BX253,$BZ253,$AJ253,1,4)*$CB253</f>
        <v>7.4978456377619185E-2</v>
      </c>
      <c r="BG253" s="134">
        <f>_xll.xSPRDOPT($BW253,$BV253,$CG253,0,$BY253,$BX253,$BZ253,$AJ253,1,3)*$CB253</f>
        <v>6.1452394907398289E-2</v>
      </c>
      <c r="BH253" s="134">
        <f>IF(OR(BF253&lt;&gt;0,BG253&lt;&gt;0),_xll.xSPRDOPT($BW253,$BV253,$CG253,0,$BY253,$BX253,$BZ253,$AJ253,1,12)*$CB253,0)</f>
        <v>-6.1633173405266979E-2</v>
      </c>
      <c r="BI253" s="134">
        <f>_xll.xSPRDOPT($BW253,$BV253,$CG253,2*LN(1+CA253/2),$BY253,$BX253,$BZ253,$AJ253,1,9)</f>
        <v>5.62578073785519E-5</v>
      </c>
      <c r="BJ253" s="134">
        <f>_xll.xSPRDOPT($BW253,$BV253,$CG253,0,$BY253,$BX253,$BZ253,$AJ253,1,6)*$CB253</f>
        <v>7.4475400212961063</v>
      </c>
      <c r="BK253" s="134">
        <f>_xll.xSPRDOPT($BW253,$BV253,$CG253,0,$BY253,$BX253,$BZ253,$AJ253,1,5)*$CB253</f>
        <v>-11.311581526478387</v>
      </c>
      <c r="BL253" s="134">
        <f>_xll.xSPRDOPT(BW253,BV253,CG253,0,BY253,BX253,BZ253,AJ253,1,2)*CB253</f>
        <v>-0.22902040862302986</v>
      </c>
      <c r="BM253" s="134">
        <f>_xll.xSPRDOPT(BW253,BV253,CG253,0,BY253,BX253,BZ253,AJ253,1,1)*CB253</f>
        <v>0.40219191537090299</v>
      </c>
      <c r="BN253" s="134">
        <f>IF(AH253&lt;&gt;0,_xll.xSPRDOPT($BW253,$BV253,$CG253,2*LN(1+CA253/2),$BY253,$BX253,$BZ253,$AJ253,1,8)+(AJ253/365.25)*CH253/AH253,0)</f>
        <v>0</v>
      </c>
      <c r="BO253" s="134">
        <f>_xll.xSPRDOPT($BW253,$BV253,$CG253,0,$BY253,$BX253,$BZ253,$AJ253,1,0)</f>
        <v>0.85484078033660615</v>
      </c>
      <c r="BP253" s="134"/>
      <c r="BQ253" s="134"/>
      <c r="BR253" s="134"/>
      <c r="BS253" s="135">
        <f t="shared" si="110"/>
        <v>0</v>
      </c>
      <c r="BV253" s="221">
        <v>4.4021403580983733</v>
      </c>
      <c r="BW253" s="133">
        <v>4.4154999999999998</v>
      </c>
      <c r="BX253" s="134">
        <v>0.6282510792705821</v>
      </c>
      <c r="BY253" s="134">
        <v>0.62194509217005534</v>
      </c>
      <c r="BZ253" s="134">
        <v>0.99287864325661945</v>
      </c>
      <c r="CA253" s="134">
        <v>6.8263969545907008E-2</v>
      </c>
      <c r="CB253" s="134">
        <v>0.9872179502955063</v>
      </c>
      <c r="CC253" s="218">
        <v>-0.03</v>
      </c>
      <c r="CD253" s="218">
        <v>0.06</v>
      </c>
      <c r="CE253" s="218">
        <v>0.17499999999999999</v>
      </c>
      <c r="CF253" s="218">
        <v>-7.4999999999999997E-3</v>
      </c>
      <c r="CG253" s="218">
        <v>1.9200000000000002E-2</v>
      </c>
      <c r="CH253" s="218">
        <v>3.0653117356675472</v>
      </c>
      <c r="CI253" s="29">
        <v>4.2480000000000002</v>
      </c>
    </row>
    <row r="254" spans="4:87" x14ac:dyDescent="0.2">
      <c r="D254" s="31">
        <f t="shared" si="111"/>
        <v>38671</v>
      </c>
      <c r="F254" s="28">
        <f t="shared" si="112"/>
        <v>20000</v>
      </c>
      <c r="G254" s="28">
        <f t="shared" si="11"/>
        <v>0</v>
      </c>
      <c r="H254" s="52">
        <f t="shared" si="113"/>
        <v>3.3475000000000001</v>
      </c>
      <c r="I254" s="52">
        <f t="shared" si="114"/>
        <v>3.3675000000000002</v>
      </c>
      <c r="K254" s="52">
        <f t="shared" si="108"/>
        <v>0</v>
      </c>
      <c r="L254" s="132">
        <f t="shared" si="115"/>
        <v>0</v>
      </c>
      <c r="M254" s="30"/>
      <c r="N254" s="128">
        <f t="shared" si="29"/>
        <v>0.24347728460538551</v>
      </c>
      <c r="O254" s="128">
        <f t="shared" si="30"/>
        <v>0.24347728460538551</v>
      </c>
      <c r="P254" s="55">
        <f t="shared" si="116"/>
        <v>0.99999999999999989</v>
      </c>
      <c r="Q254" s="132">
        <f>_xll.xSPRDOPT(I254,H254,AQ254,0,O254,N254,P254,D254-$G$5,1,0)*AH254*AU254</f>
        <v>0</v>
      </c>
      <c r="R254" s="330"/>
      <c r="S254" s="177">
        <f>_xll.xSPRDOPT(I254,H254,AQ254,AT254,O254,N254,P254,D254-$G$5,1,2)*AF254*F254*AH254</f>
        <v>0</v>
      </c>
      <c r="T254" s="177">
        <f>_xll.xSPRDOPT(I254,H254,AQ254,AT254,O254,N254,P254,D254-$G$5,1,1)*AF254*F254*AH254</f>
        <v>0</v>
      </c>
      <c r="U254" s="132"/>
      <c r="V254" s="142">
        <f t="shared" si="117"/>
        <v>0</v>
      </c>
      <c r="W254" s="142"/>
      <c r="X254" s="300">
        <f t="shared" si="118"/>
        <v>0</v>
      </c>
      <c r="Y254" s="300">
        <f t="shared" si="12"/>
        <v>0</v>
      </c>
      <c r="Z254" s="300">
        <f t="shared" si="13"/>
        <v>0</v>
      </c>
      <c r="AA254" s="300">
        <f t="shared" si="14"/>
        <v>0</v>
      </c>
      <c r="AB254" s="300">
        <f t="shared" si="119"/>
        <v>0</v>
      </c>
      <c r="AC254" s="300">
        <f t="shared" si="120"/>
        <v>0</v>
      </c>
      <c r="AE254" s="135">
        <v>15</v>
      </c>
      <c r="AF254" s="135">
        <f t="shared" si="121"/>
        <v>0</v>
      </c>
      <c r="AG254" s="135">
        <f t="shared" si="122"/>
        <v>11</v>
      </c>
      <c r="AH254" s="135">
        <f t="shared" si="105"/>
        <v>0</v>
      </c>
      <c r="AI254" s="135">
        <f t="shared" si="123"/>
        <v>1904</v>
      </c>
      <c r="AJ254" s="135">
        <f t="shared" si="124"/>
        <v>38671</v>
      </c>
      <c r="AK254" s="332">
        <f t="shared" si="125"/>
        <v>0.10353092783505158</v>
      </c>
      <c r="AL254" s="133">
        <f t="shared" si="16"/>
        <v>3.06</v>
      </c>
      <c r="AM254" s="218">
        <f t="shared" si="17"/>
        <v>0.27</v>
      </c>
      <c r="AN254" s="218">
        <f t="shared" si="18"/>
        <v>1.7500000000000002E-2</v>
      </c>
      <c r="AO254" s="334">
        <f t="shared" si="109"/>
        <v>0.28749999999999998</v>
      </c>
      <c r="AP254" s="218">
        <f t="shared" si="19"/>
        <v>0.02</v>
      </c>
      <c r="AQ254" s="133">
        <f t="shared" si="126"/>
        <v>0</v>
      </c>
      <c r="AR254" s="134">
        <f t="shared" si="20"/>
        <v>0</v>
      </c>
      <c r="AS254" s="133">
        <f t="shared" si="106"/>
        <v>0</v>
      </c>
      <c r="AT254" s="134">
        <f t="shared" si="127"/>
        <v>7.0190264703434008E-2</v>
      </c>
      <c r="AU254" s="134">
        <f t="shared" si="22"/>
        <v>0</v>
      </c>
      <c r="AV254" s="34">
        <f t="shared" si="107"/>
        <v>0</v>
      </c>
      <c r="AW254" s="134">
        <f t="shared" si="24"/>
        <v>0.23250000000000001</v>
      </c>
      <c r="AX254" s="134">
        <f t="shared" si="25"/>
        <v>0.85</v>
      </c>
      <c r="AY254" s="134">
        <f t="shared" si="26"/>
        <v>0.85</v>
      </c>
      <c r="AZ254" s="134"/>
      <c r="BA254" s="223"/>
      <c r="BB254" s="218">
        <f t="shared" si="27"/>
        <v>-1.0546403580983732</v>
      </c>
      <c r="BC254" s="218">
        <f t="shared" si="128"/>
        <v>-1.0479999999999996</v>
      </c>
      <c r="BD254" s="134">
        <f t="shared" si="129"/>
        <v>-0.38477379466519657</v>
      </c>
      <c r="BE254" s="134">
        <f t="shared" si="130"/>
        <v>-0.3784678075646698</v>
      </c>
      <c r="BF254" s="134">
        <f>_xll.xSPRDOPT($BW254,$BV254,$CG254,0,$BY254,$BX254,$BZ254,$AJ254,1,4)*$CB254</f>
        <v>7.4978456377619185E-2</v>
      </c>
      <c r="BG254" s="134">
        <f>_xll.xSPRDOPT($BW254,$BV254,$CG254,0,$BY254,$BX254,$BZ254,$AJ254,1,3)*$CB254</f>
        <v>6.1452394907398289E-2</v>
      </c>
      <c r="BH254" s="134">
        <f>IF(OR(BF254&lt;&gt;0,BG254&lt;&gt;0),_xll.xSPRDOPT($BW254,$BV254,$CG254,0,$BY254,$BX254,$BZ254,$AJ254,1,12)*$CB254,0)</f>
        <v>-6.1633173405266979E-2</v>
      </c>
      <c r="BI254" s="134">
        <f>_xll.xSPRDOPT($BW254,$BV254,$CG254,2*LN(1+CA254/2),$BY254,$BX254,$BZ254,$AJ254,1,9)</f>
        <v>5.62578073785519E-5</v>
      </c>
      <c r="BJ254" s="134">
        <f>_xll.xSPRDOPT($BW254,$BV254,$CG254,0,$BY254,$BX254,$BZ254,$AJ254,1,6)*$CB254</f>
        <v>7.4475400212961063</v>
      </c>
      <c r="BK254" s="134">
        <f>_xll.xSPRDOPT($BW254,$BV254,$CG254,0,$BY254,$BX254,$BZ254,$AJ254,1,5)*$CB254</f>
        <v>-11.311581526478387</v>
      </c>
      <c r="BL254" s="134">
        <f>_xll.xSPRDOPT(BW254,BV254,CG254,0,BY254,BX254,BZ254,AJ254,1,2)*CB254</f>
        <v>-0.22902040862302986</v>
      </c>
      <c r="BM254" s="134">
        <f>_xll.xSPRDOPT(BW254,BV254,CG254,0,BY254,BX254,BZ254,AJ254,1,1)*CB254</f>
        <v>0.40219191537090299</v>
      </c>
      <c r="BN254" s="134">
        <f>IF(AH254&lt;&gt;0,_xll.xSPRDOPT($BW254,$BV254,$CG254,2*LN(1+CA254/2),$BY254,$BX254,$BZ254,$AJ254,1,8)+(AJ254/365.25)*CH254/AH254,0)</f>
        <v>0</v>
      </c>
      <c r="BO254" s="134">
        <f>_xll.xSPRDOPT($BW254,$BV254,$CG254,0,$BY254,$BX254,$BZ254,$AJ254,1,0)</f>
        <v>0.85484078033660615</v>
      </c>
      <c r="BP254" s="134"/>
      <c r="BQ254" s="134"/>
      <c r="BR254" s="134"/>
      <c r="BS254" s="135">
        <f t="shared" si="110"/>
        <v>0</v>
      </c>
      <c r="BV254" s="221">
        <v>4.4021403580983733</v>
      </c>
      <c r="BW254" s="133">
        <v>4.4154999999999998</v>
      </c>
      <c r="BX254" s="134">
        <v>0.6282510792705821</v>
      </c>
      <c r="BY254" s="134">
        <v>0.62194509217005534</v>
      </c>
      <c r="BZ254" s="134">
        <v>0.99287864325661945</v>
      </c>
      <c r="CA254" s="134">
        <v>6.8263969545907008E-2</v>
      </c>
      <c r="CB254" s="134">
        <v>0.9872179502955063</v>
      </c>
      <c r="CC254" s="218">
        <v>-0.03</v>
      </c>
      <c r="CD254" s="218">
        <v>0.06</v>
      </c>
      <c r="CE254" s="218">
        <v>0.17499999999999999</v>
      </c>
      <c r="CF254" s="218">
        <v>-7.4999999999999997E-3</v>
      </c>
      <c r="CG254" s="218">
        <v>1.9200000000000002E-2</v>
      </c>
      <c r="CH254" s="218">
        <v>3.0653117356675472</v>
      </c>
      <c r="CI254" s="29">
        <v>4.2480000000000002</v>
      </c>
    </row>
    <row r="255" spans="4:87" x14ac:dyDescent="0.2">
      <c r="D255" s="31">
        <f t="shared" si="111"/>
        <v>38671</v>
      </c>
      <c r="F255" s="28">
        <f t="shared" si="112"/>
        <v>20000</v>
      </c>
      <c r="G255" s="28">
        <f t="shared" si="11"/>
        <v>0</v>
      </c>
      <c r="H255" s="52">
        <f t="shared" si="113"/>
        <v>3.3475000000000001</v>
      </c>
      <c r="I255" s="52">
        <f t="shared" si="114"/>
        <v>3.3675000000000002</v>
      </c>
      <c r="K255" s="52">
        <f t="shared" si="108"/>
        <v>0</v>
      </c>
      <c r="L255" s="132">
        <f t="shared" si="115"/>
        <v>0</v>
      </c>
      <c r="M255" s="30"/>
      <c r="N255" s="128">
        <f t="shared" si="29"/>
        <v>0.24347728460538551</v>
      </c>
      <c r="O255" s="128">
        <f t="shared" si="30"/>
        <v>0.24347728460538551</v>
      </c>
      <c r="P255" s="55">
        <f t="shared" si="116"/>
        <v>0.99999999999999989</v>
      </c>
      <c r="Q255" s="132">
        <f>_xll.xSPRDOPT(I255,H255,AQ255,0,O255,N255,P255,D255-$G$5,1,0)*AH255*AU255</f>
        <v>0</v>
      </c>
      <c r="R255" s="330"/>
      <c r="S255" s="177">
        <f>_xll.xSPRDOPT(I255,H255,AQ255,AT255,O255,N255,P255,D255-$G$5,1,2)*AF255*F255*AH255</f>
        <v>0</v>
      </c>
      <c r="T255" s="177">
        <f>_xll.xSPRDOPT(I255,H255,AQ255,AT255,O255,N255,P255,D255-$G$5,1,1)*AF255*F255*AH255</f>
        <v>0</v>
      </c>
      <c r="U255" s="132"/>
      <c r="V255" s="142">
        <f t="shared" si="117"/>
        <v>0</v>
      </c>
      <c r="W255" s="142"/>
      <c r="X255" s="300">
        <f t="shared" si="118"/>
        <v>0</v>
      </c>
      <c r="Y255" s="300">
        <f t="shared" si="12"/>
        <v>0</v>
      </c>
      <c r="Z255" s="300">
        <f t="shared" si="13"/>
        <v>0</v>
      </c>
      <c r="AA255" s="300">
        <f t="shared" si="14"/>
        <v>0</v>
      </c>
      <c r="AB255" s="300">
        <f t="shared" si="119"/>
        <v>0</v>
      </c>
      <c r="AC255" s="300">
        <f t="shared" si="120"/>
        <v>0</v>
      </c>
      <c r="AE255" s="135">
        <v>15</v>
      </c>
      <c r="AF255" s="135">
        <f t="shared" si="121"/>
        <v>0</v>
      </c>
      <c r="AG255" s="135">
        <f t="shared" si="122"/>
        <v>11</v>
      </c>
      <c r="AH255" s="135">
        <f t="shared" si="105"/>
        <v>0</v>
      </c>
      <c r="AI255" s="135">
        <f t="shared" si="123"/>
        <v>1904</v>
      </c>
      <c r="AJ255" s="135">
        <f t="shared" si="124"/>
        <v>38671</v>
      </c>
      <c r="AK255" s="332">
        <f t="shared" si="125"/>
        <v>0.10353092783505158</v>
      </c>
      <c r="AL255" s="133">
        <f t="shared" si="16"/>
        <v>3.06</v>
      </c>
      <c r="AM255" s="218">
        <f t="shared" si="17"/>
        <v>0.27</v>
      </c>
      <c r="AN255" s="218">
        <f t="shared" si="18"/>
        <v>1.7500000000000002E-2</v>
      </c>
      <c r="AO255" s="334">
        <f t="shared" si="109"/>
        <v>0.28749999999999998</v>
      </c>
      <c r="AP255" s="218">
        <f t="shared" si="19"/>
        <v>0.02</v>
      </c>
      <c r="AQ255" s="133">
        <f t="shared" si="126"/>
        <v>0</v>
      </c>
      <c r="AR255" s="134">
        <f t="shared" si="20"/>
        <v>0</v>
      </c>
      <c r="AS255" s="133">
        <f t="shared" si="106"/>
        <v>0</v>
      </c>
      <c r="AT255" s="134">
        <f t="shared" si="127"/>
        <v>7.0190264703434008E-2</v>
      </c>
      <c r="AU255" s="134">
        <f t="shared" si="22"/>
        <v>0</v>
      </c>
      <c r="AV255" s="34">
        <f t="shared" si="107"/>
        <v>0</v>
      </c>
      <c r="AW255" s="134">
        <f t="shared" si="24"/>
        <v>0.23250000000000001</v>
      </c>
      <c r="AX255" s="134">
        <f t="shared" si="25"/>
        <v>0.85</v>
      </c>
      <c r="AY255" s="134">
        <f t="shared" si="26"/>
        <v>0.85</v>
      </c>
      <c r="AZ255" s="134"/>
      <c r="BA255" s="223"/>
      <c r="BB255" s="218">
        <f t="shared" si="27"/>
        <v>-1.0546403580983732</v>
      </c>
      <c r="BC255" s="218">
        <f t="shared" si="128"/>
        <v>-1.0479999999999996</v>
      </c>
      <c r="BD255" s="134">
        <f t="shared" si="129"/>
        <v>-0.38477379466519657</v>
      </c>
      <c r="BE255" s="134">
        <f t="shared" si="130"/>
        <v>-0.3784678075646698</v>
      </c>
      <c r="BF255" s="134">
        <f>_xll.xSPRDOPT($BW255,$BV255,$CG255,0,$BY255,$BX255,$BZ255,$AJ255,1,4)*$CB255</f>
        <v>7.4978456377619185E-2</v>
      </c>
      <c r="BG255" s="134">
        <f>_xll.xSPRDOPT($BW255,$BV255,$CG255,0,$BY255,$BX255,$BZ255,$AJ255,1,3)*$CB255</f>
        <v>6.1452394907398289E-2</v>
      </c>
      <c r="BH255" s="134">
        <f>IF(OR(BF255&lt;&gt;0,BG255&lt;&gt;0),_xll.xSPRDOPT($BW255,$BV255,$CG255,0,$BY255,$BX255,$BZ255,$AJ255,1,12)*$CB255,0)</f>
        <v>-6.1633173405266979E-2</v>
      </c>
      <c r="BI255" s="134">
        <f>_xll.xSPRDOPT($BW255,$BV255,$CG255,2*LN(1+CA255/2),$BY255,$BX255,$BZ255,$AJ255,1,9)</f>
        <v>5.62578073785519E-5</v>
      </c>
      <c r="BJ255" s="134">
        <f>_xll.xSPRDOPT($BW255,$BV255,$CG255,0,$BY255,$BX255,$BZ255,$AJ255,1,6)*$CB255</f>
        <v>7.4475400212961063</v>
      </c>
      <c r="BK255" s="134">
        <f>_xll.xSPRDOPT($BW255,$BV255,$CG255,0,$BY255,$BX255,$BZ255,$AJ255,1,5)*$CB255</f>
        <v>-11.311581526478387</v>
      </c>
      <c r="BL255" s="134">
        <f>_xll.xSPRDOPT(BW255,BV255,CG255,0,BY255,BX255,BZ255,AJ255,1,2)*CB255</f>
        <v>-0.22902040862302986</v>
      </c>
      <c r="BM255" s="134">
        <f>_xll.xSPRDOPT(BW255,BV255,CG255,0,BY255,BX255,BZ255,AJ255,1,1)*CB255</f>
        <v>0.40219191537090299</v>
      </c>
      <c r="BN255" s="134">
        <f>IF(AH255&lt;&gt;0,_xll.xSPRDOPT($BW255,$BV255,$CG255,2*LN(1+CA255/2),$BY255,$BX255,$BZ255,$AJ255,1,8)+(AJ255/365.25)*CH255/AH255,0)</f>
        <v>0</v>
      </c>
      <c r="BO255" s="134">
        <f>_xll.xSPRDOPT($BW255,$BV255,$CG255,0,$BY255,$BX255,$BZ255,$AJ255,1,0)</f>
        <v>0.85484078033660615</v>
      </c>
      <c r="BP255" s="134"/>
      <c r="BQ255" s="134"/>
      <c r="BR255" s="134"/>
      <c r="BS255" s="135">
        <f t="shared" si="110"/>
        <v>0</v>
      </c>
      <c r="BV255" s="221">
        <v>4.4021403580983733</v>
      </c>
      <c r="BW255" s="133">
        <v>4.4154999999999998</v>
      </c>
      <c r="BX255" s="134">
        <v>0.6282510792705821</v>
      </c>
      <c r="BY255" s="134">
        <v>0.62194509217005534</v>
      </c>
      <c r="BZ255" s="134">
        <v>0.99287864325661945</v>
      </c>
      <c r="CA255" s="134">
        <v>6.8263969545907008E-2</v>
      </c>
      <c r="CB255" s="134">
        <v>0.9872179502955063</v>
      </c>
      <c r="CC255" s="218">
        <v>-0.03</v>
      </c>
      <c r="CD255" s="218">
        <v>0.06</v>
      </c>
      <c r="CE255" s="218">
        <v>0.17499999999999999</v>
      </c>
      <c r="CF255" s="218">
        <v>-7.4999999999999997E-3</v>
      </c>
      <c r="CG255" s="218">
        <v>1.9200000000000002E-2</v>
      </c>
      <c r="CH255" s="218">
        <v>3.0653117356675472</v>
      </c>
      <c r="CI255" s="29">
        <v>4.2480000000000002</v>
      </c>
    </row>
    <row r="256" spans="4:87" x14ac:dyDescent="0.2">
      <c r="D256" s="31">
        <f t="shared" si="111"/>
        <v>38671</v>
      </c>
      <c r="F256" s="28">
        <f t="shared" si="112"/>
        <v>20000</v>
      </c>
      <c r="G256" s="28">
        <f t="shared" si="11"/>
        <v>0</v>
      </c>
      <c r="H256" s="52">
        <f t="shared" si="113"/>
        <v>3.3475000000000001</v>
      </c>
      <c r="I256" s="52">
        <f t="shared" si="114"/>
        <v>3.3675000000000002</v>
      </c>
      <c r="K256" s="52">
        <f t="shared" si="108"/>
        <v>0</v>
      </c>
      <c r="L256" s="132">
        <f t="shared" si="115"/>
        <v>0</v>
      </c>
      <c r="M256" s="30"/>
      <c r="N256" s="128">
        <f t="shared" si="29"/>
        <v>0.24347728460538551</v>
      </c>
      <c r="O256" s="128">
        <f t="shared" si="30"/>
        <v>0.24347728460538551</v>
      </c>
      <c r="P256" s="55">
        <f t="shared" si="116"/>
        <v>0.99999999999999989</v>
      </c>
      <c r="Q256" s="132">
        <f>_xll.xSPRDOPT(I256,H256,AQ256,0,O256,N256,P256,D256-$G$5,1,0)*AH256*AU256</f>
        <v>0</v>
      </c>
      <c r="R256" s="330"/>
      <c r="S256" s="177">
        <f>_xll.xSPRDOPT(I256,H256,AQ256,AT256,O256,N256,P256,D256-$G$5,1,2)*AF256*F256*AH256</f>
        <v>0</v>
      </c>
      <c r="T256" s="177">
        <f>_xll.xSPRDOPT(I256,H256,AQ256,AT256,O256,N256,P256,D256-$G$5,1,1)*AF256*F256*AH256</f>
        <v>0</v>
      </c>
      <c r="U256" s="132"/>
      <c r="V256" s="142">
        <f t="shared" si="117"/>
        <v>0</v>
      </c>
      <c r="W256" s="142"/>
      <c r="X256" s="300">
        <f t="shared" si="118"/>
        <v>0</v>
      </c>
      <c r="Y256" s="300">
        <f t="shared" si="12"/>
        <v>0</v>
      </c>
      <c r="Z256" s="300">
        <f t="shared" si="13"/>
        <v>0</v>
      </c>
      <c r="AA256" s="300">
        <f t="shared" si="14"/>
        <v>0</v>
      </c>
      <c r="AB256" s="300">
        <f t="shared" si="119"/>
        <v>0</v>
      </c>
      <c r="AC256" s="300">
        <f t="shared" si="120"/>
        <v>0</v>
      </c>
      <c r="AE256" s="135">
        <v>15</v>
      </c>
      <c r="AF256" s="135">
        <f t="shared" si="121"/>
        <v>0</v>
      </c>
      <c r="AG256" s="135">
        <f t="shared" si="122"/>
        <v>11</v>
      </c>
      <c r="AH256" s="135">
        <f t="shared" si="105"/>
        <v>0</v>
      </c>
      <c r="AI256" s="135">
        <f t="shared" si="123"/>
        <v>1904</v>
      </c>
      <c r="AJ256" s="135">
        <f t="shared" si="124"/>
        <v>38671</v>
      </c>
      <c r="AK256" s="332">
        <f t="shared" si="125"/>
        <v>0.10353092783505158</v>
      </c>
      <c r="AL256" s="133">
        <f t="shared" si="16"/>
        <v>3.06</v>
      </c>
      <c r="AM256" s="218">
        <f t="shared" si="17"/>
        <v>0.27</v>
      </c>
      <c r="AN256" s="218">
        <f t="shared" si="18"/>
        <v>1.7500000000000002E-2</v>
      </c>
      <c r="AO256" s="334">
        <f t="shared" si="109"/>
        <v>0.28749999999999998</v>
      </c>
      <c r="AP256" s="218">
        <f t="shared" si="19"/>
        <v>0.02</v>
      </c>
      <c r="AQ256" s="133">
        <f t="shared" si="126"/>
        <v>0</v>
      </c>
      <c r="AR256" s="134">
        <f t="shared" si="20"/>
        <v>0</v>
      </c>
      <c r="AS256" s="133">
        <f t="shared" si="106"/>
        <v>0</v>
      </c>
      <c r="AT256" s="134">
        <f t="shared" si="127"/>
        <v>7.0190264703434008E-2</v>
      </c>
      <c r="AU256" s="134">
        <f t="shared" si="22"/>
        <v>0</v>
      </c>
      <c r="AV256" s="34">
        <f t="shared" si="107"/>
        <v>0</v>
      </c>
      <c r="AW256" s="134">
        <f t="shared" si="24"/>
        <v>0.23250000000000001</v>
      </c>
      <c r="AX256" s="134">
        <f t="shared" si="25"/>
        <v>0.85</v>
      </c>
      <c r="AY256" s="134">
        <f t="shared" si="26"/>
        <v>0.85</v>
      </c>
      <c r="AZ256" s="134"/>
      <c r="BA256" s="223"/>
      <c r="BB256" s="218">
        <f t="shared" si="27"/>
        <v>-1.0546403580983732</v>
      </c>
      <c r="BC256" s="218">
        <f t="shared" si="128"/>
        <v>-1.0479999999999996</v>
      </c>
      <c r="BD256" s="134">
        <f t="shared" si="129"/>
        <v>-0.38477379466519657</v>
      </c>
      <c r="BE256" s="134">
        <f t="shared" si="130"/>
        <v>-0.3784678075646698</v>
      </c>
      <c r="BF256" s="134">
        <f>_xll.xSPRDOPT($BW256,$BV256,$CG256,0,$BY256,$BX256,$BZ256,$AJ256,1,4)*$CB256</f>
        <v>7.4978456377619185E-2</v>
      </c>
      <c r="BG256" s="134">
        <f>_xll.xSPRDOPT($BW256,$BV256,$CG256,0,$BY256,$BX256,$BZ256,$AJ256,1,3)*$CB256</f>
        <v>6.1452394907398289E-2</v>
      </c>
      <c r="BH256" s="134">
        <f>IF(OR(BF256&lt;&gt;0,BG256&lt;&gt;0),_xll.xSPRDOPT($BW256,$BV256,$CG256,0,$BY256,$BX256,$BZ256,$AJ256,1,12)*$CB256,0)</f>
        <v>-6.1633173405266979E-2</v>
      </c>
      <c r="BI256" s="134">
        <f>_xll.xSPRDOPT($BW256,$BV256,$CG256,2*LN(1+CA256/2),$BY256,$BX256,$BZ256,$AJ256,1,9)</f>
        <v>5.62578073785519E-5</v>
      </c>
      <c r="BJ256" s="134">
        <f>_xll.xSPRDOPT($BW256,$BV256,$CG256,0,$BY256,$BX256,$BZ256,$AJ256,1,6)*$CB256</f>
        <v>7.4475400212961063</v>
      </c>
      <c r="BK256" s="134">
        <f>_xll.xSPRDOPT($BW256,$BV256,$CG256,0,$BY256,$BX256,$BZ256,$AJ256,1,5)*$CB256</f>
        <v>-11.311581526478387</v>
      </c>
      <c r="BL256" s="134">
        <f>_xll.xSPRDOPT(BW256,BV256,CG256,0,BY256,BX256,BZ256,AJ256,1,2)*CB256</f>
        <v>-0.22902040862302986</v>
      </c>
      <c r="BM256" s="134">
        <f>_xll.xSPRDOPT(BW256,BV256,CG256,0,BY256,BX256,BZ256,AJ256,1,1)*CB256</f>
        <v>0.40219191537090299</v>
      </c>
      <c r="BN256" s="134">
        <f>IF(AH256&lt;&gt;0,_xll.xSPRDOPT($BW256,$BV256,$CG256,2*LN(1+CA256/2),$BY256,$BX256,$BZ256,$AJ256,1,8)+(AJ256/365.25)*CH256/AH256,0)</f>
        <v>0</v>
      </c>
      <c r="BO256" s="134">
        <f>_xll.xSPRDOPT($BW256,$BV256,$CG256,0,$BY256,$BX256,$BZ256,$AJ256,1,0)</f>
        <v>0.85484078033660615</v>
      </c>
      <c r="BP256" s="134"/>
      <c r="BQ256" s="134"/>
      <c r="BR256" s="134"/>
      <c r="BS256" s="135">
        <f t="shared" si="110"/>
        <v>0</v>
      </c>
      <c r="BV256" s="221">
        <v>4.4021403580983733</v>
      </c>
      <c r="BW256" s="133">
        <v>4.4154999999999998</v>
      </c>
      <c r="BX256" s="134">
        <v>0.6282510792705821</v>
      </c>
      <c r="BY256" s="134">
        <v>0.62194509217005534</v>
      </c>
      <c r="BZ256" s="134">
        <v>0.99287864325661945</v>
      </c>
      <c r="CA256" s="134">
        <v>6.8263969545907008E-2</v>
      </c>
      <c r="CB256" s="134">
        <v>0.9872179502955063</v>
      </c>
      <c r="CC256" s="218">
        <v>-0.03</v>
      </c>
      <c r="CD256" s="218">
        <v>0.06</v>
      </c>
      <c r="CE256" s="218">
        <v>0.17499999999999999</v>
      </c>
      <c r="CF256" s="218">
        <v>-7.4999999999999997E-3</v>
      </c>
      <c r="CG256" s="218">
        <v>1.9200000000000002E-2</v>
      </c>
      <c r="CH256" s="218">
        <v>3.0653117356675472</v>
      </c>
      <c r="CI256" s="29">
        <v>4.2480000000000002</v>
      </c>
    </row>
    <row r="257" spans="4:87" x14ac:dyDescent="0.2">
      <c r="D257" s="31">
        <f t="shared" si="111"/>
        <v>38671</v>
      </c>
      <c r="F257" s="28">
        <f t="shared" si="112"/>
        <v>20000</v>
      </c>
      <c r="G257" s="28">
        <f t="shared" si="11"/>
        <v>0</v>
      </c>
      <c r="H257" s="52">
        <f t="shared" si="113"/>
        <v>3.3475000000000001</v>
      </c>
      <c r="I257" s="52">
        <f t="shared" si="114"/>
        <v>3.3675000000000002</v>
      </c>
      <c r="K257" s="52">
        <f t="shared" si="108"/>
        <v>0</v>
      </c>
      <c r="L257" s="132">
        <f t="shared" si="115"/>
        <v>0</v>
      </c>
      <c r="M257" s="30"/>
      <c r="N257" s="128">
        <f t="shared" si="29"/>
        <v>0.24347728460538551</v>
      </c>
      <c r="O257" s="128">
        <f t="shared" si="30"/>
        <v>0.24347728460538551</v>
      </c>
      <c r="P257" s="55">
        <f t="shared" si="116"/>
        <v>0.99999999999999989</v>
      </c>
      <c r="Q257" s="132">
        <f>_xll.xSPRDOPT(I257,H257,AQ257,0,O257,N257,P257,D257-$G$5,1,0)*AH257*AU257</f>
        <v>0</v>
      </c>
      <c r="R257" s="330"/>
      <c r="S257" s="177">
        <f>_xll.xSPRDOPT(I257,H257,AQ257,AT257,O257,N257,P257,D257-$G$5,1,2)*AF257*F257*AH257</f>
        <v>0</v>
      </c>
      <c r="T257" s="177">
        <f>_xll.xSPRDOPT(I257,H257,AQ257,AT257,O257,N257,P257,D257-$G$5,1,1)*AF257*F257*AH257</f>
        <v>0</v>
      </c>
      <c r="U257" s="132"/>
      <c r="V257" s="142">
        <f t="shared" si="117"/>
        <v>0</v>
      </c>
      <c r="W257" s="142"/>
      <c r="X257" s="300">
        <f t="shared" si="118"/>
        <v>0</v>
      </c>
      <c r="Y257" s="300">
        <f t="shared" si="12"/>
        <v>0</v>
      </c>
      <c r="Z257" s="300">
        <f t="shared" si="13"/>
        <v>0</v>
      </c>
      <c r="AA257" s="300">
        <f t="shared" si="14"/>
        <v>0</v>
      </c>
      <c r="AB257" s="300">
        <f t="shared" si="119"/>
        <v>0</v>
      </c>
      <c r="AC257" s="300">
        <f t="shared" si="120"/>
        <v>0</v>
      </c>
      <c r="AE257" s="135">
        <v>15</v>
      </c>
      <c r="AF257" s="135">
        <f t="shared" si="121"/>
        <v>0</v>
      </c>
      <c r="AG257" s="135">
        <f t="shared" si="122"/>
        <v>11</v>
      </c>
      <c r="AH257" s="135">
        <f t="shared" si="105"/>
        <v>0</v>
      </c>
      <c r="AI257" s="135">
        <f t="shared" si="123"/>
        <v>1904</v>
      </c>
      <c r="AJ257" s="135">
        <f t="shared" si="124"/>
        <v>38671</v>
      </c>
      <c r="AK257" s="332">
        <f t="shared" si="125"/>
        <v>0.10353092783505158</v>
      </c>
      <c r="AL257" s="133">
        <f t="shared" si="16"/>
        <v>3.06</v>
      </c>
      <c r="AM257" s="218">
        <f t="shared" si="17"/>
        <v>0.27</v>
      </c>
      <c r="AN257" s="218">
        <f t="shared" si="18"/>
        <v>1.7500000000000002E-2</v>
      </c>
      <c r="AO257" s="334">
        <f t="shared" si="109"/>
        <v>0.28749999999999998</v>
      </c>
      <c r="AP257" s="218">
        <f t="shared" si="19"/>
        <v>0.02</v>
      </c>
      <c r="AQ257" s="133">
        <f t="shared" si="126"/>
        <v>0</v>
      </c>
      <c r="AR257" s="134">
        <f t="shared" si="20"/>
        <v>0</v>
      </c>
      <c r="AS257" s="133">
        <f t="shared" si="106"/>
        <v>0</v>
      </c>
      <c r="AT257" s="134">
        <f t="shared" si="127"/>
        <v>7.0190264703434008E-2</v>
      </c>
      <c r="AU257" s="134">
        <f t="shared" si="22"/>
        <v>0</v>
      </c>
      <c r="AV257" s="34">
        <f t="shared" si="107"/>
        <v>0</v>
      </c>
      <c r="AW257" s="134">
        <f t="shared" si="24"/>
        <v>0.23250000000000001</v>
      </c>
      <c r="AX257" s="134">
        <f t="shared" si="25"/>
        <v>0.85</v>
      </c>
      <c r="AY257" s="134">
        <f t="shared" si="26"/>
        <v>0.85</v>
      </c>
      <c r="AZ257" s="134"/>
      <c r="BA257" s="223"/>
      <c r="BB257" s="218">
        <f t="shared" si="27"/>
        <v>-1.0546403580983732</v>
      </c>
      <c r="BC257" s="218">
        <f t="shared" si="128"/>
        <v>-1.0479999999999996</v>
      </c>
      <c r="BD257" s="134">
        <f t="shared" si="129"/>
        <v>-0.38477379466519657</v>
      </c>
      <c r="BE257" s="134">
        <f t="shared" si="130"/>
        <v>-0.3784678075646698</v>
      </c>
      <c r="BF257" s="134">
        <f>_xll.xSPRDOPT($BW257,$BV257,$CG257,0,$BY257,$BX257,$BZ257,$AJ257,1,4)*$CB257</f>
        <v>7.4978456377619185E-2</v>
      </c>
      <c r="BG257" s="134">
        <f>_xll.xSPRDOPT($BW257,$BV257,$CG257,0,$BY257,$BX257,$BZ257,$AJ257,1,3)*$CB257</f>
        <v>6.1452394907398289E-2</v>
      </c>
      <c r="BH257" s="134">
        <f>IF(OR(BF257&lt;&gt;0,BG257&lt;&gt;0),_xll.xSPRDOPT($BW257,$BV257,$CG257,0,$BY257,$BX257,$BZ257,$AJ257,1,12)*$CB257,0)</f>
        <v>-6.1633173405266979E-2</v>
      </c>
      <c r="BI257" s="134">
        <f>_xll.xSPRDOPT($BW257,$BV257,$CG257,2*LN(1+CA257/2),$BY257,$BX257,$BZ257,$AJ257,1,9)</f>
        <v>5.62578073785519E-5</v>
      </c>
      <c r="BJ257" s="134">
        <f>_xll.xSPRDOPT($BW257,$BV257,$CG257,0,$BY257,$BX257,$BZ257,$AJ257,1,6)*$CB257</f>
        <v>7.4475400212961063</v>
      </c>
      <c r="BK257" s="134">
        <f>_xll.xSPRDOPT($BW257,$BV257,$CG257,0,$BY257,$BX257,$BZ257,$AJ257,1,5)*$CB257</f>
        <v>-11.311581526478387</v>
      </c>
      <c r="BL257" s="134">
        <f>_xll.xSPRDOPT(BW257,BV257,CG257,0,BY257,BX257,BZ257,AJ257,1,2)*CB257</f>
        <v>-0.22902040862302986</v>
      </c>
      <c r="BM257" s="134">
        <f>_xll.xSPRDOPT(BW257,BV257,CG257,0,BY257,BX257,BZ257,AJ257,1,1)*CB257</f>
        <v>0.40219191537090299</v>
      </c>
      <c r="BN257" s="134">
        <f>IF(AH257&lt;&gt;0,_xll.xSPRDOPT($BW257,$BV257,$CG257,2*LN(1+CA257/2),$BY257,$BX257,$BZ257,$AJ257,1,8)+(AJ257/365.25)*CH257/AH257,0)</f>
        <v>0</v>
      </c>
      <c r="BO257" s="134">
        <f>_xll.xSPRDOPT($BW257,$BV257,$CG257,0,$BY257,$BX257,$BZ257,$AJ257,1,0)</f>
        <v>0.85484078033660615</v>
      </c>
      <c r="BP257" s="134"/>
      <c r="BQ257" s="134"/>
      <c r="BR257" s="134"/>
      <c r="BS257" s="135">
        <f t="shared" si="110"/>
        <v>0</v>
      </c>
      <c r="BV257" s="221">
        <v>4.4021403580983733</v>
      </c>
      <c r="BW257" s="133">
        <v>4.4154999999999998</v>
      </c>
      <c r="BX257" s="134">
        <v>0.6282510792705821</v>
      </c>
      <c r="BY257" s="134">
        <v>0.62194509217005534</v>
      </c>
      <c r="BZ257" s="134">
        <v>0.99287864325661945</v>
      </c>
      <c r="CA257" s="134">
        <v>6.8263969545907008E-2</v>
      </c>
      <c r="CB257" s="134">
        <v>0.9872179502955063</v>
      </c>
      <c r="CC257" s="218">
        <v>-0.03</v>
      </c>
      <c r="CD257" s="218">
        <v>0.06</v>
      </c>
      <c r="CE257" s="218">
        <v>0.17499999999999999</v>
      </c>
      <c r="CF257" s="218">
        <v>-7.4999999999999997E-3</v>
      </c>
      <c r="CG257" s="218">
        <v>1.9200000000000002E-2</v>
      </c>
      <c r="CH257" s="218">
        <v>3.0653117356675472</v>
      </c>
      <c r="CI257" s="29">
        <v>4.2480000000000002</v>
      </c>
    </row>
    <row r="258" spans="4:87" x14ac:dyDescent="0.2">
      <c r="D258" s="31">
        <f t="shared" si="111"/>
        <v>38671</v>
      </c>
      <c r="F258" s="28">
        <f t="shared" si="112"/>
        <v>20000</v>
      </c>
      <c r="G258" s="28">
        <f t="shared" si="11"/>
        <v>0</v>
      </c>
      <c r="H258" s="52">
        <f t="shared" si="113"/>
        <v>3.3475000000000001</v>
      </c>
      <c r="I258" s="52">
        <f t="shared" si="114"/>
        <v>3.3675000000000002</v>
      </c>
      <c r="K258" s="52">
        <f t="shared" si="108"/>
        <v>0</v>
      </c>
      <c r="L258" s="132">
        <f t="shared" si="115"/>
        <v>0</v>
      </c>
      <c r="M258" s="30"/>
      <c r="N258" s="128">
        <f t="shared" si="29"/>
        <v>0.24347728460538551</v>
      </c>
      <c r="O258" s="128">
        <f t="shared" si="30"/>
        <v>0.24347728460538551</v>
      </c>
      <c r="P258" s="55">
        <f t="shared" si="116"/>
        <v>0.99999999999999989</v>
      </c>
      <c r="Q258" s="132">
        <f>_xll.xSPRDOPT(I258,H258,AQ258,0,O258,N258,P258,D258-$G$5,1,0)*AH258*AU258</f>
        <v>0</v>
      </c>
      <c r="R258" s="330"/>
      <c r="S258" s="177">
        <f>_xll.xSPRDOPT(I258,H258,AQ258,AT258,O258,N258,P258,D258-$G$5,1,2)*AF258*F258*AH258</f>
        <v>0</v>
      </c>
      <c r="T258" s="177">
        <f>_xll.xSPRDOPT(I258,H258,AQ258,AT258,O258,N258,P258,D258-$G$5,1,1)*AF258*F258*AH258</f>
        <v>0</v>
      </c>
      <c r="U258" s="132"/>
      <c r="V258" s="142">
        <f t="shared" si="117"/>
        <v>0</v>
      </c>
      <c r="W258" s="142"/>
      <c r="X258" s="300">
        <f t="shared" si="118"/>
        <v>0</v>
      </c>
      <c r="Y258" s="300">
        <f t="shared" si="12"/>
        <v>0</v>
      </c>
      <c r="Z258" s="300">
        <f t="shared" si="13"/>
        <v>0</v>
      </c>
      <c r="AA258" s="300">
        <f t="shared" si="14"/>
        <v>0</v>
      </c>
      <c r="AB258" s="300">
        <f t="shared" si="119"/>
        <v>0</v>
      </c>
      <c r="AC258" s="300">
        <f t="shared" si="120"/>
        <v>0</v>
      </c>
      <c r="AE258" s="135">
        <v>15</v>
      </c>
      <c r="AF258" s="135">
        <f t="shared" si="121"/>
        <v>0</v>
      </c>
      <c r="AG258" s="135">
        <f t="shared" si="122"/>
        <v>11</v>
      </c>
      <c r="AH258" s="135">
        <f t="shared" si="105"/>
        <v>0</v>
      </c>
      <c r="AI258" s="135">
        <f t="shared" si="123"/>
        <v>1904</v>
      </c>
      <c r="AJ258" s="135">
        <f t="shared" si="124"/>
        <v>38671</v>
      </c>
      <c r="AK258" s="332">
        <f t="shared" si="125"/>
        <v>0.10353092783505158</v>
      </c>
      <c r="AL258" s="133">
        <f t="shared" si="16"/>
        <v>3.06</v>
      </c>
      <c r="AM258" s="218">
        <f t="shared" si="17"/>
        <v>0.27</v>
      </c>
      <c r="AN258" s="218">
        <f t="shared" si="18"/>
        <v>1.7500000000000002E-2</v>
      </c>
      <c r="AO258" s="334">
        <f t="shared" si="109"/>
        <v>0.28749999999999998</v>
      </c>
      <c r="AP258" s="218">
        <f t="shared" si="19"/>
        <v>0.02</v>
      </c>
      <c r="AQ258" s="133">
        <f t="shared" si="126"/>
        <v>0</v>
      </c>
      <c r="AR258" s="134">
        <f t="shared" si="20"/>
        <v>0</v>
      </c>
      <c r="AS258" s="133">
        <f t="shared" si="106"/>
        <v>0</v>
      </c>
      <c r="AT258" s="134">
        <f t="shared" si="127"/>
        <v>7.0190264703434008E-2</v>
      </c>
      <c r="AU258" s="134">
        <f t="shared" si="22"/>
        <v>0</v>
      </c>
      <c r="AV258" s="34">
        <f t="shared" si="107"/>
        <v>0</v>
      </c>
      <c r="AW258" s="134">
        <f t="shared" si="24"/>
        <v>0.23250000000000001</v>
      </c>
      <c r="AX258" s="134">
        <f t="shared" si="25"/>
        <v>0.85</v>
      </c>
      <c r="AY258" s="134">
        <f t="shared" si="26"/>
        <v>0.85</v>
      </c>
      <c r="AZ258" s="134"/>
      <c r="BA258" s="223"/>
      <c r="BB258" s="218">
        <f t="shared" si="27"/>
        <v>-1.0546403580983732</v>
      </c>
      <c r="BC258" s="218">
        <f t="shared" si="128"/>
        <v>-1.0479999999999996</v>
      </c>
      <c r="BD258" s="134">
        <f t="shared" si="129"/>
        <v>-0.38477379466519657</v>
      </c>
      <c r="BE258" s="134">
        <f t="shared" si="130"/>
        <v>-0.3784678075646698</v>
      </c>
      <c r="BF258" s="134">
        <f>_xll.xSPRDOPT($BW258,$BV258,$CG258,0,$BY258,$BX258,$BZ258,$AJ258,1,4)*$CB258</f>
        <v>7.4978456377619185E-2</v>
      </c>
      <c r="BG258" s="134">
        <f>_xll.xSPRDOPT($BW258,$BV258,$CG258,0,$BY258,$BX258,$BZ258,$AJ258,1,3)*$CB258</f>
        <v>6.1452394907398289E-2</v>
      </c>
      <c r="BH258" s="134">
        <f>IF(OR(BF258&lt;&gt;0,BG258&lt;&gt;0),_xll.xSPRDOPT($BW258,$BV258,$CG258,0,$BY258,$BX258,$BZ258,$AJ258,1,12)*$CB258,0)</f>
        <v>-6.1633173405266979E-2</v>
      </c>
      <c r="BI258" s="134">
        <f>_xll.xSPRDOPT($BW258,$BV258,$CG258,2*LN(1+CA258/2),$BY258,$BX258,$BZ258,$AJ258,1,9)</f>
        <v>5.62578073785519E-5</v>
      </c>
      <c r="BJ258" s="134">
        <f>_xll.xSPRDOPT($BW258,$BV258,$CG258,0,$BY258,$BX258,$BZ258,$AJ258,1,6)*$CB258</f>
        <v>7.4475400212961063</v>
      </c>
      <c r="BK258" s="134">
        <f>_xll.xSPRDOPT($BW258,$BV258,$CG258,0,$BY258,$BX258,$BZ258,$AJ258,1,5)*$CB258</f>
        <v>-11.311581526478387</v>
      </c>
      <c r="BL258" s="134">
        <f>_xll.xSPRDOPT(BW258,BV258,CG258,0,BY258,BX258,BZ258,AJ258,1,2)*CB258</f>
        <v>-0.22902040862302986</v>
      </c>
      <c r="BM258" s="134">
        <f>_xll.xSPRDOPT(BW258,BV258,CG258,0,BY258,BX258,BZ258,AJ258,1,1)*CB258</f>
        <v>0.40219191537090299</v>
      </c>
      <c r="BN258" s="134">
        <f>IF(AH258&lt;&gt;0,_xll.xSPRDOPT($BW258,$BV258,$CG258,2*LN(1+CA258/2),$BY258,$BX258,$BZ258,$AJ258,1,8)+(AJ258/365.25)*CH258/AH258,0)</f>
        <v>0</v>
      </c>
      <c r="BO258" s="134">
        <f>_xll.xSPRDOPT($BW258,$BV258,$CG258,0,$BY258,$BX258,$BZ258,$AJ258,1,0)</f>
        <v>0.85484078033660615</v>
      </c>
      <c r="BP258" s="134"/>
      <c r="BQ258" s="134"/>
      <c r="BR258" s="134"/>
      <c r="BS258" s="135">
        <f t="shared" si="110"/>
        <v>0</v>
      </c>
      <c r="BV258" s="221">
        <v>4.4021403580983733</v>
      </c>
      <c r="BW258" s="133">
        <v>4.4154999999999998</v>
      </c>
      <c r="BX258" s="134">
        <v>0.6282510792705821</v>
      </c>
      <c r="BY258" s="134">
        <v>0.62194509217005534</v>
      </c>
      <c r="BZ258" s="134">
        <v>0.99287864325661945</v>
      </c>
      <c r="CA258" s="134">
        <v>6.8263969545907008E-2</v>
      </c>
      <c r="CB258" s="134">
        <v>0.9872179502955063</v>
      </c>
      <c r="CC258" s="218">
        <v>-0.03</v>
      </c>
      <c r="CD258" s="218">
        <v>0.06</v>
      </c>
      <c r="CE258" s="218">
        <v>0.17499999999999999</v>
      </c>
      <c r="CF258" s="218">
        <v>-7.4999999999999997E-3</v>
      </c>
      <c r="CG258" s="218">
        <v>1.9200000000000002E-2</v>
      </c>
      <c r="CH258" s="218">
        <v>3.0653117356675472</v>
      </c>
      <c r="CI258" s="29">
        <v>4.2480000000000002</v>
      </c>
    </row>
    <row r="259" spans="4:87" x14ac:dyDescent="0.2">
      <c r="D259" s="31">
        <f t="shared" si="111"/>
        <v>38671</v>
      </c>
      <c r="F259" s="28">
        <f t="shared" si="112"/>
        <v>20000</v>
      </c>
      <c r="G259" s="28">
        <f t="shared" si="11"/>
        <v>0</v>
      </c>
      <c r="H259" s="52">
        <f t="shared" si="113"/>
        <v>3.3475000000000001</v>
      </c>
      <c r="I259" s="52">
        <f t="shared" si="114"/>
        <v>3.3675000000000002</v>
      </c>
      <c r="K259" s="52">
        <f t="shared" si="108"/>
        <v>0</v>
      </c>
      <c r="L259" s="132">
        <f t="shared" si="115"/>
        <v>0</v>
      </c>
      <c r="M259" s="30"/>
      <c r="N259" s="128">
        <f t="shared" si="29"/>
        <v>0.24347728460538551</v>
      </c>
      <c r="O259" s="128">
        <f t="shared" si="30"/>
        <v>0.24347728460538551</v>
      </c>
      <c r="P259" s="55">
        <f t="shared" si="116"/>
        <v>0.99999999999999989</v>
      </c>
      <c r="Q259" s="132">
        <f>_xll.xSPRDOPT(I259,H259,AQ259,0,O259,N259,P259,D259-$G$5,1,0)*AH259*AU259</f>
        <v>0</v>
      </c>
      <c r="R259" s="330"/>
      <c r="S259" s="177">
        <f>_xll.xSPRDOPT(I259,H259,AQ259,AT259,O259,N259,P259,D259-$G$5,1,2)*AF259*F259*AH259</f>
        <v>0</v>
      </c>
      <c r="T259" s="177">
        <f>_xll.xSPRDOPT(I259,H259,AQ259,AT259,O259,N259,P259,D259-$G$5,1,1)*AF259*F259*AH259</f>
        <v>0</v>
      </c>
      <c r="U259" s="132"/>
      <c r="V259" s="142">
        <f t="shared" si="117"/>
        <v>0</v>
      </c>
      <c r="W259" s="142"/>
      <c r="X259" s="300">
        <f t="shared" si="118"/>
        <v>0</v>
      </c>
      <c r="Y259" s="300">
        <f t="shared" si="12"/>
        <v>0</v>
      </c>
      <c r="Z259" s="300">
        <f t="shared" si="13"/>
        <v>0</v>
      </c>
      <c r="AA259" s="300">
        <f t="shared" si="14"/>
        <v>0</v>
      </c>
      <c r="AB259" s="300">
        <f t="shared" si="119"/>
        <v>0</v>
      </c>
      <c r="AC259" s="300">
        <f t="shared" si="120"/>
        <v>0</v>
      </c>
      <c r="AE259" s="135">
        <v>15</v>
      </c>
      <c r="AF259" s="135">
        <f t="shared" si="121"/>
        <v>0</v>
      </c>
      <c r="AG259" s="135">
        <f t="shared" si="122"/>
        <v>11</v>
      </c>
      <c r="AH259" s="135">
        <f t="shared" si="105"/>
        <v>0</v>
      </c>
      <c r="AI259" s="135">
        <f t="shared" si="123"/>
        <v>1904</v>
      </c>
      <c r="AJ259" s="135">
        <f t="shared" si="124"/>
        <v>38671</v>
      </c>
      <c r="AK259" s="332">
        <f t="shared" si="125"/>
        <v>0.10353092783505158</v>
      </c>
      <c r="AL259" s="133">
        <f t="shared" si="16"/>
        <v>3.06</v>
      </c>
      <c r="AM259" s="218">
        <f t="shared" si="17"/>
        <v>0.27</v>
      </c>
      <c r="AN259" s="218">
        <f t="shared" si="18"/>
        <v>1.7500000000000002E-2</v>
      </c>
      <c r="AO259" s="334">
        <f t="shared" si="109"/>
        <v>0.28749999999999998</v>
      </c>
      <c r="AP259" s="218">
        <f t="shared" si="19"/>
        <v>0.02</v>
      </c>
      <c r="AQ259" s="133">
        <f t="shared" si="126"/>
        <v>0</v>
      </c>
      <c r="AR259" s="134">
        <f t="shared" si="20"/>
        <v>0</v>
      </c>
      <c r="AS259" s="133">
        <f t="shared" si="106"/>
        <v>0</v>
      </c>
      <c r="AT259" s="134">
        <f t="shared" si="127"/>
        <v>7.0190264703434008E-2</v>
      </c>
      <c r="AU259" s="134">
        <f t="shared" si="22"/>
        <v>0</v>
      </c>
      <c r="AV259" s="34">
        <f t="shared" si="107"/>
        <v>0</v>
      </c>
      <c r="AW259" s="134">
        <f t="shared" si="24"/>
        <v>0.23250000000000001</v>
      </c>
      <c r="AX259" s="134">
        <f t="shared" si="25"/>
        <v>0.85</v>
      </c>
      <c r="AY259" s="134">
        <f t="shared" si="26"/>
        <v>0.85</v>
      </c>
      <c r="AZ259" s="134"/>
      <c r="BA259" s="223"/>
      <c r="BB259" s="218">
        <f t="shared" si="27"/>
        <v>-1.0546403580983732</v>
      </c>
      <c r="BC259" s="218">
        <f t="shared" si="128"/>
        <v>-1.0479999999999996</v>
      </c>
      <c r="BD259" s="134">
        <f t="shared" si="129"/>
        <v>-0.38477379466519657</v>
      </c>
      <c r="BE259" s="134">
        <f t="shared" si="130"/>
        <v>-0.3784678075646698</v>
      </c>
      <c r="BF259" s="134">
        <f>_xll.xSPRDOPT($BW259,$BV259,$CG259,0,$BY259,$BX259,$BZ259,$AJ259,1,4)*$CB259</f>
        <v>7.4978456377619185E-2</v>
      </c>
      <c r="BG259" s="134">
        <f>_xll.xSPRDOPT($BW259,$BV259,$CG259,0,$BY259,$BX259,$BZ259,$AJ259,1,3)*$CB259</f>
        <v>6.1452394907398289E-2</v>
      </c>
      <c r="BH259" s="134">
        <f>IF(OR(BF259&lt;&gt;0,BG259&lt;&gt;0),_xll.xSPRDOPT($BW259,$BV259,$CG259,0,$BY259,$BX259,$BZ259,$AJ259,1,12)*$CB259,0)</f>
        <v>-6.1633173405266979E-2</v>
      </c>
      <c r="BI259" s="134">
        <f>_xll.xSPRDOPT($BW259,$BV259,$CG259,2*LN(1+CA259/2),$BY259,$BX259,$BZ259,$AJ259,1,9)</f>
        <v>5.62578073785519E-5</v>
      </c>
      <c r="BJ259" s="134">
        <f>_xll.xSPRDOPT($BW259,$BV259,$CG259,0,$BY259,$BX259,$BZ259,$AJ259,1,6)*$CB259</f>
        <v>7.4475400212961063</v>
      </c>
      <c r="BK259" s="134">
        <f>_xll.xSPRDOPT($BW259,$BV259,$CG259,0,$BY259,$BX259,$BZ259,$AJ259,1,5)*$CB259</f>
        <v>-11.311581526478387</v>
      </c>
      <c r="BL259" s="134">
        <f>_xll.xSPRDOPT(BW259,BV259,CG259,0,BY259,BX259,BZ259,AJ259,1,2)*CB259</f>
        <v>-0.22902040862302986</v>
      </c>
      <c r="BM259" s="134">
        <f>_xll.xSPRDOPT(BW259,BV259,CG259,0,BY259,BX259,BZ259,AJ259,1,1)*CB259</f>
        <v>0.40219191537090299</v>
      </c>
      <c r="BN259" s="134">
        <f>IF(AH259&lt;&gt;0,_xll.xSPRDOPT($BW259,$BV259,$CG259,2*LN(1+CA259/2),$BY259,$BX259,$BZ259,$AJ259,1,8)+(AJ259/365.25)*CH259/AH259,0)</f>
        <v>0</v>
      </c>
      <c r="BO259" s="134">
        <f>_xll.xSPRDOPT($BW259,$BV259,$CG259,0,$BY259,$BX259,$BZ259,$AJ259,1,0)</f>
        <v>0.85484078033660615</v>
      </c>
      <c r="BP259" s="134"/>
      <c r="BQ259" s="134"/>
      <c r="BR259" s="134"/>
      <c r="BS259" s="135">
        <f t="shared" si="110"/>
        <v>0</v>
      </c>
      <c r="BV259" s="221">
        <v>4.4021403580983733</v>
      </c>
      <c r="BW259" s="133">
        <v>4.4154999999999998</v>
      </c>
      <c r="BX259" s="134">
        <v>0.6282510792705821</v>
      </c>
      <c r="BY259" s="134">
        <v>0.62194509217005534</v>
      </c>
      <c r="BZ259" s="134">
        <v>0.99287864325661945</v>
      </c>
      <c r="CA259" s="134">
        <v>6.8263969545907008E-2</v>
      </c>
      <c r="CB259" s="134">
        <v>0.9872179502955063</v>
      </c>
      <c r="CC259" s="218">
        <v>-0.03</v>
      </c>
      <c r="CD259" s="218">
        <v>0.06</v>
      </c>
      <c r="CE259" s="218">
        <v>0.17499999999999999</v>
      </c>
      <c r="CF259" s="218">
        <v>-7.4999999999999997E-3</v>
      </c>
      <c r="CG259" s="218">
        <v>1.9200000000000002E-2</v>
      </c>
      <c r="CH259" s="218">
        <v>3.0653117356675472</v>
      </c>
      <c r="CI259" s="29">
        <v>4.2480000000000002</v>
      </c>
    </row>
    <row r="260" spans="4:87" x14ac:dyDescent="0.2">
      <c r="BS260" s="135"/>
    </row>
  </sheetData>
  <sheetCalcPr fullCalcOnLoad="1"/>
  <mergeCells count="23">
    <mergeCell ref="AM18:AN18"/>
    <mergeCell ref="AO18:AP18"/>
    <mergeCell ref="D10:H10"/>
    <mergeCell ref="L14:M14"/>
    <mergeCell ref="F1:G1"/>
    <mergeCell ref="L1:P1"/>
    <mergeCell ref="L15:M15"/>
    <mergeCell ref="L11:M11"/>
    <mergeCell ref="L12:M12"/>
    <mergeCell ref="L13:M13"/>
    <mergeCell ref="BU1:CB1"/>
    <mergeCell ref="AE1:AK1"/>
    <mergeCell ref="BA1:BH1"/>
    <mergeCell ref="L16:M16"/>
    <mergeCell ref="L17:M17"/>
    <mergeCell ref="L9:M9"/>
    <mergeCell ref="L3:M3"/>
    <mergeCell ref="L4:M4"/>
    <mergeCell ref="L5:M5"/>
    <mergeCell ref="L6:M6"/>
    <mergeCell ref="L7:M7"/>
    <mergeCell ref="L8:M8"/>
    <mergeCell ref="L10:M10"/>
  </mergeCells>
  <pageMargins left="0.75" right="0.75" top="1" bottom="1" header="0.5" footer="0.5"/>
  <pageSetup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71684" r:id="rId4" name="Button 4">
              <controlPr defaultSize="0" print="0" autoFill="0" autoPict="0" macro="[0]!Button74_Click">
                <anchor moveWithCells="1" sizeWithCells="1">
                  <from>
                    <xdr:col>3</xdr:col>
                    <xdr:colOff>0</xdr:colOff>
                    <xdr:row>3</xdr:row>
                    <xdr:rowOff>38100</xdr:rowOff>
                  </from>
                  <to>
                    <xdr:col>5</xdr:col>
                    <xdr:colOff>0</xdr:colOff>
                    <xdr:row>5</xdr:row>
                    <xdr:rowOff>57150</xdr:rowOff>
                  </to>
                </anchor>
              </controlPr>
            </control>
          </mc:Choice>
        </mc:AlternateContent>
        <mc:AlternateContent xmlns:mc="http://schemas.openxmlformats.org/markup-compatibility/2006">
          <mc:Choice Requires="x14">
            <control shapeId="71685" r:id="rId5" name="Button 5">
              <controlPr defaultSize="0" print="0" autoFill="0" autoPict="0" macro="[0]!Button8_Click">
                <anchor moveWithCells="1" sizeWithCells="1">
                  <from>
                    <xdr:col>3</xdr:col>
                    <xdr:colOff>0</xdr:colOff>
                    <xdr:row>5</xdr:row>
                    <xdr:rowOff>133350</xdr:rowOff>
                  </from>
                  <to>
                    <xdr:col>5</xdr:col>
                    <xdr:colOff>0</xdr:colOff>
                    <xdr:row>7</xdr:row>
                    <xdr:rowOff>142875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autoPageBreaks="0"/>
  </sheetPr>
  <dimension ref="A1:AB37"/>
  <sheetViews>
    <sheetView showGridLines="0" zoomScale="80" workbookViewId="0">
      <selection activeCell="E31" sqref="E31"/>
    </sheetView>
  </sheetViews>
  <sheetFormatPr defaultRowHeight="12.75" x14ac:dyDescent="0.2"/>
  <cols>
    <col min="1" max="2" width="3.7109375" style="23" customWidth="1"/>
    <col min="3" max="5" width="15.7109375" style="23" customWidth="1"/>
    <col min="6" max="7" width="3.7109375" style="23" customWidth="1"/>
    <col min="8" max="10" width="15.7109375" style="23" customWidth="1"/>
    <col min="11" max="16384" width="9.140625" style="23"/>
  </cols>
  <sheetData>
    <row r="1" spans="1:28" x14ac:dyDescent="0.2">
      <c r="A1" s="214"/>
    </row>
    <row r="3" spans="1:28" x14ac:dyDescent="0.2">
      <c r="C3" s="102" t="s">
        <v>25</v>
      </c>
      <c r="D3" s="240">
        <f>'Daily Operation'!D7</f>
        <v>36753</v>
      </c>
      <c r="H3" s="102" t="s">
        <v>451</v>
      </c>
      <c r="I3" s="275">
        <v>46022</v>
      </c>
      <c r="O3" s="214"/>
    </row>
    <row r="4" spans="1:28" x14ac:dyDescent="0.2">
      <c r="C4" s="102" t="s">
        <v>148</v>
      </c>
      <c r="D4" s="99"/>
    </row>
    <row r="5" spans="1:28" x14ac:dyDescent="0.2">
      <c r="C5" s="102" t="s">
        <v>34</v>
      </c>
      <c r="D5" s="100">
        <v>14</v>
      </c>
    </row>
    <row r="6" spans="1:28" x14ac:dyDescent="0.2">
      <c r="C6" s="102" t="s">
        <v>70</v>
      </c>
      <c r="D6" s="101" t="s">
        <v>71</v>
      </c>
    </row>
    <row r="7" spans="1:28" x14ac:dyDescent="0.2">
      <c r="C7" s="102" t="s">
        <v>74</v>
      </c>
      <c r="D7" s="101" t="s">
        <v>75</v>
      </c>
    </row>
    <row r="8" spans="1:28" x14ac:dyDescent="0.2">
      <c r="C8" s="102" t="s">
        <v>77</v>
      </c>
      <c r="D8" s="101" t="s">
        <v>452</v>
      </c>
    </row>
    <row r="9" spans="1:28" x14ac:dyDescent="0.2">
      <c r="C9" s="102"/>
      <c r="V9" s="247" t="s">
        <v>216</v>
      </c>
      <c r="W9" s="248"/>
      <c r="X9" s="248"/>
      <c r="Y9" s="248"/>
      <c r="Z9" s="325"/>
      <c r="AA9" s="325"/>
      <c r="AB9" s="326"/>
    </row>
    <row r="10" spans="1:28" x14ac:dyDescent="0.2">
      <c r="C10" s="102" t="s">
        <v>163</v>
      </c>
      <c r="D10" s="412" t="s">
        <v>480</v>
      </c>
      <c r="E10" s="413"/>
      <c r="F10" s="413"/>
      <c r="G10" s="413"/>
      <c r="H10" s="413"/>
      <c r="I10" s="413"/>
      <c r="J10" s="414"/>
      <c r="K10" s="23" t="s">
        <v>215</v>
      </c>
      <c r="V10" s="230" t="s">
        <v>217</v>
      </c>
      <c r="W10" s="231"/>
      <c r="X10" s="231"/>
      <c r="Y10" s="231"/>
      <c r="Z10" s="231"/>
      <c r="AA10" s="231"/>
      <c r="AB10" s="232"/>
    </row>
    <row r="11" spans="1:28" x14ac:dyDescent="0.2">
      <c r="C11" s="102" t="s">
        <v>206</v>
      </c>
      <c r="D11" s="412" t="s">
        <v>478</v>
      </c>
      <c r="E11" s="414"/>
      <c r="F11" s="23" t="s">
        <v>207</v>
      </c>
      <c r="V11" s="233" t="s">
        <v>218</v>
      </c>
      <c r="W11" s="234"/>
      <c r="X11" s="234"/>
      <c r="Y11" s="234"/>
      <c r="Z11" s="234"/>
      <c r="AA11" s="234"/>
      <c r="AB11" s="235"/>
    </row>
    <row r="12" spans="1:28" x14ac:dyDescent="0.2">
      <c r="C12" s="102" t="s">
        <v>208</v>
      </c>
      <c r="D12" s="100" t="s">
        <v>479</v>
      </c>
      <c r="E12" s="23" t="s">
        <v>209</v>
      </c>
      <c r="V12" s="233" t="s">
        <v>219</v>
      </c>
      <c r="W12" s="234"/>
      <c r="X12" s="234"/>
      <c r="Y12" s="234"/>
      <c r="Z12" s="234"/>
      <c r="AA12" s="234"/>
      <c r="AB12" s="235"/>
    </row>
    <row r="13" spans="1:28" x14ac:dyDescent="0.2">
      <c r="C13" s="102"/>
      <c r="V13" s="233" t="s">
        <v>221</v>
      </c>
      <c r="W13" s="234"/>
      <c r="X13" s="234"/>
      <c r="Y13" s="234"/>
      <c r="Z13" s="234"/>
      <c r="AA13" s="234"/>
      <c r="AB13" s="235"/>
    </row>
    <row r="14" spans="1:28" x14ac:dyDescent="0.2">
      <c r="V14" s="233" t="s">
        <v>220</v>
      </c>
      <c r="W14" s="234"/>
      <c r="X14" s="234"/>
      <c r="Y14" s="234"/>
      <c r="Z14" s="234"/>
      <c r="AA14" s="234"/>
      <c r="AB14" s="235"/>
    </row>
    <row r="15" spans="1:28" ht="15.75" x14ac:dyDescent="0.25">
      <c r="C15" s="415" t="s">
        <v>82</v>
      </c>
      <c r="D15" s="416"/>
      <c r="E15" s="417"/>
      <c r="H15" s="415" t="s">
        <v>138</v>
      </c>
      <c r="I15" s="417"/>
      <c r="V15" s="236" t="s">
        <v>231</v>
      </c>
      <c r="W15" s="237"/>
      <c r="X15" s="237"/>
      <c r="Y15" s="237"/>
      <c r="Z15" s="237"/>
      <c r="AA15" s="237"/>
      <c r="AB15" s="238"/>
    </row>
    <row r="16" spans="1:28" x14ac:dyDescent="0.2">
      <c r="C16" s="189">
        <v>0</v>
      </c>
      <c r="D16" s="197">
        <v>0.99</v>
      </c>
      <c r="E16" s="198">
        <v>0.99</v>
      </c>
      <c r="H16" s="193">
        <v>36526</v>
      </c>
      <c r="I16" s="203">
        <v>7.0000000000000001E-3</v>
      </c>
      <c r="V16" s="234"/>
      <c r="W16" s="234"/>
      <c r="X16" s="234"/>
      <c r="Y16" s="234"/>
    </row>
    <row r="17" spans="3:25" x14ac:dyDescent="0.2">
      <c r="C17" s="190">
        <v>30</v>
      </c>
      <c r="D17" s="199">
        <v>0.995</v>
      </c>
      <c r="E17" s="200">
        <v>0.995</v>
      </c>
      <c r="H17" s="194">
        <v>36892</v>
      </c>
      <c r="I17" s="204">
        <v>5.0000000000000001E-3</v>
      </c>
      <c r="V17" s="234"/>
      <c r="W17" s="234"/>
      <c r="X17" s="234"/>
      <c r="Y17" s="234"/>
    </row>
    <row r="18" spans="3:25" x14ac:dyDescent="0.2">
      <c r="C18" s="190">
        <v>60</v>
      </c>
      <c r="D18" s="199">
        <v>0.99750000000000005</v>
      </c>
      <c r="E18" s="200">
        <v>0.99750000000000005</v>
      </c>
      <c r="H18" s="194">
        <v>37257</v>
      </c>
      <c r="I18" s="204">
        <v>4.1999999999999997E-3</v>
      </c>
      <c r="V18" s="234"/>
      <c r="W18" s="234"/>
      <c r="X18" s="234"/>
      <c r="Y18" s="234"/>
    </row>
    <row r="19" spans="3:25" x14ac:dyDescent="0.2">
      <c r="C19" s="190">
        <v>90</v>
      </c>
      <c r="D19" s="199">
        <v>1</v>
      </c>
      <c r="E19" s="200">
        <v>1</v>
      </c>
      <c r="G19" s="191"/>
      <c r="H19" s="195">
        <v>37622</v>
      </c>
      <c r="I19" s="205">
        <v>4.0000000000000001E-3</v>
      </c>
      <c r="V19" s="234"/>
      <c r="W19" s="234"/>
      <c r="X19" s="234"/>
      <c r="Y19" s="234"/>
    </row>
    <row r="20" spans="3:25" x14ac:dyDescent="0.2">
      <c r="C20" s="190">
        <v>120</v>
      </c>
      <c r="D20" s="199">
        <v>1</v>
      </c>
      <c r="E20" s="200">
        <v>1</v>
      </c>
      <c r="H20" s="196">
        <v>37987</v>
      </c>
      <c r="I20" s="206">
        <v>0</v>
      </c>
    </row>
    <row r="21" spans="3:25" x14ac:dyDescent="0.2">
      <c r="C21" s="192">
        <v>150</v>
      </c>
      <c r="D21" s="201">
        <v>1</v>
      </c>
      <c r="E21" s="202">
        <v>1</v>
      </c>
    </row>
    <row r="24" spans="3:25" ht="15.75" x14ac:dyDescent="0.25">
      <c r="C24" s="415" t="s">
        <v>190</v>
      </c>
      <c r="D24" s="416"/>
      <c r="E24" s="417"/>
      <c r="H24" s="418" t="s">
        <v>496</v>
      </c>
      <c r="I24" s="419"/>
      <c r="J24" s="420"/>
    </row>
    <row r="25" spans="3:25" x14ac:dyDescent="0.2">
      <c r="C25" s="189" t="s">
        <v>164</v>
      </c>
      <c r="D25" s="211">
        <v>36708</v>
      </c>
      <c r="E25" s="208">
        <v>36738</v>
      </c>
      <c r="H25" s="408" t="s">
        <v>493</v>
      </c>
      <c r="I25" s="406" t="s">
        <v>494</v>
      </c>
      <c r="J25" s="410" t="s">
        <v>495</v>
      </c>
    </row>
    <row r="26" spans="3:25" x14ac:dyDescent="0.2">
      <c r="C26" s="190" t="s">
        <v>165</v>
      </c>
      <c r="D26" s="212">
        <v>36739</v>
      </c>
      <c r="E26" s="209">
        <v>36769</v>
      </c>
      <c r="H26" s="409"/>
      <c r="I26" s="407"/>
      <c r="J26" s="411"/>
    </row>
    <row r="27" spans="3:25" x14ac:dyDescent="0.2">
      <c r="C27" s="190" t="s">
        <v>166</v>
      </c>
      <c r="D27" s="212">
        <v>36770</v>
      </c>
      <c r="E27" s="209">
        <v>36799</v>
      </c>
      <c r="H27" s="304" t="s">
        <v>45</v>
      </c>
      <c r="I27" s="309" t="s">
        <v>140</v>
      </c>
      <c r="J27" s="307" t="s">
        <v>242</v>
      </c>
    </row>
    <row r="28" spans="3:25" x14ac:dyDescent="0.2">
      <c r="C28" s="190" t="s">
        <v>167</v>
      </c>
      <c r="D28" s="212">
        <v>36800</v>
      </c>
      <c r="E28" s="209">
        <v>36830</v>
      </c>
      <c r="H28" s="305" t="s">
        <v>188</v>
      </c>
      <c r="I28" s="310" t="s">
        <v>140</v>
      </c>
      <c r="J28" s="308" t="s">
        <v>242</v>
      </c>
    </row>
    <row r="29" spans="3:25" x14ac:dyDescent="0.2">
      <c r="C29" s="190" t="s">
        <v>168</v>
      </c>
      <c r="D29" s="212">
        <v>36800</v>
      </c>
      <c r="E29" s="209">
        <v>36830</v>
      </c>
      <c r="H29" s="305" t="s">
        <v>192</v>
      </c>
      <c r="I29" s="310" t="s">
        <v>24</v>
      </c>
      <c r="J29" s="308" t="s">
        <v>242</v>
      </c>
    </row>
    <row r="30" spans="3:25" x14ac:dyDescent="0.2">
      <c r="C30" s="190" t="s">
        <v>169</v>
      </c>
      <c r="D30" s="212">
        <v>36831</v>
      </c>
      <c r="E30" s="209">
        <v>36891</v>
      </c>
      <c r="H30" s="305"/>
      <c r="I30" s="310"/>
      <c r="J30" s="308"/>
    </row>
    <row r="31" spans="3:25" x14ac:dyDescent="0.2">
      <c r="C31" s="190" t="s">
        <v>170</v>
      </c>
      <c r="D31" s="212">
        <v>36892</v>
      </c>
      <c r="E31" s="209">
        <v>37256</v>
      </c>
      <c r="H31" s="305"/>
      <c r="I31" s="310"/>
      <c r="J31" s="308"/>
    </row>
    <row r="32" spans="3:25" x14ac:dyDescent="0.2">
      <c r="C32" s="190" t="s">
        <v>171</v>
      </c>
      <c r="D32" s="212">
        <v>37257</v>
      </c>
      <c r="E32" s="209">
        <v>37621</v>
      </c>
      <c r="H32" s="305"/>
      <c r="I32" s="302"/>
      <c r="J32" s="308"/>
    </row>
    <row r="33" spans="3:10" x14ac:dyDescent="0.2">
      <c r="C33" s="190" t="s">
        <v>172</v>
      </c>
      <c r="D33" s="212">
        <v>37622</v>
      </c>
      <c r="E33" s="209">
        <v>37986</v>
      </c>
      <c r="H33" s="305"/>
      <c r="I33" s="302"/>
      <c r="J33" s="308"/>
    </row>
    <row r="34" spans="3:10" x14ac:dyDescent="0.2">
      <c r="C34" s="190" t="s">
        <v>173</v>
      </c>
      <c r="D34" s="212">
        <v>37987</v>
      </c>
      <c r="E34" s="209">
        <v>38352</v>
      </c>
      <c r="H34" s="305"/>
      <c r="I34" s="302"/>
      <c r="J34" s="308"/>
    </row>
    <row r="35" spans="3:10" x14ac:dyDescent="0.2">
      <c r="C35" s="190" t="s">
        <v>174</v>
      </c>
      <c r="D35" s="212">
        <v>38353</v>
      </c>
      <c r="E35" s="209">
        <v>40543</v>
      </c>
      <c r="H35" s="305"/>
      <c r="I35" s="302"/>
      <c r="J35" s="308"/>
    </row>
    <row r="36" spans="3:10" x14ac:dyDescent="0.2">
      <c r="C36" s="190" t="s">
        <v>175</v>
      </c>
      <c r="D36" s="212">
        <v>40544</v>
      </c>
      <c r="E36" s="209">
        <v>42369</v>
      </c>
      <c r="H36" s="305"/>
      <c r="I36" s="302"/>
      <c r="J36" s="308"/>
    </row>
    <row r="37" spans="3:10" x14ac:dyDescent="0.2">
      <c r="C37" s="192" t="s">
        <v>176</v>
      </c>
      <c r="D37" s="213">
        <v>42370</v>
      </c>
      <c r="E37" s="210">
        <v>45657</v>
      </c>
      <c r="H37" s="306"/>
      <c r="I37" s="303"/>
      <c r="J37" s="308"/>
    </row>
  </sheetData>
  <mergeCells count="9">
    <mergeCell ref="I25:I26"/>
    <mergeCell ref="H25:H26"/>
    <mergeCell ref="J25:J26"/>
    <mergeCell ref="D10:J10"/>
    <mergeCell ref="C24:E24"/>
    <mergeCell ref="H15:I15"/>
    <mergeCell ref="C15:E15"/>
    <mergeCell ref="D11:E11"/>
    <mergeCell ref="H24:J24"/>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autoPageBreaks="0"/>
  </sheetPr>
  <dimension ref="A1:DQ436"/>
  <sheetViews>
    <sheetView showGridLines="0" zoomScale="80" workbookViewId="0"/>
  </sheetViews>
  <sheetFormatPr defaultRowHeight="12.75" x14ac:dyDescent="0.2"/>
  <cols>
    <col min="1" max="1" width="10.85546875" bestFit="1" customWidth="1"/>
    <col min="2" max="2" width="14.85546875" customWidth="1"/>
    <col min="3" max="3" width="15.85546875" customWidth="1"/>
    <col min="4" max="4" width="12.140625" customWidth="1"/>
    <col min="5" max="5" width="10.28515625" customWidth="1"/>
    <col min="6" max="6" width="13.28515625" customWidth="1"/>
    <col min="7" max="7" width="11.5703125" customWidth="1"/>
    <col min="8" max="8" width="15.42578125" customWidth="1"/>
    <col min="9" max="9" width="10.85546875" customWidth="1"/>
    <col min="10" max="10" width="17.42578125" customWidth="1"/>
    <col min="11" max="11" width="11" customWidth="1"/>
    <col min="12" max="16" width="15.85546875" customWidth="1"/>
    <col min="17" max="17" width="15.42578125" customWidth="1"/>
    <col min="18" max="18" width="11" customWidth="1"/>
    <col min="19" max="19" width="15.85546875" customWidth="1"/>
    <col min="20" max="43" width="11" customWidth="1"/>
    <col min="44" max="44" width="14.28515625" customWidth="1"/>
    <col min="45" max="45" width="17.140625" customWidth="1"/>
    <col min="46" max="63" width="11" customWidth="1"/>
    <col min="64" max="65" width="12" customWidth="1"/>
    <col min="66" max="66" width="9.5703125" customWidth="1"/>
    <col min="67" max="67" width="16" customWidth="1"/>
    <col min="68" max="80" width="9.5703125" customWidth="1"/>
    <col min="87" max="87" width="14.28515625" customWidth="1"/>
    <col min="90" max="90" width="12.5703125" customWidth="1"/>
    <col min="91" max="91" width="14.85546875" customWidth="1"/>
    <col min="92" max="92" width="16.42578125" customWidth="1"/>
    <col min="105" max="105" width="9.42578125" customWidth="1"/>
    <col min="109" max="109" width="13.140625" customWidth="1"/>
    <col min="111" max="111" width="13.5703125" customWidth="1"/>
    <col min="115" max="115" width="15.85546875" customWidth="1"/>
  </cols>
  <sheetData>
    <row r="1" spans="1:121" x14ac:dyDescent="0.2">
      <c r="B1" s="276" t="s">
        <v>18</v>
      </c>
      <c r="C1" s="277" t="s">
        <v>84</v>
      </c>
      <c r="D1" s="278" t="s">
        <v>59</v>
      </c>
      <c r="E1" s="279" t="s">
        <v>85</v>
      </c>
      <c r="F1" s="278" t="s">
        <v>86</v>
      </c>
      <c r="G1" s="278" t="s">
        <v>87</v>
      </c>
      <c r="H1" s="278" t="s">
        <v>88</v>
      </c>
      <c r="I1" s="278" t="s">
        <v>89</v>
      </c>
      <c r="J1" s="278" t="s">
        <v>90</v>
      </c>
      <c r="K1" s="280" t="s">
        <v>87</v>
      </c>
      <c r="L1" s="281" t="s">
        <v>91</v>
      </c>
      <c r="M1" s="281" t="s">
        <v>92</v>
      </c>
      <c r="N1" s="281" t="s">
        <v>93</v>
      </c>
      <c r="O1" s="281" t="s">
        <v>93</v>
      </c>
      <c r="P1" s="282" t="s">
        <v>94</v>
      </c>
      <c r="Q1" s="282" t="s">
        <v>91</v>
      </c>
      <c r="R1" s="282" t="s">
        <v>95</v>
      </c>
      <c r="S1" s="282" t="s">
        <v>96</v>
      </c>
      <c r="T1" s="282" t="s">
        <v>97</v>
      </c>
      <c r="U1" s="282" t="s">
        <v>98</v>
      </c>
      <c r="V1" s="282" t="s">
        <v>99</v>
      </c>
      <c r="W1" s="282" t="s">
        <v>100</v>
      </c>
      <c r="X1" s="282" t="s">
        <v>97</v>
      </c>
      <c r="Y1" s="282" t="s">
        <v>98</v>
      </c>
      <c r="Z1" s="282" t="s">
        <v>99</v>
      </c>
      <c r="AA1" s="282" t="s">
        <v>100</v>
      </c>
      <c r="AB1" s="282" t="s">
        <v>94</v>
      </c>
      <c r="AC1" s="282" t="s">
        <v>101</v>
      </c>
      <c r="AD1" s="282" t="s">
        <v>94</v>
      </c>
      <c r="AE1" s="282" t="s">
        <v>101</v>
      </c>
      <c r="AF1" s="282" t="s">
        <v>102</v>
      </c>
      <c r="AG1" s="283" t="s">
        <v>103</v>
      </c>
      <c r="AH1" s="284" t="s">
        <v>104</v>
      </c>
      <c r="AI1" s="284" t="s">
        <v>105</v>
      </c>
      <c r="AJ1" s="284" t="s">
        <v>106</v>
      </c>
      <c r="AK1" s="284" t="s">
        <v>107</v>
      </c>
      <c r="AL1" s="284" t="s">
        <v>108</v>
      </c>
      <c r="AM1" s="284" t="s">
        <v>109</v>
      </c>
      <c r="AN1" s="284" t="s">
        <v>110</v>
      </c>
      <c r="AO1" s="285" t="s">
        <v>111</v>
      </c>
      <c r="AP1" s="284" t="s">
        <v>112</v>
      </c>
      <c r="AQ1" s="284" t="s">
        <v>113</v>
      </c>
      <c r="AR1" s="284" t="s">
        <v>114</v>
      </c>
      <c r="AS1" s="284" t="s">
        <v>112</v>
      </c>
      <c r="AT1" s="284" t="s">
        <v>115</v>
      </c>
      <c r="AU1" s="284" t="s">
        <v>104</v>
      </c>
      <c r="AV1" s="284" t="s">
        <v>116</v>
      </c>
      <c r="AW1" t="s">
        <v>117</v>
      </c>
      <c r="AX1" t="s">
        <v>86</v>
      </c>
      <c r="AY1" t="s">
        <v>118</v>
      </c>
      <c r="AZ1" s="284" t="s">
        <v>114</v>
      </c>
      <c r="BA1" s="284" t="s">
        <v>113</v>
      </c>
      <c r="BB1" t="s">
        <v>288</v>
      </c>
      <c r="BC1" t="s">
        <v>19</v>
      </c>
      <c r="BE1" t="s">
        <v>18</v>
      </c>
      <c r="BF1" t="s">
        <v>84</v>
      </c>
      <c r="BG1" t="s">
        <v>59</v>
      </c>
      <c r="BH1" t="s">
        <v>85</v>
      </c>
      <c r="BI1" t="s">
        <v>86</v>
      </c>
      <c r="BJ1" t="s">
        <v>87</v>
      </c>
      <c r="BK1" t="s">
        <v>88</v>
      </c>
      <c r="BL1" t="s">
        <v>89</v>
      </c>
      <c r="BM1" t="s">
        <v>90</v>
      </c>
      <c r="BN1" t="s">
        <v>87</v>
      </c>
      <c r="BO1" t="s">
        <v>91</v>
      </c>
      <c r="BP1" t="s">
        <v>92</v>
      </c>
      <c r="BQ1" t="s">
        <v>93</v>
      </c>
      <c r="BR1" t="s">
        <v>93</v>
      </c>
      <c r="BS1" t="s">
        <v>94</v>
      </c>
      <c r="BU1" t="s">
        <v>104</v>
      </c>
      <c r="CC1" t="s">
        <v>18</v>
      </c>
      <c r="CD1" t="s">
        <v>84</v>
      </c>
      <c r="CE1" t="s">
        <v>59</v>
      </c>
      <c r="CF1" t="s">
        <v>85</v>
      </c>
      <c r="CG1" t="s">
        <v>86</v>
      </c>
      <c r="CH1" t="s">
        <v>87</v>
      </c>
      <c r="CI1" t="s">
        <v>88</v>
      </c>
      <c r="CJ1" t="s">
        <v>89</v>
      </c>
      <c r="CK1" t="s">
        <v>90</v>
      </c>
      <c r="CL1" t="s">
        <v>87</v>
      </c>
      <c r="CM1" t="s">
        <v>91</v>
      </c>
      <c r="CN1" t="s">
        <v>92</v>
      </c>
      <c r="CO1" t="s">
        <v>93</v>
      </c>
      <c r="CP1" t="s">
        <v>93</v>
      </c>
      <c r="CQ1" t="s">
        <v>94</v>
      </c>
      <c r="CR1" t="s">
        <v>104</v>
      </c>
      <c r="CS1" t="s">
        <v>110</v>
      </c>
      <c r="CT1" t="s">
        <v>111</v>
      </c>
      <c r="CU1" t="s">
        <v>112</v>
      </c>
      <c r="CV1" t="s">
        <v>115</v>
      </c>
      <c r="DA1" t="s">
        <v>18</v>
      </c>
      <c r="DB1" t="s">
        <v>84</v>
      </c>
      <c r="DC1" t="s">
        <v>59</v>
      </c>
      <c r="DD1" t="s">
        <v>85</v>
      </c>
      <c r="DE1" t="s">
        <v>86</v>
      </c>
      <c r="DF1" t="s">
        <v>87</v>
      </c>
      <c r="DG1" t="s">
        <v>88</v>
      </c>
      <c r="DH1" t="s">
        <v>89</v>
      </c>
      <c r="DI1" t="s">
        <v>90</v>
      </c>
      <c r="DJ1" t="s">
        <v>87</v>
      </c>
      <c r="DK1" t="s">
        <v>91</v>
      </c>
      <c r="DL1" t="s">
        <v>92</v>
      </c>
      <c r="DM1" t="s">
        <v>93</v>
      </c>
      <c r="DN1" t="s">
        <v>93</v>
      </c>
      <c r="DO1" t="s">
        <v>94</v>
      </c>
      <c r="DQ1" t="s">
        <v>104</v>
      </c>
    </row>
    <row r="2" spans="1:121" x14ac:dyDescent="0.2">
      <c r="B2" s="278" t="s">
        <v>19</v>
      </c>
      <c r="C2" s="277" t="s">
        <v>119</v>
      </c>
      <c r="D2" s="278" t="s">
        <v>118</v>
      </c>
      <c r="E2" s="279" t="s">
        <v>118</v>
      </c>
      <c r="F2" s="278" t="s">
        <v>120</v>
      </c>
      <c r="G2" s="278" t="s">
        <v>455</v>
      </c>
      <c r="H2" s="278" t="s">
        <v>87</v>
      </c>
      <c r="I2" s="278" t="s">
        <v>122</v>
      </c>
      <c r="J2" s="278" t="s">
        <v>123</v>
      </c>
      <c r="K2" s="286" t="s">
        <v>89</v>
      </c>
      <c r="L2" s="287" t="s">
        <v>119</v>
      </c>
      <c r="M2" s="287" t="s">
        <v>119</v>
      </c>
      <c r="N2" s="287" t="s">
        <v>124</v>
      </c>
      <c r="O2" s="287" t="s">
        <v>125</v>
      </c>
      <c r="P2" s="282" t="s">
        <v>126</v>
      </c>
      <c r="Q2" s="288" t="s">
        <v>92</v>
      </c>
      <c r="R2" s="288" t="s">
        <v>127</v>
      </c>
      <c r="S2" s="288" t="s">
        <v>119</v>
      </c>
      <c r="T2" s="288" t="s">
        <v>124</v>
      </c>
      <c r="U2" s="288" t="s">
        <v>124</v>
      </c>
      <c r="V2" s="288" t="s">
        <v>124</v>
      </c>
      <c r="W2" s="288" t="s">
        <v>124</v>
      </c>
      <c r="X2" s="282" t="s">
        <v>125</v>
      </c>
      <c r="Y2" s="282" t="s">
        <v>125</v>
      </c>
      <c r="Z2" s="282" t="s">
        <v>125</v>
      </c>
      <c r="AA2" s="282" t="s">
        <v>125</v>
      </c>
      <c r="AB2" s="282" t="s">
        <v>128</v>
      </c>
      <c r="AC2" s="282" t="s">
        <v>128</v>
      </c>
      <c r="AD2" s="282" t="s">
        <v>129</v>
      </c>
      <c r="AE2" s="282" t="s">
        <v>129</v>
      </c>
      <c r="AF2" s="282" t="s">
        <v>130</v>
      </c>
      <c r="AG2" s="283" t="s">
        <v>131</v>
      </c>
      <c r="AH2" s="289" t="s">
        <v>132</v>
      </c>
      <c r="AI2" s="284" t="s">
        <v>133</v>
      </c>
      <c r="AJ2" s="284" t="s">
        <v>92</v>
      </c>
      <c r="AK2" s="284" t="s">
        <v>107</v>
      </c>
      <c r="AL2" s="284" t="s">
        <v>89</v>
      </c>
      <c r="AM2" s="284" t="s">
        <v>115</v>
      </c>
      <c r="AN2" s="284" t="s">
        <v>18</v>
      </c>
      <c r="AO2" s="285" t="s">
        <v>19</v>
      </c>
      <c r="AP2" s="284" t="s">
        <v>113</v>
      </c>
      <c r="AQ2" s="284" t="s">
        <v>115</v>
      </c>
      <c r="AR2" s="284" t="s">
        <v>115</v>
      </c>
      <c r="AS2" s="284" t="s">
        <v>110</v>
      </c>
      <c r="AT2" s="290" t="s">
        <v>134</v>
      </c>
      <c r="AU2" s="291" t="s">
        <v>115</v>
      </c>
      <c r="AV2" s="291" t="s">
        <v>118</v>
      </c>
      <c r="AW2" s="291" t="s">
        <v>118</v>
      </c>
      <c r="AX2" t="s">
        <v>118</v>
      </c>
      <c r="AY2" s="292" t="s">
        <v>19</v>
      </c>
      <c r="AZ2" s="284" t="s">
        <v>135</v>
      </c>
      <c r="BA2" t="s">
        <v>135</v>
      </c>
      <c r="BB2" t="s">
        <v>369</v>
      </c>
      <c r="BC2" t="s">
        <v>270</v>
      </c>
      <c r="BE2" t="s">
        <v>19</v>
      </c>
      <c r="BF2" t="s">
        <v>119</v>
      </c>
      <c r="BG2" t="s">
        <v>118</v>
      </c>
      <c r="BH2" t="s">
        <v>118</v>
      </c>
      <c r="BI2" t="s">
        <v>120</v>
      </c>
      <c r="BJ2" t="s">
        <v>455</v>
      </c>
      <c r="BK2" t="s">
        <v>87</v>
      </c>
      <c r="BL2" t="s">
        <v>122</v>
      </c>
      <c r="BM2" t="s">
        <v>123</v>
      </c>
      <c r="BN2" t="s">
        <v>89</v>
      </c>
      <c r="BO2" t="s">
        <v>119</v>
      </c>
      <c r="BP2" t="s">
        <v>119</v>
      </c>
      <c r="BQ2" t="s">
        <v>124</v>
      </c>
      <c r="BR2" t="s">
        <v>125</v>
      </c>
      <c r="BS2" t="s">
        <v>126</v>
      </c>
      <c r="BU2" t="s">
        <v>132</v>
      </c>
      <c r="CC2" t="s">
        <v>19</v>
      </c>
      <c r="CD2" t="s">
        <v>119</v>
      </c>
      <c r="CE2" t="s">
        <v>118</v>
      </c>
      <c r="CF2" t="s">
        <v>118</v>
      </c>
      <c r="CG2" t="s">
        <v>120</v>
      </c>
      <c r="CH2" t="s">
        <v>455</v>
      </c>
      <c r="CI2" t="s">
        <v>87</v>
      </c>
      <c r="CJ2" t="s">
        <v>122</v>
      </c>
      <c r="CK2" t="s">
        <v>123</v>
      </c>
      <c r="CL2" t="s">
        <v>89</v>
      </c>
      <c r="CM2" t="s">
        <v>119</v>
      </c>
      <c r="CN2" t="s">
        <v>119</v>
      </c>
      <c r="CO2" t="s">
        <v>124</v>
      </c>
      <c r="CP2" t="s">
        <v>125</v>
      </c>
      <c r="CQ2" t="s">
        <v>126</v>
      </c>
      <c r="CR2" t="s">
        <v>132</v>
      </c>
      <c r="CS2" t="s">
        <v>481</v>
      </c>
      <c r="CT2" t="s">
        <v>19</v>
      </c>
      <c r="CU2" t="s">
        <v>113</v>
      </c>
      <c r="CV2" t="s">
        <v>134</v>
      </c>
      <c r="DA2" t="s">
        <v>19</v>
      </c>
      <c r="DB2" t="s">
        <v>119</v>
      </c>
      <c r="DC2" t="s">
        <v>118</v>
      </c>
      <c r="DD2" t="s">
        <v>118</v>
      </c>
      <c r="DE2" t="s">
        <v>120</v>
      </c>
      <c r="DF2" t="s">
        <v>455</v>
      </c>
      <c r="DG2" t="s">
        <v>87</v>
      </c>
      <c r="DH2" t="s">
        <v>122</v>
      </c>
      <c r="DI2" t="s">
        <v>123</v>
      </c>
      <c r="DJ2" t="s">
        <v>89</v>
      </c>
      <c r="DK2" t="s">
        <v>119</v>
      </c>
      <c r="DL2" t="s">
        <v>119</v>
      </c>
      <c r="DM2" t="s">
        <v>124</v>
      </c>
      <c r="DN2" t="s">
        <v>125</v>
      </c>
      <c r="DO2" t="s">
        <v>126</v>
      </c>
      <c r="DQ2" t="s">
        <v>132</v>
      </c>
    </row>
    <row r="3" spans="1:121" x14ac:dyDescent="0.2">
      <c r="A3" s="66">
        <v>36465</v>
      </c>
      <c r="B3">
        <v>0.94499999999999995</v>
      </c>
      <c r="C3">
        <v>0.89</v>
      </c>
      <c r="D3">
        <v>0.89</v>
      </c>
      <c r="E3">
        <v>0.89</v>
      </c>
      <c r="F3">
        <v>0.97699999999999998</v>
      </c>
      <c r="G3">
        <v>0.48</v>
      </c>
      <c r="H3">
        <v>0.45</v>
      </c>
      <c r="I3">
        <v>0.89500000000000002</v>
      </c>
      <c r="J3">
        <v>0.48499999999999999</v>
      </c>
      <c r="K3">
        <v>0.47499999999999998</v>
      </c>
      <c r="L3">
        <v>0.79</v>
      </c>
      <c r="M3">
        <v>0.82250000000000001</v>
      </c>
      <c r="N3">
        <v>0.85</v>
      </c>
      <c r="O3">
        <v>0.90249999999999997</v>
      </c>
      <c r="P3">
        <v>0.85</v>
      </c>
      <c r="Q3">
        <v>0.79</v>
      </c>
      <c r="R3">
        <v>0.79</v>
      </c>
      <c r="S3">
        <v>0.79</v>
      </c>
      <c r="T3">
        <v>0.85</v>
      </c>
      <c r="U3">
        <v>0.85</v>
      </c>
      <c r="V3">
        <v>0.85</v>
      </c>
      <c r="W3">
        <v>0.85</v>
      </c>
      <c r="X3">
        <v>0.90249999999999997</v>
      </c>
      <c r="Y3">
        <v>0.90249999999999997</v>
      </c>
      <c r="Z3">
        <v>0.90249999999999997</v>
      </c>
      <c r="AA3">
        <v>0.90249999999999997</v>
      </c>
      <c r="AB3">
        <v>0.85</v>
      </c>
      <c r="AC3">
        <v>0.85</v>
      </c>
      <c r="AD3">
        <v>0.90249999999999997</v>
      </c>
      <c r="AE3">
        <v>0.90249999999999997</v>
      </c>
      <c r="AF3">
        <v>0.85</v>
      </c>
      <c r="AG3" s="293">
        <v>0.99</v>
      </c>
      <c r="AH3">
        <v>0.89</v>
      </c>
      <c r="AI3">
        <v>0.89</v>
      </c>
      <c r="AJ3">
        <v>0.85</v>
      </c>
      <c r="AK3">
        <v>1</v>
      </c>
      <c r="AL3">
        <v>0.47499999999999998</v>
      </c>
      <c r="AM3">
        <v>1</v>
      </c>
      <c r="AN3" s="290">
        <v>1</v>
      </c>
      <c r="AO3" s="290">
        <v>1</v>
      </c>
      <c r="AP3" s="290">
        <v>1</v>
      </c>
      <c r="AQ3">
        <v>1</v>
      </c>
      <c r="AR3">
        <v>0.89</v>
      </c>
      <c r="AS3">
        <v>0.97699999999999998</v>
      </c>
      <c r="AT3" s="290">
        <v>1</v>
      </c>
      <c r="AU3">
        <v>0.89</v>
      </c>
      <c r="AV3">
        <v>0.89</v>
      </c>
      <c r="AW3">
        <v>0.89</v>
      </c>
      <c r="AX3">
        <v>0.89</v>
      </c>
      <c r="AY3">
        <v>0.89</v>
      </c>
      <c r="AZ3">
        <v>0.89</v>
      </c>
      <c r="BA3">
        <v>0.89</v>
      </c>
      <c r="BB3">
        <v>0.64</v>
      </c>
      <c r="BC3" s="340">
        <v>1</v>
      </c>
      <c r="BE3">
        <v>1</v>
      </c>
      <c r="BF3">
        <v>1</v>
      </c>
      <c r="BG3">
        <v>1</v>
      </c>
      <c r="BH3">
        <v>1</v>
      </c>
      <c r="BI3">
        <v>1</v>
      </c>
      <c r="BJ3">
        <v>1</v>
      </c>
      <c r="BK3">
        <v>1</v>
      </c>
      <c r="BL3">
        <v>1</v>
      </c>
      <c r="BM3">
        <v>1</v>
      </c>
      <c r="BN3">
        <v>1</v>
      </c>
      <c r="BO3">
        <v>1</v>
      </c>
      <c r="BP3">
        <v>1</v>
      </c>
      <c r="BQ3">
        <v>1</v>
      </c>
      <c r="BR3">
        <v>1</v>
      </c>
      <c r="BS3">
        <v>1</v>
      </c>
      <c r="BU3">
        <v>1</v>
      </c>
      <c r="CC3">
        <v>0.94499999999999995</v>
      </c>
      <c r="CD3">
        <v>0.89</v>
      </c>
      <c r="CE3">
        <v>0.89</v>
      </c>
      <c r="CF3">
        <v>0.92</v>
      </c>
      <c r="CG3">
        <v>0.999</v>
      </c>
      <c r="CH3">
        <v>0.48</v>
      </c>
      <c r="CI3">
        <v>0.45</v>
      </c>
      <c r="CJ3">
        <v>0.89500000000000002</v>
      </c>
      <c r="CK3">
        <v>0.48499999999999999</v>
      </c>
      <c r="CL3">
        <v>0.47499999999999998</v>
      </c>
      <c r="CM3">
        <v>0.79</v>
      </c>
      <c r="CN3">
        <v>0.82250000000000001</v>
      </c>
      <c r="CO3">
        <v>0.85</v>
      </c>
      <c r="CP3">
        <v>0.90249999999999997</v>
      </c>
      <c r="CQ3">
        <v>0.82</v>
      </c>
      <c r="CR3">
        <v>0.89</v>
      </c>
      <c r="CS3">
        <v>1</v>
      </c>
      <c r="CT3">
        <v>1</v>
      </c>
      <c r="CU3">
        <v>1</v>
      </c>
      <c r="DA3" s="294"/>
      <c r="DB3" s="294"/>
      <c r="DC3" s="294"/>
      <c r="DD3" s="294"/>
      <c r="DE3" s="294"/>
      <c r="DF3" s="294"/>
      <c r="DG3" s="294"/>
      <c r="DH3" s="294"/>
      <c r="DI3" s="294"/>
      <c r="DJ3" s="294"/>
      <c r="DK3" s="294"/>
      <c r="DL3" s="294"/>
      <c r="DM3" s="294"/>
      <c r="DN3" s="294"/>
      <c r="DO3" s="294"/>
      <c r="DQ3" s="294"/>
    </row>
    <row r="4" spans="1:121" x14ac:dyDescent="0.2">
      <c r="A4" s="66">
        <v>36495</v>
      </c>
      <c r="B4">
        <v>0.93500000000000005</v>
      </c>
      <c r="C4">
        <v>0.87</v>
      </c>
      <c r="D4">
        <v>0.87</v>
      </c>
      <c r="E4">
        <v>0.87</v>
      </c>
      <c r="F4">
        <v>0.97699999999999998</v>
      </c>
      <c r="G4">
        <v>0.51</v>
      </c>
      <c r="H4">
        <v>0.47</v>
      </c>
      <c r="I4">
        <v>0.86499999999999999</v>
      </c>
      <c r="J4">
        <v>0.49</v>
      </c>
      <c r="K4">
        <v>0.47499999999999998</v>
      </c>
      <c r="L4">
        <v>0.59</v>
      </c>
      <c r="M4">
        <v>0.62250000000000005</v>
      </c>
      <c r="N4">
        <v>0.69</v>
      </c>
      <c r="O4">
        <v>0.89249999999999996</v>
      </c>
      <c r="P4">
        <v>0.69</v>
      </c>
      <c r="Q4">
        <v>0.59</v>
      </c>
      <c r="R4">
        <v>0.59</v>
      </c>
      <c r="S4">
        <v>0.59</v>
      </c>
      <c r="T4">
        <v>0.69</v>
      </c>
      <c r="U4">
        <v>0.69</v>
      </c>
      <c r="V4">
        <v>0.69</v>
      </c>
      <c r="W4">
        <v>0.69</v>
      </c>
      <c r="X4">
        <v>0.89249999999999996</v>
      </c>
      <c r="Y4">
        <v>0.89249999999999996</v>
      </c>
      <c r="Z4">
        <v>0.89249999999999996</v>
      </c>
      <c r="AA4">
        <v>0.89249999999999996</v>
      </c>
      <c r="AB4">
        <v>0.69</v>
      </c>
      <c r="AC4">
        <v>0.69</v>
      </c>
      <c r="AD4">
        <v>0.89249999999999996</v>
      </c>
      <c r="AE4">
        <v>0.89249999999999996</v>
      </c>
      <c r="AF4">
        <v>0.69</v>
      </c>
      <c r="AG4" s="293">
        <v>0.98</v>
      </c>
      <c r="AH4">
        <v>0.89</v>
      </c>
      <c r="AI4">
        <v>0.89</v>
      </c>
      <c r="AJ4">
        <v>0.69</v>
      </c>
      <c r="AK4">
        <v>1</v>
      </c>
      <c r="AL4">
        <v>0.47499999999999998</v>
      </c>
      <c r="AM4">
        <v>1</v>
      </c>
      <c r="AN4" s="290">
        <v>1</v>
      </c>
      <c r="AO4" s="290">
        <v>1</v>
      </c>
      <c r="AP4" s="290">
        <v>1</v>
      </c>
      <c r="AQ4">
        <v>1</v>
      </c>
      <c r="AR4">
        <v>0.89</v>
      </c>
      <c r="AS4">
        <v>0.97699999999999998</v>
      </c>
      <c r="AT4" s="290">
        <v>1</v>
      </c>
      <c r="AU4">
        <v>0.89</v>
      </c>
      <c r="AV4">
        <v>0.87</v>
      </c>
      <c r="AW4">
        <v>0.87</v>
      </c>
      <c r="AX4">
        <v>0.87</v>
      </c>
      <c r="AY4">
        <v>0.89</v>
      </c>
      <c r="AZ4">
        <v>0.89</v>
      </c>
      <c r="BA4">
        <v>0.87</v>
      </c>
      <c r="BB4">
        <v>0.64</v>
      </c>
      <c r="BC4">
        <f>BC3</f>
        <v>1</v>
      </c>
      <c r="BE4">
        <v>1</v>
      </c>
      <c r="BF4">
        <v>1</v>
      </c>
      <c r="BG4">
        <v>1</v>
      </c>
      <c r="BH4">
        <v>1</v>
      </c>
      <c r="BI4">
        <v>1</v>
      </c>
      <c r="BJ4">
        <v>1</v>
      </c>
      <c r="BK4">
        <v>1</v>
      </c>
      <c r="BL4">
        <v>1</v>
      </c>
      <c r="BM4">
        <v>1</v>
      </c>
      <c r="BN4">
        <v>1</v>
      </c>
      <c r="BO4">
        <v>1</v>
      </c>
      <c r="BP4">
        <v>1</v>
      </c>
      <c r="BQ4">
        <v>1</v>
      </c>
      <c r="BR4">
        <v>1</v>
      </c>
      <c r="BS4">
        <v>1</v>
      </c>
      <c r="BT4" s="294"/>
      <c r="BU4">
        <v>1</v>
      </c>
      <c r="BV4" s="294"/>
      <c r="BW4" s="294"/>
      <c r="BX4" s="294"/>
      <c r="BY4" s="294"/>
      <c r="BZ4" s="294"/>
      <c r="CA4" s="294"/>
      <c r="CB4" s="294"/>
      <c r="CC4">
        <v>0.93500000000000005</v>
      </c>
      <c r="CD4">
        <v>0.87</v>
      </c>
      <c r="CE4">
        <v>0.87</v>
      </c>
      <c r="CF4">
        <v>0.91</v>
      </c>
      <c r="CG4">
        <v>0.999</v>
      </c>
      <c r="CH4">
        <v>0.51</v>
      </c>
      <c r="CI4">
        <v>0.47</v>
      </c>
      <c r="CJ4">
        <v>0.86499999999999999</v>
      </c>
      <c r="CK4">
        <v>0.49</v>
      </c>
      <c r="CL4">
        <v>0.47499999999999998</v>
      </c>
      <c r="CM4">
        <v>0.59</v>
      </c>
      <c r="CN4">
        <v>0.62250000000000005</v>
      </c>
      <c r="CO4">
        <v>0.69</v>
      </c>
      <c r="CP4">
        <v>0.89249999999999996</v>
      </c>
      <c r="CQ4">
        <v>0.71499999999999997</v>
      </c>
      <c r="CR4">
        <v>0.89</v>
      </c>
      <c r="CS4">
        <v>1</v>
      </c>
      <c r="CT4">
        <v>1</v>
      </c>
      <c r="CU4">
        <v>1</v>
      </c>
      <c r="DA4" s="294"/>
      <c r="DB4" s="294"/>
      <c r="DC4" s="294"/>
      <c r="DD4" s="294"/>
      <c r="DE4" s="294"/>
      <c r="DF4" s="294"/>
      <c r="DG4" s="294"/>
      <c r="DH4" s="294"/>
      <c r="DI4" s="294"/>
      <c r="DJ4" s="294"/>
      <c r="DK4" s="294"/>
      <c r="DL4" s="294"/>
      <c r="DM4" s="294"/>
      <c r="DN4" s="294"/>
      <c r="DO4" s="294"/>
      <c r="DQ4" s="294"/>
    </row>
    <row r="5" spans="1:121" x14ac:dyDescent="0.2">
      <c r="A5" s="66">
        <v>36526</v>
      </c>
      <c r="B5">
        <v>0.89500000000000002</v>
      </c>
      <c r="C5">
        <v>0.86</v>
      </c>
      <c r="D5">
        <v>0.87</v>
      </c>
      <c r="E5">
        <v>0.87</v>
      </c>
      <c r="F5">
        <v>0.97699999999999998</v>
      </c>
      <c r="G5">
        <v>0.57999999999999996</v>
      </c>
      <c r="H5">
        <v>0.44</v>
      </c>
      <c r="I5">
        <v>0.79500000000000004</v>
      </c>
      <c r="J5">
        <v>0.49</v>
      </c>
      <c r="K5">
        <v>0.505</v>
      </c>
      <c r="L5">
        <v>0.60499999999999998</v>
      </c>
      <c r="M5">
        <v>0.63749999999999996</v>
      </c>
      <c r="N5">
        <v>0.69</v>
      </c>
      <c r="O5">
        <v>0.88</v>
      </c>
      <c r="P5">
        <v>0.69</v>
      </c>
      <c r="Q5">
        <v>0.60499999999999998</v>
      </c>
      <c r="R5">
        <v>0.60499999999999998</v>
      </c>
      <c r="S5">
        <v>0.60499999999999998</v>
      </c>
      <c r="T5">
        <v>0.69</v>
      </c>
      <c r="U5">
        <v>0.69</v>
      </c>
      <c r="V5">
        <v>0.69</v>
      </c>
      <c r="W5">
        <v>0.69</v>
      </c>
      <c r="X5">
        <v>0.88</v>
      </c>
      <c r="Y5">
        <v>0.88</v>
      </c>
      <c r="Z5">
        <v>0.88</v>
      </c>
      <c r="AA5">
        <v>0.88</v>
      </c>
      <c r="AB5">
        <v>0.69</v>
      </c>
      <c r="AC5">
        <v>0.69</v>
      </c>
      <c r="AD5">
        <v>0.88</v>
      </c>
      <c r="AE5">
        <v>0.88</v>
      </c>
      <c r="AF5">
        <v>0.69</v>
      </c>
      <c r="AG5" s="293">
        <v>0.98</v>
      </c>
      <c r="AH5">
        <v>0.89</v>
      </c>
      <c r="AI5">
        <v>0.89</v>
      </c>
      <c r="AJ5">
        <v>0.69</v>
      </c>
      <c r="AK5">
        <v>1</v>
      </c>
      <c r="AL5">
        <v>0.505</v>
      </c>
      <c r="AM5">
        <v>0.87</v>
      </c>
      <c r="AN5" s="290">
        <v>0.98499999999999999</v>
      </c>
      <c r="AO5" s="290">
        <v>0.96</v>
      </c>
      <c r="AP5" s="290">
        <v>0.99</v>
      </c>
      <c r="AQ5">
        <v>0.87</v>
      </c>
      <c r="AR5">
        <v>0.89</v>
      </c>
      <c r="AS5">
        <v>0.97699999999999998</v>
      </c>
      <c r="AT5" s="290">
        <v>0.92500000000000004</v>
      </c>
      <c r="AU5">
        <v>0.89</v>
      </c>
      <c r="AV5">
        <v>0.87</v>
      </c>
      <c r="AW5">
        <v>0.87</v>
      </c>
      <c r="AX5">
        <v>0.87</v>
      </c>
      <c r="AY5">
        <v>0.89</v>
      </c>
      <c r="AZ5">
        <v>0.89</v>
      </c>
      <c r="BA5">
        <v>0.87</v>
      </c>
      <c r="BB5">
        <v>0.64</v>
      </c>
      <c r="BC5">
        <f t="shared" ref="BC5:BC68" si="0">BC4</f>
        <v>1</v>
      </c>
      <c r="BE5">
        <v>1</v>
      </c>
      <c r="BF5">
        <v>1</v>
      </c>
      <c r="BG5">
        <v>1</v>
      </c>
      <c r="BH5">
        <v>1</v>
      </c>
      <c r="BI5">
        <v>1</v>
      </c>
      <c r="BJ5">
        <v>1</v>
      </c>
      <c r="BK5">
        <v>1</v>
      </c>
      <c r="BL5">
        <v>1</v>
      </c>
      <c r="BM5">
        <v>1</v>
      </c>
      <c r="BN5">
        <v>1</v>
      </c>
      <c r="BO5">
        <v>1</v>
      </c>
      <c r="BP5">
        <v>1</v>
      </c>
      <c r="BQ5">
        <v>1</v>
      </c>
      <c r="BR5">
        <v>1</v>
      </c>
      <c r="BS5">
        <v>1</v>
      </c>
      <c r="BT5" s="294"/>
      <c r="BU5">
        <v>1</v>
      </c>
      <c r="BV5" s="294"/>
      <c r="BW5" s="294"/>
      <c r="BX5" s="294"/>
      <c r="BY5" s="294"/>
      <c r="BZ5" s="294"/>
      <c r="CA5" s="294"/>
      <c r="CB5" s="294"/>
      <c r="CC5">
        <v>0.89500000000000002</v>
      </c>
      <c r="CD5">
        <v>0.86</v>
      </c>
      <c r="CE5">
        <v>0.87</v>
      </c>
      <c r="CF5">
        <v>0.92</v>
      </c>
      <c r="CG5">
        <v>0.999</v>
      </c>
      <c r="CH5">
        <v>0.57999999999999996</v>
      </c>
      <c r="CI5">
        <v>0.44</v>
      </c>
      <c r="CJ5">
        <v>0.79500000000000004</v>
      </c>
      <c r="CK5">
        <v>0.49</v>
      </c>
      <c r="CL5">
        <v>0.505</v>
      </c>
      <c r="CM5">
        <v>0.60499999999999998</v>
      </c>
      <c r="CN5">
        <v>0.63749999999999996</v>
      </c>
      <c r="CO5">
        <v>0.69</v>
      </c>
      <c r="CP5">
        <v>0.88</v>
      </c>
      <c r="CQ5">
        <v>0.64</v>
      </c>
      <c r="CR5">
        <v>0.89</v>
      </c>
      <c r="CS5">
        <v>0.98499999999999999</v>
      </c>
      <c r="CT5">
        <v>0.96</v>
      </c>
      <c r="CU5">
        <v>0.99</v>
      </c>
      <c r="CV5">
        <v>0.92500000000000004</v>
      </c>
      <c r="DA5" s="294"/>
      <c r="DB5" s="294"/>
      <c r="DC5" s="294"/>
      <c r="DD5" s="294"/>
      <c r="DE5" s="294"/>
      <c r="DF5" s="294"/>
      <c r="DG5" s="294"/>
      <c r="DH5" s="294"/>
      <c r="DI5" s="294"/>
      <c r="DJ5" s="294"/>
      <c r="DK5" s="294"/>
      <c r="DL5" s="294"/>
      <c r="DM5" s="294"/>
      <c r="DN5" s="294"/>
      <c r="DO5" s="294"/>
      <c r="DQ5" s="294"/>
    </row>
    <row r="6" spans="1:121" x14ac:dyDescent="0.2">
      <c r="A6" s="66">
        <v>36557</v>
      </c>
      <c r="B6">
        <v>0.86499999999999999</v>
      </c>
      <c r="C6">
        <v>0.86</v>
      </c>
      <c r="D6">
        <v>0.89</v>
      </c>
      <c r="E6">
        <v>0.89</v>
      </c>
      <c r="F6">
        <v>0.97699999999999998</v>
      </c>
      <c r="G6">
        <v>0.57999999999999996</v>
      </c>
      <c r="H6">
        <v>0.44</v>
      </c>
      <c r="I6">
        <v>0.83499999999999996</v>
      </c>
      <c r="J6">
        <v>0.59499999999999997</v>
      </c>
      <c r="K6">
        <v>0.505</v>
      </c>
      <c r="L6">
        <v>0.63500000000000001</v>
      </c>
      <c r="M6">
        <v>0.66749999999999998</v>
      </c>
      <c r="N6">
        <v>0.71</v>
      </c>
      <c r="O6">
        <v>0.87749999999999995</v>
      </c>
      <c r="P6">
        <v>0.71</v>
      </c>
      <c r="Q6">
        <v>0.63500000000000001</v>
      </c>
      <c r="R6">
        <v>0.63500000000000001</v>
      </c>
      <c r="S6">
        <v>0.63500000000000001</v>
      </c>
      <c r="T6">
        <v>0.71</v>
      </c>
      <c r="U6">
        <v>0.71</v>
      </c>
      <c r="V6">
        <v>0.71</v>
      </c>
      <c r="W6">
        <v>0.71</v>
      </c>
      <c r="X6">
        <v>0.87749999999999995</v>
      </c>
      <c r="Y6">
        <v>0.87749999999999995</v>
      </c>
      <c r="Z6">
        <v>0.87749999999999995</v>
      </c>
      <c r="AA6">
        <v>0.87749999999999995</v>
      </c>
      <c r="AB6">
        <v>0.71</v>
      </c>
      <c r="AC6">
        <v>0.71</v>
      </c>
      <c r="AD6">
        <v>0.87749999999999995</v>
      </c>
      <c r="AE6">
        <v>0.87749999999999995</v>
      </c>
      <c r="AF6">
        <v>0.71</v>
      </c>
      <c r="AG6" s="293">
        <v>0.98</v>
      </c>
      <c r="AH6">
        <v>0.96120000000000005</v>
      </c>
      <c r="AI6">
        <v>0.96120000000000005</v>
      </c>
      <c r="AJ6">
        <v>0.71</v>
      </c>
      <c r="AK6">
        <v>1</v>
      </c>
      <c r="AL6">
        <v>0.505</v>
      </c>
      <c r="AM6">
        <v>0.89</v>
      </c>
      <c r="AN6" s="290">
        <v>0.98499999999999999</v>
      </c>
      <c r="AO6" s="290">
        <v>0.97</v>
      </c>
      <c r="AP6" s="290">
        <v>0.99</v>
      </c>
      <c r="AQ6">
        <v>0.89</v>
      </c>
      <c r="AR6">
        <v>0.96120000000000005</v>
      </c>
      <c r="AS6">
        <v>0.97699999999999998</v>
      </c>
      <c r="AT6" s="290">
        <v>0.93</v>
      </c>
      <c r="AU6">
        <v>0.96120000000000005</v>
      </c>
      <c r="AV6">
        <v>0.89</v>
      </c>
      <c r="AW6">
        <v>0.89</v>
      </c>
      <c r="AX6">
        <v>0.89</v>
      </c>
      <c r="AY6">
        <v>0.96120000000000005</v>
      </c>
      <c r="AZ6">
        <v>0.96120000000000005</v>
      </c>
      <c r="BA6">
        <v>0.89</v>
      </c>
      <c r="BB6">
        <v>0.64</v>
      </c>
      <c r="BC6">
        <f t="shared" si="0"/>
        <v>1</v>
      </c>
      <c r="BE6">
        <v>1</v>
      </c>
      <c r="BF6">
        <v>1</v>
      </c>
      <c r="BG6">
        <v>1</v>
      </c>
      <c r="BH6">
        <v>1</v>
      </c>
      <c r="BI6">
        <v>1</v>
      </c>
      <c r="BJ6">
        <v>1</v>
      </c>
      <c r="BK6">
        <v>1</v>
      </c>
      <c r="BL6">
        <v>1</v>
      </c>
      <c r="BM6">
        <v>1</v>
      </c>
      <c r="BN6">
        <v>1</v>
      </c>
      <c r="BO6">
        <v>1</v>
      </c>
      <c r="BP6">
        <v>1</v>
      </c>
      <c r="BQ6">
        <v>1</v>
      </c>
      <c r="BR6">
        <v>1</v>
      </c>
      <c r="BS6">
        <v>1</v>
      </c>
      <c r="BT6" s="294"/>
      <c r="BU6">
        <v>1.08</v>
      </c>
      <c r="BV6" s="294"/>
      <c r="BW6" s="294"/>
      <c r="BX6" s="294"/>
      <c r="BY6" s="294"/>
      <c r="BZ6" s="294"/>
      <c r="CA6" s="294"/>
      <c r="CB6" s="294"/>
      <c r="CC6">
        <v>0.86499999999999999</v>
      </c>
      <c r="CD6">
        <v>0.86</v>
      </c>
      <c r="CE6">
        <v>0.89</v>
      </c>
      <c r="CF6">
        <v>0.93500000000000005</v>
      </c>
      <c r="CG6">
        <v>0.99895</v>
      </c>
      <c r="CH6">
        <v>0.57999999999999996</v>
      </c>
      <c r="CI6">
        <v>0.44</v>
      </c>
      <c r="CJ6">
        <v>0.83499999999999996</v>
      </c>
      <c r="CK6">
        <v>0.59499999999999997</v>
      </c>
      <c r="CL6">
        <v>0.505</v>
      </c>
      <c r="CM6">
        <v>0.63500000000000001</v>
      </c>
      <c r="CN6">
        <v>0.66749999999999998</v>
      </c>
      <c r="CO6">
        <v>0.71</v>
      </c>
      <c r="CP6">
        <v>0.87749999999999995</v>
      </c>
      <c r="CQ6">
        <v>0.67</v>
      </c>
      <c r="CR6">
        <v>0.89</v>
      </c>
      <c r="CS6">
        <v>0.98499999999999999</v>
      </c>
      <c r="CT6">
        <v>0.97</v>
      </c>
      <c r="CU6">
        <v>0.99</v>
      </c>
      <c r="CV6">
        <v>0.93</v>
      </c>
      <c r="DA6" s="294"/>
      <c r="DB6" s="294"/>
      <c r="DC6" s="294"/>
      <c r="DD6" s="294"/>
      <c r="DE6" s="294"/>
      <c r="DF6" s="294"/>
      <c r="DG6" s="294"/>
      <c r="DH6" s="294"/>
      <c r="DI6" s="294"/>
      <c r="DJ6" s="294"/>
      <c r="DK6" s="294"/>
      <c r="DL6" s="294"/>
      <c r="DM6" s="294"/>
      <c r="DN6" s="294"/>
      <c r="DO6" s="294"/>
      <c r="DQ6" s="294">
        <v>0.08</v>
      </c>
    </row>
    <row r="7" spans="1:121" x14ac:dyDescent="0.2">
      <c r="A7" s="66">
        <v>36586</v>
      </c>
      <c r="B7">
        <v>0.91863000000000006</v>
      </c>
      <c r="C7">
        <v>0.91670000000000007</v>
      </c>
      <c r="D7">
        <v>0.98143500000000006</v>
      </c>
      <c r="E7">
        <v>0.98143500000000006</v>
      </c>
      <c r="F7">
        <v>0.97699999999999998</v>
      </c>
      <c r="G7">
        <v>0.98750000000000004</v>
      </c>
      <c r="H7">
        <v>0.96800000000000008</v>
      </c>
      <c r="I7">
        <v>0.86499999999999999</v>
      </c>
      <c r="J7">
        <v>0.98493750000000013</v>
      </c>
      <c r="K7">
        <v>0.98499999999999999</v>
      </c>
      <c r="L7">
        <v>0.98750000000000004</v>
      </c>
      <c r="M7">
        <v>0.98750000000000004</v>
      </c>
      <c r="N7">
        <v>0.98</v>
      </c>
      <c r="O7">
        <v>0.93600000000000005</v>
      </c>
      <c r="P7">
        <v>0.98</v>
      </c>
      <c r="Q7">
        <v>0.98750000000000004</v>
      </c>
      <c r="R7">
        <v>0.98750000000000004</v>
      </c>
      <c r="S7">
        <v>0.98750000000000004</v>
      </c>
      <c r="T7">
        <v>0.98</v>
      </c>
      <c r="U7">
        <v>0.98</v>
      </c>
      <c r="V7">
        <v>0.98</v>
      </c>
      <c r="W7">
        <v>0.98</v>
      </c>
      <c r="X7">
        <v>0.93600000000000005</v>
      </c>
      <c r="Y7">
        <v>0.93600000000000005</v>
      </c>
      <c r="Z7">
        <v>0.93600000000000005</v>
      </c>
      <c r="AA7">
        <v>0.93600000000000005</v>
      </c>
      <c r="AB7">
        <v>0.98</v>
      </c>
      <c r="AC7">
        <v>0.98</v>
      </c>
      <c r="AD7">
        <v>0.93600000000000005</v>
      </c>
      <c r="AE7">
        <v>0.93600000000000005</v>
      </c>
      <c r="AF7">
        <v>0.98</v>
      </c>
      <c r="AG7">
        <v>0.99</v>
      </c>
      <c r="AH7">
        <v>0.96253500000000014</v>
      </c>
      <c r="AI7">
        <v>0.96253500000000014</v>
      </c>
      <c r="AJ7">
        <v>0.98</v>
      </c>
      <c r="AK7">
        <v>1</v>
      </c>
      <c r="AL7">
        <v>0.98499999999999999</v>
      </c>
      <c r="AM7">
        <v>0.98143500000000006</v>
      </c>
      <c r="AN7" s="290">
        <v>0.98499999999999999</v>
      </c>
      <c r="AO7" s="290">
        <v>0.97</v>
      </c>
      <c r="AP7" s="290">
        <v>0.99</v>
      </c>
      <c r="AQ7" s="295">
        <v>0.98143500000000006</v>
      </c>
      <c r="AR7">
        <v>0.96253500000000014</v>
      </c>
      <c r="AS7">
        <v>0.97699999999999998</v>
      </c>
      <c r="AT7" s="290">
        <v>0.94499999999999995</v>
      </c>
      <c r="AU7">
        <v>0.96253500000000014</v>
      </c>
      <c r="AV7">
        <v>0.98143500000000006</v>
      </c>
      <c r="AW7">
        <v>0.98143500000000006</v>
      </c>
      <c r="AX7">
        <v>0.98143500000000006</v>
      </c>
      <c r="AY7">
        <v>0.96253500000000014</v>
      </c>
      <c r="AZ7">
        <v>0.96253500000000014</v>
      </c>
      <c r="BA7">
        <v>0.98143500000000006</v>
      </c>
      <c r="BB7">
        <v>0.64</v>
      </c>
      <c r="BC7">
        <f t="shared" si="0"/>
        <v>1</v>
      </c>
      <c r="BE7">
        <v>1.0620000000000001</v>
      </c>
      <c r="BF7">
        <v>1.03</v>
      </c>
      <c r="BG7">
        <v>1.0785</v>
      </c>
      <c r="BH7">
        <v>1.0049999999999999</v>
      </c>
      <c r="BI7">
        <v>1</v>
      </c>
      <c r="BJ7">
        <v>1.85</v>
      </c>
      <c r="BK7">
        <v>2.2000000000000002</v>
      </c>
      <c r="BL7">
        <v>1</v>
      </c>
      <c r="BM7">
        <v>1.2875000000000001</v>
      </c>
      <c r="BN7">
        <v>1.98</v>
      </c>
      <c r="BO7">
        <v>1.46</v>
      </c>
      <c r="BP7">
        <v>1.46</v>
      </c>
      <c r="BQ7">
        <v>1.2250000000000001</v>
      </c>
      <c r="BR7">
        <v>1.04</v>
      </c>
      <c r="BS7">
        <v>1.38</v>
      </c>
      <c r="BT7" s="294"/>
      <c r="BU7">
        <v>1.0815000000000001</v>
      </c>
      <c r="BV7" s="294"/>
      <c r="BW7" s="294"/>
      <c r="BX7" s="294"/>
      <c r="BY7" s="294"/>
      <c r="BZ7" s="294"/>
      <c r="CA7" s="294"/>
      <c r="CB7" s="294"/>
      <c r="CC7">
        <v>0.86499999999999999</v>
      </c>
      <c r="CD7">
        <v>0.89</v>
      </c>
      <c r="CE7">
        <v>0.91</v>
      </c>
      <c r="CF7">
        <v>0.93500000000000005</v>
      </c>
      <c r="CG7">
        <v>0.99895</v>
      </c>
      <c r="CH7">
        <v>0.54</v>
      </c>
      <c r="CI7">
        <v>0.44</v>
      </c>
      <c r="CJ7">
        <v>0.86499999999999999</v>
      </c>
      <c r="CK7">
        <v>0.76500000000000001</v>
      </c>
      <c r="CL7">
        <v>0.51500000000000001</v>
      </c>
      <c r="CM7">
        <v>0.78500000000000003</v>
      </c>
      <c r="CN7">
        <v>0.8175</v>
      </c>
      <c r="CO7">
        <v>0.8</v>
      </c>
      <c r="CP7">
        <v>0.9</v>
      </c>
      <c r="CQ7">
        <v>0.83</v>
      </c>
      <c r="CR7">
        <v>0.89</v>
      </c>
      <c r="CS7">
        <v>0.98499999999999999</v>
      </c>
      <c r="CT7">
        <v>0.97</v>
      </c>
      <c r="CU7">
        <v>0.99</v>
      </c>
      <c r="CV7">
        <v>0.94499999999999995</v>
      </c>
      <c r="DA7" s="294">
        <v>6.2E-2</v>
      </c>
      <c r="DB7" s="294">
        <v>0.03</v>
      </c>
      <c r="DC7" s="294">
        <v>7.85E-2</v>
      </c>
      <c r="DD7" s="294">
        <v>5.0000000000000001E-3</v>
      </c>
      <c r="DE7" s="294">
        <v>0</v>
      </c>
      <c r="DF7" s="294">
        <v>0.85</v>
      </c>
      <c r="DG7" s="294">
        <v>1.2</v>
      </c>
      <c r="DH7" s="294">
        <v>0</v>
      </c>
      <c r="DI7" s="294">
        <v>0.28749999999999998</v>
      </c>
      <c r="DJ7" s="294">
        <v>0.98</v>
      </c>
      <c r="DK7" s="294">
        <v>0.46</v>
      </c>
      <c r="DL7" s="294">
        <v>0.46</v>
      </c>
      <c r="DM7" s="294">
        <v>0.22500000000000001</v>
      </c>
      <c r="DN7" s="294">
        <v>0.04</v>
      </c>
      <c r="DO7" s="294">
        <v>0.38</v>
      </c>
      <c r="DQ7" s="294">
        <v>1.5E-3</v>
      </c>
    </row>
    <row r="8" spans="1:121" x14ac:dyDescent="0.2">
      <c r="A8" s="66">
        <v>36617</v>
      </c>
      <c r="B8">
        <v>0.95093749999999999</v>
      </c>
      <c r="C8">
        <v>0.95400000000000007</v>
      </c>
      <c r="D8">
        <v>0.98189000000000004</v>
      </c>
      <c r="E8">
        <v>0.98189000000000004</v>
      </c>
      <c r="F8">
        <v>0.97699999999999998</v>
      </c>
      <c r="G8">
        <v>0.88992000000000004</v>
      </c>
      <c r="H8">
        <v>0.90403770000000006</v>
      </c>
      <c r="I8">
        <v>0.92661874999999994</v>
      </c>
      <c r="J8">
        <v>0.97213800000000006</v>
      </c>
      <c r="K8">
        <v>0.98499999999999999</v>
      </c>
      <c r="L8">
        <v>0.98750000000000004</v>
      </c>
      <c r="M8">
        <v>0.98750000000000004</v>
      </c>
      <c r="N8">
        <v>0.98</v>
      </c>
      <c r="O8">
        <v>0.9404745000000001</v>
      </c>
      <c r="P8">
        <v>0.98</v>
      </c>
      <c r="Q8">
        <v>0.98750000000000004</v>
      </c>
      <c r="R8">
        <v>0.98750000000000004</v>
      </c>
      <c r="S8">
        <v>0.98750000000000004</v>
      </c>
      <c r="T8">
        <v>0.98</v>
      </c>
      <c r="U8">
        <v>0.98</v>
      </c>
      <c r="V8">
        <v>0.98</v>
      </c>
      <c r="W8">
        <v>0.98</v>
      </c>
      <c r="X8">
        <v>0.9404745000000001</v>
      </c>
      <c r="Y8">
        <v>0.9404745000000001</v>
      </c>
      <c r="Z8">
        <v>0.9404745000000001</v>
      </c>
      <c r="AA8">
        <v>0.9404745000000001</v>
      </c>
      <c r="AB8">
        <v>0.98</v>
      </c>
      <c r="AC8">
        <v>0.98</v>
      </c>
      <c r="AD8">
        <v>0.9404745000000001</v>
      </c>
      <c r="AE8">
        <v>0.9404745000000001</v>
      </c>
      <c r="AF8">
        <v>0.98</v>
      </c>
      <c r="AG8">
        <v>0.99</v>
      </c>
      <c r="AH8">
        <v>0.96378100000000022</v>
      </c>
      <c r="AI8">
        <v>0.96378100000000022</v>
      </c>
      <c r="AJ8">
        <v>0.98</v>
      </c>
      <c r="AK8">
        <v>1</v>
      </c>
      <c r="AL8">
        <v>0.98499999999999999</v>
      </c>
      <c r="AM8">
        <v>0.98189000000000004</v>
      </c>
      <c r="AN8" s="290">
        <v>0.98499999999999999</v>
      </c>
      <c r="AO8" s="290">
        <v>0.99</v>
      </c>
      <c r="AP8" s="290">
        <v>0.99</v>
      </c>
      <c r="AQ8">
        <v>0.98189000000000004</v>
      </c>
      <c r="AR8">
        <v>0.96378100000000022</v>
      </c>
      <c r="AS8">
        <v>0.97699999999999998</v>
      </c>
      <c r="AT8" s="290">
        <v>0.97</v>
      </c>
      <c r="AU8">
        <v>0.96378100000000022</v>
      </c>
      <c r="AV8">
        <v>0.98189000000000004</v>
      </c>
      <c r="AW8">
        <v>0.98189000000000004</v>
      </c>
      <c r="AX8">
        <v>0.98189000000000004</v>
      </c>
      <c r="AY8">
        <v>0.96378100000000022</v>
      </c>
      <c r="AZ8">
        <v>0.96378100000000022</v>
      </c>
      <c r="BA8">
        <v>0.98189000000000004</v>
      </c>
      <c r="BB8">
        <v>0.64</v>
      </c>
      <c r="BC8">
        <f t="shared" si="0"/>
        <v>1</v>
      </c>
      <c r="BE8">
        <v>1.0625</v>
      </c>
      <c r="BF8">
        <v>1.06</v>
      </c>
      <c r="BG8">
        <v>1.079</v>
      </c>
      <c r="BH8">
        <v>1.0050999999999999</v>
      </c>
      <c r="BI8">
        <v>1</v>
      </c>
      <c r="BJ8">
        <v>1.8540000000000001</v>
      </c>
      <c r="BK8">
        <v>2.2049700000000003</v>
      </c>
      <c r="BL8">
        <v>1.0017499999999999</v>
      </c>
      <c r="BM8">
        <v>1.2876000000000001</v>
      </c>
      <c r="BN8">
        <v>1.9815</v>
      </c>
      <c r="BO8">
        <v>1.4615</v>
      </c>
      <c r="BP8">
        <v>1.4615</v>
      </c>
      <c r="BQ8">
        <v>1.2265000000000001</v>
      </c>
      <c r="BR8">
        <v>1.0415000000000001</v>
      </c>
      <c r="BS8">
        <v>1.3815</v>
      </c>
      <c r="BT8" s="294"/>
      <c r="BU8">
        <v>1.0829000000000002</v>
      </c>
      <c r="BV8" s="294"/>
      <c r="BW8" s="294"/>
      <c r="BX8" s="294"/>
      <c r="BY8" s="294"/>
      <c r="BZ8" s="294"/>
      <c r="CA8" s="294"/>
      <c r="CB8" s="294"/>
      <c r="CC8">
        <v>0.89500000000000002</v>
      </c>
      <c r="CD8">
        <v>0.9</v>
      </c>
      <c r="CE8">
        <v>0.91</v>
      </c>
      <c r="CF8">
        <v>0.96</v>
      </c>
      <c r="CG8">
        <v>0.99895</v>
      </c>
      <c r="CH8">
        <v>0.48</v>
      </c>
      <c r="CI8">
        <v>0.41</v>
      </c>
      <c r="CJ8">
        <v>0.92500000000000004</v>
      </c>
      <c r="CK8">
        <v>0.755</v>
      </c>
      <c r="CL8">
        <v>0.57499999999999996</v>
      </c>
      <c r="CM8">
        <v>0.89500000000000002</v>
      </c>
      <c r="CN8">
        <v>0.92749999999999999</v>
      </c>
      <c r="CO8">
        <v>0.85</v>
      </c>
      <c r="CP8">
        <v>0.90300000000000002</v>
      </c>
      <c r="CQ8">
        <v>0.92</v>
      </c>
      <c r="CR8">
        <v>0.89</v>
      </c>
      <c r="CS8">
        <v>0.98499999999999999</v>
      </c>
      <c r="CT8">
        <v>0.99</v>
      </c>
      <c r="CU8">
        <v>0.99</v>
      </c>
      <c r="CV8">
        <v>0.97</v>
      </c>
      <c r="DA8" s="294">
        <v>5.0000000000000001E-4</v>
      </c>
      <c r="DB8" s="294">
        <v>0.03</v>
      </c>
      <c r="DC8" s="294">
        <v>5.0000000000000001E-4</v>
      </c>
      <c r="DD8" s="294">
        <v>1E-4</v>
      </c>
      <c r="DE8" s="294">
        <v>0</v>
      </c>
      <c r="DF8" s="294">
        <v>4.0000000000000001E-3</v>
      </c>
      <c r="DG8" s="294">
        <v>4.9699999999999996E-3</v>
      </c>
      <c r="DH8" s="294">
        <v>1.75E-3</v>
      </c>
      <c r="DI8" s="294">
        <v>1E-4</v>
      </c>
      <c r="DJ8" s="294">
        <v>1.5E-3</v>
      </c>
      <c r="DK8" s="294">
        <v>1.5E-3</v>
      </c>
      <c r="DL8" s="294">
        <v>1.5E-3</v>
      </c>
      <c r="DM8" s="294">
        <v>1.5E-3</v>
      </c>
      <c r="DN8" s="294">
        <v>1.5E-3</v>
      </c>
      <c r="DO8" s="294">
        <v>1.5E-3</v>
      </c>
      <c r="DQ8" s="294">
        <v>1.4E-3</v>
      </c>
    </row>
    <row r="9" spans="1:121" x14ac:dyDescent="0.2">
      <c r="A9" s="66">
        <v>36647</v>
      </c>
      <c r="B9">
        <v>0.98799999999999999</v>
      </c>
      <c r="C9">
        <v>0.98280000000000012</v>
      </c>
      <c r="D9">
        <v>0.97154999999999991</v>
      </c>
      <c r="E9">
        <v>0.97154999999999991</v>
      </c>
      <c r="F9">
        <v>0.97699999999999998</v>
      </c>
      <c r="G9">
        <v>0.63168600000000008</v>
      </c>
      <c r="H9">
        <v>0.90598520000000005</v>
      </c>
      <c r="I9">
        <v>0.92823749999999994</v>
      </c>
      <c r="J9">
        <v>0.84344350000000012</v>
      </c>
      <c r="K9">
        <v>0.98499999999999999</v>
      </c>
      <c r="L9">
        <v>0.98750000000000004</v>
      </c>
      <c r="M9">
        <v>0.98750000000000004</v>
      </c>
      <c r="N9">
        <v>0.98</v>
      </c>
      <c r="O9">
        <v>0.93861000000000017</v>
      </c>
      <c r="P9">
        <v>0.98</v>
      </c>
      <c r="Q9">
        <v>0.98750000000000004</v>
      </c>
      <c r="R9">
        <v>0.98750000000000004</v>
      </c>
      <c r="S9">
        <v>0.98750000000000004</v>
      </c>
      <c r="T9">
        <v>0.98</v>
      </c>
      <c r="U9">
        <v>0.98</v>
      </c>
      <c r="V9">
        <v>0.98</v>
      </c>
      <c r="W9">
        <v>0.98</v>
      </c>
      <c r="X9">
        <v>0.93861000000000017</v>
      </c>
      <c r="Y9">
        <v>0.93861000000000017</v>
      </c>
      <c r="Z9">
        <v>0.93861000000000017</v>
      </c>
      <c r="AA9">
        <v>0.93861000000000017</v>
      </c>
      <c r="AB9">
        <v>0.98</v>
      </c>
      <c r="AC9">
        <v>0.98</v>
      </c>
      <c r="AD9">
        <v>0.93861000000000017</v>
      </c>
      <c r="AE9">
        <v>0.93861000000000017</v>
      </c>
      <c r="AF9">
        <v>0.98</v>
      </c>
      <c r="AG9">
        <v>0.99</v>
      </c>
      <c r="AH9">
        <v>0.96494245000000012</v>
      </c>
      <c r="AI9">
        <v>0.96494245000000012</v>
      </c>
      <c r="AJ9">
        <v>0.98</v>
      </c>
      <c r="AK9">
        <v>1</v>
      </c>
      <c r="AL9">
        <v>0.98499999999999999</v>
      </c>
      <c r="AM9">
        <v>0.97154999999999991</v>
      </c>
      <c r="AN9" s="290">
        <v>0.98499999999999999</v>
      </c>
      <c r="AO9" s="290">
        <v>0.99</v>
      </c>
      <c r="AP9" s="290">
        <v>0.99</v>
      </c>
      <c r="AQ9">
        <v>0.97154999999999991</v>
      </c>
      <c r="AR9">
        <v>0.96494245000000012</v>
      </c>
      <c r="AS9">
        <v>0.97699999999999998</v>
      </c>
      <c r="AT9" s="290">
        <v>0.97</v>
      </c>
      <c r="AU9">
        <v>0.96494245000000012</v>
      </c>
      <c r="AV9">
        <v>0.97154999999999991</v>
      </c>
      <c r="AW9">
        <v>0.97154999999999991</v>
      </c>
      <c r="AX9">
        <v>0.97154999999999991</v>
      </c>
      <c r="AY9">
        <v>0.96494245000000012</v>
      </c>
      <c r="AZ9">
        <v>0.96494245000000012</v>
      </c>
      <c r="BA9">
        <v>0.97154999999999991</v>
      </c>
      <c r="BB9">
        <v>0.64</v>
      </c>
      <c r="BC9">
        <f t="shared" si="0"/>
        <v>1</v>
      </c>
      <c r="BE9">
        <v>1.0629900000000001</v>
      </c>
      <c r="BF9">
        <v>1.08</v>
      </c>
      <c r="BG9">
        <v>1.0794999999999999</v>
      </c>
      <c r="BH9">
        <v>1.0051999999999999</v>
      </c>
      <c r="BI9">
        <v>1</v>
      </c>
      <c r="BJ9">
        <v>1.8579000000000001</v>
      </c>
      <c r="BK9">
        <v>2.2097200000000004</v>
      </c>
      <c r="BL9">
        <v>1.0034999999999998</v>
      </c>
      <c r="BM9">
        <v>1.2877000000000001</v>
      </c>
      <c r="BN9">
        <v>1.9830000000000001</v>
      </c>
      <c r="BO9">
        <v>1.4629000000000001</v>
      </c>
      <c r="BP9">
        <v>1.4629000000000001</v>
      </c>
      <c r="BQ9">
        <v>1.2279000000000002</v>
      </c>
      <c r="BR9">
        <v>1.0429000000000002</v>
      </c>
      <c r="BS9">
        <v>1.3829</v>
      </c>
      <c r="BT9" s="294"/>
      <c r="BU9">
        <v>1.0842050000000001</v>
      </c>
      <c r="BV9" s="294"/>
      <c r="BW9" s="294"/>
      <c r="BX9" s="294"/>
      <c r="BY9" s="294"/>
      <c r="BZ9" s="294"/>
      <c r="CA9" s="294"/>
      <c r="CB9" s="294"/>
      <c r="CC9">
        <v>0.96499999999999997</v>
      </c>
      <c r="CD9">
        <v>0.91</v>
      </c>
      <c r="CE9">
        <v>0.9</v>
      </c>
      <c r="CF9">
        <v>0.97</v>
      </c>
      <c r="CG9">
        <v>0.99895</v>
      </c>
      <c r="CH9">
        <v>0.34</v>
      </c>
      <c r="CI9">
        <v>0.41</v>
      </c>
      <c r="CJ9">
        <v>0.92500000000000004</v>
      </c>
      <c r="CK9">
        <v>0.65500000000000003</v>
      </c>
      <c r="CL9">
        <v>0.625</v>
      </c>
      <c r="CM9">
        <v>0.91749999999999998</v>
      </c>
      <c r="CN9">
        <v>0.95</v>
      </c>
      <c r="CO9">
        <v>0.88</v>
      </c>
      <c r="CP9">
        <v>0.9</v>
      </c>
      <c r="CQ9">
        <v>0.93500000000000005</v>
      </c>
      <c r="CR9">
        <v>0.89</v>
      </c>
      <c r="CS9">
        <v>0.98499999999999999</v>
      </c>
      <c r="CT9">
        <v>0.99</v>
      </c>
      <c r="CU9">
        <v>0.99</v>
      </c>
      <c r="CV9">
        <v>0.97</v>
      </c>
      <c r="DA9" s="294">
        <v>4.8999999999999998E-4</v>
      </c>
      <c r="DB9" s="294">
        <v>0.02</v>
      </c>
      <c r="DC9" s="294">
        <v>5.0000000000000001E-4</v>
      </c>
      <c r="DD9" s="294">
        <v>1E-4</v>
      </c>
      <c r="DE9" s="294">
        <v>0</v>
      </c>
      <c r="DF9" s="294">
        <v>3.8999999999999998E-3</v>
      </c>
      <c r="DG9" s="294">
        <v>4.7499999999999999E-3</v>
      </c>
      <c r="DH9" s="294">
        <v>1.75E-3</v>
      </c>
      <c r="DI9" s="294">
        <v>1E-4</v>
      </c>
      <c r="DJ9" s="294">
        <v>1.5E-3</v>
      </c>
      <c r="DK9" s="294">
        <v>1.4E-3</v>
      </c>
      <c r="DL9" s="294">
        <v>1.4E-3</v>
      </c>
      <c r="DM9" s="294">
        <v>1.4E-3</v>
      </c>
      <c r="DN9" s="294">
        <v>1.4E-3</v>
      </c>
      <c r="DO9" s="294">
        <v>1.4E-3</v>
      </c>
      <c r="DQ9" s="294">
        <v>1.305E-3</v>
      </c>
    </row>
    <row r="10" spans="1:121" x14ac:dyDescent="0.2">
      <c r="A10" s="66">
        <v>36678</v>
      </c>
      <c r="B10">
        <v>0.98799999999999999</v>
      </c>
      <c r="C10">
        <v>0.98799999999999999</v>
      </c>
      <c r="D10">
        <v>0.97199999999999986</v>
      </c>
      <c r="E10">
        <v>0.97199999999999986</v>
      </c>
      <c r="F10">
        <v>0.97699999999999998</v>
      </c>
      <c r="G10">
        <v>0.63297800000000004</v>
      </c>
      <c r="H10">
        <v>0.98750000000000004</v>
      </c>
      <c r="I10">
        <v>0.92985624999999983</v>
      </c>
      <c r="J10">
        <v>0.727607</v>
      </c>
      <c r="K10">
        <v>0.98499999999999999</v>
      </c>
      <c r="L10">
        <v>0.98750000000000004</v>
      </c>
      <c r="M10">
        <v>0.98750000000000004</v>
      </c>
      <c r="N10">
        <v>0.98</v>
      </c>
      <c r="O10">
        <v>0.94239501250000002</v>
      </c>
      <c r="P10">
        <v>0.98</v>
      </c>
      <c r="Q10">
        <v>0.98750000000000004</v>
      </c>
      <c r="R10">
        <v>0.98750000000000004</v>
      </c>
      <c r="S10">
        <v>0.98750000000000004</v>
      </c>
      <c r="T10">
        <v>0.98</v>
      </c>
      <c r="U10">
        <v>0.98</v>
      </c>
      <c r="V10">
        <v>0.98</v>
      </c>
      <c r="W10">
        <v>0.98</v>
      </c>
      <c r="X10">
        <v>0.94239501250000002</v>
      </c>
      <c r="Y10">
        <v>0.94239501250000002</v>
      </c>
      <c r="Z10">
        <v>0.94239501250000002</v>
      </c>
      <c r="AA10">
        <v>0.94239501250000002</v>
      </c>
      <c r="AB10">
        <v>0.98</v>
      </c>
      <c r="AC10">
        <v>0.98</v>
      </c>
      <c r="AD10">
        <v>0.94239501250000002</v>
      </c>
      <c r="AE10">
        <v>0.94239501250000002</v>
      </c>
      <c r="AF10">
        <v>0.98</v>
      </c>
      <c r="AG10">
        <v>0.99</v>
      </c>
      <c r="AH10">
        <v>0.96601045000000019</v>
      </c>
      <c r="AI10">
        <v>0.96601045000000019</v>
      </c>
      <c r="AJ10">
        <v>0.98</v>
      </c>
      <c r="AK10">
        <v>1</v>
      </c>
      <c r="AL10">
        <v>0.98499999999999999</v>
      </c>
      <c r="AM10">
        <v>0.97199999999999986</v>
      </c>
      <c r="AN10" s="290">
        <v>0.98499999999999999</v>
      </c>
      <c r="AO10" s="290">
        <v>0.99</v>
      </c>
      <c r="AP10" s="290">
        <v>0.99</v>
      </c>
      <c r="AQ10">
        <v>0.97199999999999986</v>
      </c>
      <c r="AR10">
        <v>0.96601045000000019</v>
      </c>
      <c r="AS10">
        <v>0.97699999999999998</v>
      </c>
      <c r="AT10" s="290">
        <v>0.97</v>
      </c>
      <c r="AU10">
        <v>0.96601045000000019</v>
      </c>
      <c r="AV10">
        <v>0.97199999999999986</v>
      </c>
      <c r="AW10">
        <v>0.97199999999999986</v>
      </c>
      <c r="AX10">
        <v>0.97199999999999986</v>
      </c>
      <c r="AY10">
        <v>0.96601045000000019</v>
      </c>
      <c r="AZ10">
        <v>0.96601045000000019</v>
      </c>
      <c r="BA10">
        <v>0.97199999999999986</v>
      </c>
      <c r="BB10">
        <v>0.64</v>
      </c>
      <c r="BC10">
        <f t="shared" si="0"/>
        <v>1</v>
      </c>
      <c r="BE10">
        <v>1.0634701000000002</v>
      </c>
      <c r="BF10">
        <v>1.0900000000000001</v>
      </c>
      <c r="BG10">
        <v>1.08</v>
      </c>
      <c r="BH10">
        <v>1.0052999999999999</v>
      </c>
      <c r="BI10">
        <v>1</v>
      </c>
      <c r="BJ10">
        <v>1.8617000000000001</v>
      </c>
      <c r="BK10">
        <v>2.2141200000000003</v>
      </c>
      <c r="BL10">
        <v>1.0052499999999998</v>
      </c>
      <c r="BM10">
        <v>1.2878000000000001</v>
      </c>
      <c r="BN10">
        <v>1.9845000000000002</v>
      </c>
      <c r="BO10">
        <v>1.464205</v>
      </c>
      <c r="BP10">
        <v>1.464205</v>
      </c>
      <c r="BQ10">
        <v>1.2292050000000001</v>
      </c>
      <c r="BR10">
        <v>1.044205</v>
      </c>
      <c r="BS10">
        <v>1.3842049999999999</v>
      </c>
      <c r="BT10" s="294"/>
      <c r="BU10">
        <v>1.0854050000000002</v>
      </c>
      <c r="BV10" s="294"/>
      <c r="BW10" s="294"/>
      <c r="BX10" s="294"/>
      <c r="BY10" s="294"/>
      <c r="BZ10" s="294"/>
      <c r="CA10" s="294"/>
      <c r="CB10" s="294"/>
      <c r="CC10">
        <v>0.96499999999999997</v>
      </c>
      <c r="CD10">
        <v>0.91</v>
      </c>
      <c r="CE10">
        <v>0.9</v>
      </c>
      <c r="CF10">
        <v>0.98</v>
      </c>
      <c r="CG10">
        <v>0.99895</v>
      </c>
      <c r="CH10">
        <v>0.34</v>
      </c>
      <c r="CI10">
        <v>0.46</v>
      </c>
      <c r="CJ10">
        <v>0.92500000000000004</v>
      </c>
      <c r="CK10">
        <v>0.56499999999999995</v>
      </c>
      <c r="CL10">
        <v>0.72499999999999998</v>
      </c>
      <c r="CM10">
        <v>0.88249999999999995</v>
      </c>
      <c r="CN10">
        <v>0.91500000000000004</v>
      </c>
      <c r="CO10">
        <v>0.88</v>
      </c>
      <c r="CP10">
        <v>0.90249999999999997</v>
      </c>
      <c r="CQ10">
        <v>0.91500000000000004</v>
      </c>
      <c r="CR10">
        <v>0.89</v>
      </c>
      <c r="CS10">
        <v>0.98499999999999999</v>
      </c>
      <c r="CT10">
        <v>0.99</v>
      </c>
      <c r="CU10">
        <v>0.99</v>
      </c>
      <c r="CV10">
        <v>0.97</v>
      </c>
      <c r="DA10" s="294">
        <v>4.8010000000000001E-4</v>
      </c>
      <c r="DB10" s="294">
        <v>0.01</v>
      </c>
      <c r="DC10" s="294">
        <v>5.0000000000000001E-4</v>
      </c>
      <c r="DD10" s="294">
        <v>1E-4</v>
      </c>
      <c r="DE10" s="294">
        <v>0</v>
      </c>
      <c r="DF10" s="294">
        <v>3.8E-3</v>
      </c>
      <c r="DG10" s="294">
        <v>4.4000000000000003E-3</v>
      </c>
      <c r="DH10" s="294">
        <v>1.75E-3</v>
      </c>
      <c r="DI10" s="294">
        <v>1E-4</v>
      </c>
      <c r="DJ10" s="294">
        <v>1.5E-3</v>
      </c>
      <c r="DK10" s="294">
        <v>1.305E-3</v>
      </c>
      <c r="DL10" s="294">
        <v>1.305E-3</v>
      </c>
      <c r="DM10" s="294">
        <v>1.305E-3</v>
      </c>
      <c r="DN10" s="294">
        <v>1.305E-3</v>
      </c>
      <c r="DO10" s="294">
        <v>1.305E-3</v>
      </c>
      <c r="DQ10" s="294">
        <v>1.1999999999999999E-3</v>
      </c>
    </row>
    <row r="11" spans="1:121" x14ac:dyDescent="0.2">
      <c r="A11" s="66">
        <v>36708</v>
      </c>
      <c r="B11">
        <v>0.98799999999999999</v>
      </c>
      <c r="C11">
        <v>0.98799999999999999</v>
      </c>
      <c r="D11">
        <v>0.97244999999999981</v>
      </c>
      <c r="E11">
        <v>0.97244999999999981</v>
      </c>
      <c r="F11">
        <v>0.97699999999999998</v>
      </c>
      <c r="G11">
        <v>0.76481399999999999</v>
      </c>
      <c r="H11">
        <v>0.98750000000000004</v>
      </c>
      <c r="I11">
        <v>0.93147499999999972</v>
      </c>
      <c r="J11">
        <v>0.75342149999999997</v>
      </c>
      <c r="K11">
        <v>0.98499999999999999</v>
      </c>
      <c r="L11">
        <v>0.98750000000000004</v>
      </c>
      <c r="M11">
        <v>0.98750000000000004</v>
      </c>
      <c r="N11">
        <v>0.98</v>
      </c>
      <c r="O11">
        <v>0.94870503750000013</v>
      </c>
      <c r="P11">
        <v>0.98</v>
      </c>
      <c r="Q11">
        <v>0.98750000000000004</v>
      </c>
      <c r="R11">
        <v>0.98750000000000004</v>
      </c>
      <c r="S11">
        <v>0.98750000000000004</v>
      </c>
      <c r="T11">
        <v>0.98</v>
      </c>
      <c r="U11">
        <v>0.98</v>
      </c>
      <c r="V11">
        <v>0.98</v>
      </c>
      <c r="W11">
        <v>0.98</v>
      </c>
      <c r="X11">
        <v>0.94870503750000013</v>
      </c>
      <c r="Y11">
        <v>0.94870503750000013</v>
      </c>
      <c r="Z11">
        <v>0.94870503750000013</v>
      </c>
      <c r="AA11">
        <v>0.94870503750000013</v>
      </c>
      <c r="AB11">
        <v>0.98</v>
      </c>
      <c r="AC11">
        <v>0.98</v>
      </c>
      <c r="AD11">
        <v>0.94870503750000013</v>
      </c>
      <c r="AE11">
        <v>0.94870503750000013</v>
      </c>
      <c r="AF11">
        <v>0.98</v>
      </c>
      <c r="AG11">
        <v>0.99</v>
      </c>
      <c r="AH11">
        <v>0.96698945000000025</v>
      </c>
      <c r="AI11">
        <v>0.96698945000000025</v>
      </c>
      <c r="AJ11">
        <v>0.98</v>
      </c>
      <c r="AK11">
        <v>1</v>
      </c>
      <c r="AL11">
        <v>0.98499999999999999</v>
      </c>
      <c r="AM11">
        <v>0.97244999999999981</v>
      </c>
      <c r="AN11" s="290">
        <v>0.98499999999999999</v>
      </c>
      <c r="AO11" s="290">
        <v>0.99</v>
      </c>
      <c r="AP11" s="290">
        <v>0.99</v>
      </c>
      <c r="AQ11">
        <v>0.97244999999999981</v>
      </c>
      <c r="AR11">
        <v>0.96698945000000025</v>
      </c>
      <c r="AS11">
        <v>0.97699999999999998</v>
      </c>
      <c r="AT11" s="290">
        <v>0.97</v>
      </c>
      <c r="AU11">
        <v>0.96698945000000025</v>
      </c>
      <c r="AV11">
        <v>0.97244999999999981</v>
      </c>
      <c r="AW11">
        <v>0.97244999999999981</v>
      </c>
      <c r="AX11">
        <v>0.97244999999999981</v>
      </c>
      <c r="AY11">
        <v>0.96698945000000025</v>
      </c>
      <c r="AZ11">
        <v>0.96698945000000025</v>
      </c>
      <c r="BA11">
        <v>0.97244999999999981</v>
      </c>
      <c r="BB11">
        <v>0.64</v>
      </c>
      <c r="BC11">
        <f t="shared" si="0"/>
        <v>1</v>
      </c>
      <c r="BE11">
        <v>1.0639401000000002</v>
      </c>
      <c r="BF11">
        <v>1.0902000000000001</v>
      </c>
      <c r="BG11">
        <v>1.0804999999999998</v>
      </c>
      <c r="BH11">
        <v>1.0053999999999998</v>
      </c>
      <c r="BI11">
        <v>1</v>
      </c>
      <c r="BJ11">
        <v>1.8654000000000002</v>
      </c>
      <c r="BK11">
        <v>2.2183200000000003</v>
      </c>
      <c r="BL11">
        <v>1.0069999999999997</v>
      </c>
      <c r="BM11">
        <v>1.2879</v>
      </c>
      <c r="BN11">
        <v>1.9860000000000002</v>
      </c>
      <c r="BO11">
        <v>1.4654050000000001</v>
      </c>
      <c r="BP11">
        <v>1.4654050000000001</v>
      </c>
      <c r="BQ11">
        <v>1.2304050000000002</v>
      </c>
      <c r="BR11">
        <v>1.0454050000000001</v>
      </c>
      <c r="BS11">
        <v>1.385405</v>
      </c>
      <c r="BT11" s="294"/>
      <c r="BU11">
        <v>1.0865050000000003</v>
      </c>
      <c r="BV11" s="294"/>
      <c r="BW11" s="294"/>
      <c r="BX11" s="294"/>
      <c r="BY11" s="294"/>
      <c r="BZ11" s="294"/>
      <c r="CA11" s="294"/>
      <c r="CB11" s="294"/>
      <c r="CC11">
        <v>0.97499999999999998</v>
      </c>
      <c r="CD11">
        <v>0.91</v>
      </c>
      <c r="CE11">
        <v>0.9</v>
      </c>
      <c r="CF11">
        <v>0.97</v>
      </c>
      <c r="CG11">
        <v>0.99895</v>
      </c>
      <c r="CH11">
        <v>0.41</v>
      </c>
      <c r="CI11">
        <v>0.46</v>
      </c>
      <c r="CJ11">
        <v>0.92500000000000004</v>
      </c>
      <c r="CK11">
        <v>0.58499999999999996</v>
      </c>
      <c r="CL11">
        <v>0.72499999999999998</v>
      </c>
      <c r="CM11">
        <v>0.87749999999999995</v>
      </c>
      <c r="CN11">
        <v>0.91</v>
      </c>
      <c r="CO11">
        <v>0.89</v>
      </c>
      <c r="CP11">
        <v>0.90749999999999997</v>
      </c>
      <c r="CQ11">
        <v>0.91500000000000004</v>
      </c>
      <c r="CR11">
        <v>0.89</v>
      </c>
      <c r="CS11">
        <v>0.98499999999999999</v>
      </c>
      <c r="CT11">
        <v>0.99</v>
      </c>
      <c r="CU11">
        <v>0.99</v>
      </c>
      <c r="CV11">
        <v>0.97</v>
      </c>
      <c r="DA11" s="294">
        <v>4.6999999999999999E-4</v>
      </c>
      <c r="DB11" s="294">
        <v>2.0000000000000001E-4</v>
      </c>
      <c r="DC11" s="294">
        <v>5.0000000000000001E-4</v>
      </c>
      <c r="DD11" s="294">
        <v>1E-4</v>
      </c>
      <c r="DE11" s="294">
        <v>0</v>
      </c>
      <c r="DF11" s="294">
        <v>3.7000000000000002E-3</v>
      </c>
      <c r="DG11" s="294">
        <v>4.1999999999999997E-3</v>
      </c>
      <c r="DH11" s="294">
        <v>1.75E-3</v>
      </c>
      <c r="DI11" s="294">
        <v>1E-4</v>
      </c>
      <c r="DJ11" s="294">
        <v>1.5E-3</v>
      </c>
      <c r="DK11" s="294">
        <v>1.1999999999999999E-3</v>
      </c>
      <c r="DL11" s="294">
        <v>1.1999999999999999E-3</v>
      </c>
      <c r="DM11" s="294">
        <v>1.1999999999999999E-3</v>
      </c>
      <c r="DN11" s="294">
        <v>1.1999999999999999E-3</v>
      </c>
      <c r="DO11" s="294">
        <v>1.1999999999999999E-3</v>
      </c>
      <c r="DQ11" s="294">
        <v>1.1000000000000001E-3</v>
      </c>
    </row>
    <row r="12" spans="1:121" x14ac:dyDescent="0.2">
      <c r="A12" s="66">
        <v>36739</v>
      </c>
      <c r="B12">
        <v>0.98799999999999999</v>
      </c>
      <c r="C12">
        <v>0.98799999999999999</v>
      </c>
      <c r="D12">
        <v>0.97289999999999976</v>
      </c>
      <c r="E12">
        <v>0.97289999999999976</v>
      </c>
      <c r="F12">
        <v>0.97699999999999998</v>
      </c>
      <c r="G12">
        <v>0.80367000000000011</v>
      </c>
      <c r="H12">
        <v>0.98750000000000004</v>
      </c>
      <c r="I12">
        <v>0.92300624999999969</v>
      </c>
      <c r="J12">
        <v>0.86940000000000006</v>
      </c>
      <c r="K12">
        <v>0.98499999999999999</v>
      </c>
      <c r="L12">
        <v>0.98750000000000004</v>
      </c>
      <c r="M12">
        <v>0.98750000000000004</v>
      </c>
      <c r="N12">
        <v>0.98</v>
      </c>
      <c r="O12">
        <v>0.97063338750000017</v>
      </c>
      <c r="P12">
        <v>0.98</v>
      </c>
      <c r="Q12">
        <v>0.98750000000000004</v>
      </c>
      <c r="R12">
        <v>0.98750000000000004</v>
      </c>
      <c r="S12">
        <v>0.98750000000000004</v>
      </c>
      <c r="T12">
        <v>0.98</v>
      </c>
      <c r="U12">
        <v>0.98</v>
      </c>
      <c r="V12">
        <v>0.98</v>
      </c>
      <c r="W12">
        <v>0.98</v>
      </c>
      <c r="X12">
        <v>0.97063338750000017</v>
      </c>
      <c r="Y12">
        <v>0.97063338750000017</v>
      </c>
      <c r="Z12">
        <v>0.97063338750000017</v>
      </c>
      <c r="AA12">
        <v>0.97063338750000017</v>
      </c>
      <c r="AB12">
        <v>0.98</v>
      </c>
      <c r="AC12">
        <v>0.98</v>
      </c>
      <c r="AD12">
        <v>0.97063338750000017</v>
      </c>
      <c r="AE12">
        <v>0.97063338750000017</v>
      </c>
      <c r="AF12">
        <v>0.98</v>
      </c>
      <c r="AG12">
        <v>0.99</v>
      </c>
      <c r="AH12">
        <v>0.9678794500000002</v>
      </c>
      <c r="AI12">
        <v>0.9678794500000002</v>
      </c>
      <c r="AJ12">
        <v>0.98</v>
      </c>
      <c r="AK12">
        <v>1</v>
      </c>
      <c r="AL12">
        <v>0.98499999999999999</v>
      </c>
      <c r="AM12">
        <v>0.97289999999999976</v>
      </c>
      <c r="AN12" s="290">
        <v>0.98499999999999999</v>
      </c>
      <c r="AO12" s="290">
        <v>0.99</v>
      </c>
      <c r="AP12" s="290">
        <v>0.99</v>
      </c>
      <c r="AQ12">
        <v>0.97289999999999976</v>
      </c>
      <c r="AR12">
        <v>0.9678794500000002</v>
      </c>
      <c r="AS12">
        <v>0.97699999999999998</v>
      </c>
      <c r="AT12" s="290">
        <v>0.97</v>
      </c>
      <c r="AU12">
        <v>0.9678794500000002</v>
      </c>
      <c r="AV12">
        <v>0.97289999999999976</v>
      </c>
      <c r="AW12">
        <v>0.97289999999999976</v>
      </c>
      <c r="AX12">
        <v>0.97289999999999976</v>
      </c>
      <c r="AY12">
        <v>0.9678794500000002</v>
      </c>
      <c r="AZ12">
        <v>0.9678794500000002</v>
      </c>
      <c r="BA12">
        <v>0.97289999999999976</v>
      </c>
      <c r="BB12">
        <v>0.64</v>
      </c>
      <c r="BC12">
        <f t="shared" si="0"/>
        <v>1</v>
      </c>
      <c r="BE12">
        <v>1.0644001000000001</v>
      </c>
      <c r="BF12">
        <v>1.0904</v>
      </c>
      <c r="BG12">
        <v>1.0809999999999997</v>
      </c>
      <c r="BH12">
        <v>1.0054999999999998</v>
      </c>
      <c r="BI12">
        <v>1</v>
      </c>
      <c r="BJ12">
        <v>1.8690000000000002</v>
      </c>
      <c r="BK12">
        <v>2.2220866666666668</v>
      </c>
      <c r="BL12">
        <v>1.00875</v>
      </c>
      <c r="BM12">
        <v>1.288</v>
      </c>
      <c r="BN12">
        <v>1.9875</v>
      </c>
      <c r="BO12">
        <v>1.4665050000000002</v>
      </c>
      <c r="BP12">
        <v>1.4665050000000002</v>
      </c>
      <c r="BQ12">
        <v>1.2315050000000003</v>
      </c>
      <c r="BR12">
        <v>1.0465050000000002</v>
      </c>
      <c r="BS12">
        <v>1.3865050000000001</v>
      </c>
      <c r="BT12" s="294"/>
      <c r="BU12">
        <v>1.0875050000000002</v>
      </c>
      <c r="BV12" s="294"/>
      <c r="BW12" s="294"/>
      <c r="BX12" s="294"/>
      <c r="BY12" s="294"/>
      <c r="BZ12" s="294"/>
      <c r="CA12" s="294"/>
      <c r="CB12" s="294"/>
      <c r="CC12">
        <v>0.97499999999999998</v>
      </c>
      <c r="CD12">
        <v>0.91</v>
      </c>
      <c r="CE12">
        <v>0.9</v>
      </c>
      <c r="CF12">
        <v>0.97</v>
      </c>
      <c r="CG12">
        <v>0.99895</v>
      </c>
      <c r="CH12">
        <v>0.43</v>
      </c>
      <c r="CI12">
        <v>0.51</v>
      </c>
      <c r="CJ12">
        <v>0.91500000000000004</v>
      </c>
      <c r="CK12">
        <v>0.67500000000000004</v>
      </c>
      <c r="CL12">
        <v>0.72499999999999998</v>
      </c>
      <c r="CM12">
        <v>0.89</v>
      </c>
      <c r="CN12">
        <v>0.92249999999999999</v>
      </c>
      <c r="CO12">
        <v>0.91500000000000004</v>
      </c>
      <c r="CP12">
        <v>0.92749999999999999</v>
      </c>
      <c r="CQ12">
        <v>0.91500000000000004</v>
      </c>
      <c r="CR12">
        <v>0.89</v>
      </c>
      <c r="CS12">
        <v>0.98499999999999999</v>
      </c>
      <c r="CT12">
        <v>0.99</v>
      </c>
      <c r="CU12">
        <v>0.99</v>
      </c>
      <c r="CV12">
        <v>0.97</v>
      </c>
      <c r="DA12" s="294">
        <v>4.6000000000000001E-4</v>
      </c>
      <c r="DB12" s="294">
        <v>2.0000000000000001E-4</v>
      </c>
      <c r="DC12" s="294">
        <v>5.0000000000000099E-4</v>
      </c>
      <c r="DD12" s="294">
        <v>1E-4</v>
      </c>
      <c r="DE12" s="294">
        <v>0</v>
      </c>
      <c r="DF12" s="294">
        <v>3.5999999999999999E-3</v>
      </c>
      <c r="DG12" s="294">
        <v>3.7666666666666699E-3</v>
      </c>
      <c r="DH12" s="294">
        <v>1.75E-3</v>
      </c>
      <c r="DI12" s="294">
        <v>1E-4</v>
      </c>
      <c r="DJ12" s="294">
        <v>1.5E-3</v>
      </c>
      <c r="DK12" s="294">
        <v>1.1000000000000001E-3</v>
      </c>
      <c r="DL12" s="294">
        <v>1.1000000000000001E-3</v>
      </c>
      <c r="DM12" s="294">
        <v>1.1000000000000001E-3</v>
      </c>
      <c r="DN12" s="294">
        <v>1.1000000000000001E-3</v>
      </c>
      <c r="DO12" s="294">
        <v>1.1000000000000001E-3</v>
      </c>
      <c r="DQ12" s="294">
        <v>1E-3</v>
      </c>
    </row>
    <row r="13" spans="1:121" x14ac:dyDescent="0.2">
      <c r="A13" s="66">
        <v>36770</v>
      </c>
      <c r="B13">
        <v>0.98799999999999999</v>
      </c>
      <c r="C13">
        <v>0.98799999999999999</v>
      </c>
      <c r="D13">
        <v>0.97325999999999979</v>
      </c>
      <c r="E13">
        <v>0.97325999999999979</v>
      </c>
      <c r="F13">
        <v>0.97699999999999998</v>
      </c>
      <c r="G13">
        <v>0.86139600000000016</v>
      </c>
      <c r="H13">
        <v>0.98750000000000004</v>
      </c>
      <c r="I13">
        <v>0.92460749999999958</v>
      </c>
      <c r="J13">
        <v>0.68913350000000007</v>
      </c>
      <c r="K13">
        <v>0.98499999999999999</v>
      </c>
      <c r="L13">
        <v>0.98750000000000004</v>
      </c>
      <c r="M13">
        <v>0.98750000000000004</v>
      </c>
      <c r="N13">
        <v>0.98</v>
      </c>
      <c r="O13">
        <v>0.96370460000000013</v>
      </c>
      <c r="P13">
        <v>0.98</v>
      </c>
      <c r="Q13">
        <v>0.98750000000000004</v>
      </c>
      <c r="R13">
        <v>0.98750000000000004</v>
      </c>
      <c r="S13">
        <v>0.98750000000000004</v>
      </c>
      <c r="T13">
        <v>0.98</v>
      </c>
      <c r="U13">
        <v>0.98</v>
      </c>
      <c r="V13">
        <v>0.98</v>
      </c>
      <c r="W13">
        <v>0.98</v>
      </c>
      <c r="X13">
        <v>0.96370460000000013</v>
      </c>
      <c r="Y13">
        <v>0.96370460000000013</v>
      </c>
      <c r="Z13">
        <v>0.96370460000000013</v>
      </c>
      <c r="AA13">
        <v>0.96370460000000013</v>
      </c>
      <c r="AB13">
        <v>0.98</v>
      </c>
      <c r="AC13">
        <v>0.98</v>
      </c>
      <c r="AD13">
        <v>0.96370460000000013</v>
      </c>
      <c r="AE13">
        <v>0.96370460000000013</v>
      </c>
      <c r="AF13">
        <v>0.98</v>
      </c>
      <c r="AG13">
        <v>0.99</v>
      </c>
      <c r="AH13">
        <v>0.96868045000000003</v>
      </c>
      <c r="AI13">
        <v>0.96868045000000003</v>
      </c>
      <c r="AJ13">
        <v>0.98</v>
      </c>
      <c r="AK13">
        <v>1</v>
      </c>
      <c r="AL13">
        <v>0.98499999999999999</v>
      </c>
      <c r="AM13">
        <v>0.97325999999999979</v>
      </c>
      <c r="AN13" s="290">
        <v>0.98499999999999999</v>
      </c>
      <c r="AO13" s="290">
        <v>0.99</v>
      </c>
      <c r="AP13" s="290">
        <v>0.99</v>
      </c>
      <c r="AQ13">
        <v>0.97325999999999979</v>
      </c>
      <c r="AR13">
        <v>0.96868045000000003</v>
      </c>
      <c r="AS13">
        <v>0.97699999999999998</v>
      </c>
      <c r="AT13" s="290">
        <v>0.97</v>
      </c>
      <c r="AU13">
        <v>0.96868045000000003</v>
      </c>
      <c r="AV13">
        <v>0.97325999999999979</v>
      </c>
      <c r="AW13">
        <v>0.97325999999999979</v>
      </c>
      <c r="AX13">
        <v>0.97325999999999979</v>
      </c>
      <c r="AY13">
        <v>0.96868045000000003</v>
      </c>
      <c r="AZ13">
        <v>0.96868045000000003</v>
      </c>
      <c r="BA13">
        <v>0.97325999999999979</v>
      </c>
      <c r="BB13">
        <v>0.64</v>
      </c>
      <c r="BC13">
        <f t="shared" si="0"/>
        <v>1</v>
      </c>
      <c r="BE13">
        <v>1.0648501000000001</v>
      </c>
      <c r="BF13">
        <v>1.0906</v>
      </c>
      <c r="BG13">
        <v>1.0813999999999997</v>
      </c>
      <c r="BH13">
        <v>1.0055999999999998</v>
      </c>
      <c r="BI13">
        <v>1</v>
      </c>
      <c r="BJ13">
        <v>1.8726000000000003</v>
      </c>
      <c r="BK13">
        <v>2.2254533333333333</v>
      </c>
      <c r="BL13">
        <v>1.0104999999999995</v>
      </c>
      <c r="BM13">
        <v>1.2881</v>
      </c>
      <c r="BN13">
        <v>1.9890000000000003</v>
      </c>
      <c r="BO13">
        <v>1.4675050000000001</v>
      </c>
      <c r="BP13">
        <v>1.4675050000000001</v>
      </c>
      <c r="BQ13">
        <v>1.2325050000000002</v>
      </c>
      <c r="BR13">
        <v>1.0475050000000001</v>
      </c>
      <c r="BS13">
        <v>1.387505</v>
      </c>
      <c r="BT13" s="294"/>
      <c r="BU13">
        <v>1.0884050000000001</v>
      </c>
      <c r="BV13" s="294"/>
      <c r="BW13" s="294"/>
      <c r="BX13" s="294"/>
      <c r="BY13" s="294"/>
      <c r="BZ13" s="294"/>
      <c r="CA13" s="294"/>
      <c r="CB13" s="294"/>
      <c r="CC13">
        <v>0.97499999999999998</v>
      </c>
      <c r="CD13">
        <v>0.91</v>
      </c>
      <c r="CE13">
        <v>0.9</v>
      </c>
      <c r="CF13">
        <v>0.95</v>
      </c>
      <c r="CG13">
        <v>0.99895</v>
      </c>
      <c r="CH13">
        <v>0.46</v>
      </c>
      <c r="CI13">
        <v>0.54</v>
      </c>
      <c r="CJ13">
        <v>0.91500000000000004</v>
      </c>
      <c r="CK13">
        <v>0.53500000000000003</v>
      </c>
      <c r="CL13">
        <v>0.57499999999999996</v>
      </c>
      <c r="CM13">
        <v>0.94499999999999995</v>
      </c>
      <c r="CN13">
        <v>0.97750000000000004</v>
      </c>
      <c r="CO13">
        <v>0.94499999999999995</v>
      </c>
      <c r="CP13">
        <v>0.92</v>
      </c>
      <c r="CQ13">
        <v>0.91500000000000004</v>
      </c>
      <c r="CR13">
        <v>0.89</v>
      </c>
      <c r="CS13">
        <v>0.98499999999999999</v>
      </c>
      <c r="CT13">
        <v>0.99</v>
      </c>
      <c r="CU13">
        <v>0.99</v>
      </c>
      <c r="CV13">
        <v>0.97</v>
      </c>
      <c r="DA13" s="294">
        <v>4.4999999999999999E-4</v>
      </c>
      <c r="DB13" s="294">
        <v>2.0000000000000001E-4</v>
      </c>
      <c r="DC13" s="294">
        <v>4.0000000000000002E-4</v>
      </c>
      <c r="DD13" s="294">
        <v>1E-4</v>
      </c>
      <c r="DE13" s="294">
        <v>0</v>
      </c>
      <c r="DF13" s="294">
        <v>3.5999999999999999E-3</v>
      </c>
      <c r="DG13" s="294">
        <v>3.3666666666666701E-3</v>
      </c>
      <c r="DH13" s="294">
        <v>1.75E-3</v>
      </c>
      <c r="DI13" s="294">
        <v>1E-4</v>
      </c>
      <c r="DJ13" s="294">
        <v>1.5E-3</v>
      </c>
      <c r="DK13" s="294">
        <v>1E-3</v>
      </c>
      <c r="DL13" s="294">
        <v>1E-3</v>
      </c>
      <c r="DM13" s="294">
        <v>1E-3</v>
      </c>
      <c r="DN13" s="294">
        <v>1E-3</v>
      </c>
      <c r="DO13" s="294">
        <v>1E-3</v>
      </c>
      <c r="DQ13" s="294">
        <v>8.9999999999999998E-4</v>
      </c>
    </row>
    <row r="14" spans="1:121" x14ac:dyDescent="0.2">
      <c r="A14" s="66">
        <v>36800</v>
      </c>
      <c r="B14">
        <v>0.98799999999999999</v>
      </c>
      <c r="C14">
        <v>0.98172000000000004</v>
      </c>
      <c r="D14">
        <v>0.97357499999999986</v>
      </c>
      <c r="E14">
        <v>0.97357499999999986</v>
      </c>
      <c r="F14">
        <v>0.97699999999999998</v>
      </c>
      <c r="G14">
        <v>0.86305200000000015</v>
      </c>
      <c r="H14">
        <v>0.98050479999999995</v>
      </c>
      <c r="I14">
        <v>0.92620874999999947</v>
      </c>
      <c r="J14">
        <v>0.67630500000000005</v>
      </c>
      <c r="K14">
        <v>0.98499999999999999</v>
      </c>
      <c r="L14">
        <v>0.98750000000000004</v>
      </c>
      <c r="M14">
        <v>0.98750000000000004</v>
      </c>
      <c r="N14">
        <v>0.98</v>
      </c>
      <c r="O14">
        <v>0.94618551250000005</v>
      </c>
      <c r="P14">
        <v>0.98</v>
      </c>
      <c r="Q14">
        <v>0.98750000000000004</v>
      </c>
      <c r="R14">
        <v>0.98750000000000004</v>
      </c>
      <c r="S14">
        <v>0.98750000000000004</v>
      </c>
      <c r="T14">
        <v>0.98</v>
      </c>
      <c r="U14">
        <v>0.98</v>
      </c>
      <c r="V14">
        <v>0.98</v>
      </c>
      <c r="W14">
        <v>0.98</v>
      </c>
      <c r="X14">
        <v>0.94618551250000005</v>
      </c>
      <c r="Y14">
        <v>0.94618551250000005</v>
      </c>
      <c r="Z14">
        <v>0.94618551250000005</v>
      </c>
      <c r="AA14">
        <v>0.94618551250000005</v>
      </c>
      <c r="AB14">
        <v>0.98</v>
      </c>
      <c r="AC14">
        <v>0.98</v>
      </c>
      <c r="AD14">
        <v>0.94618551250000005</v>
      </c>
      <c r="AE14">
        <v>0.94618551250000005</v>
      </c>
      <c r="AF14">
        <v>0.98</v>
      </c>
      <c r="AG14">
        <v>0.99</v>
      </c>
      <c r="AH14">
        <v>0.96939244999999996</v>
      </c>
      <c r="AI14">
        <v>0.96939244999999996</v>
      </c>
      <c r="AJ14">
        <v>0.98</v>
      </c>
      <c r="AK14">
        <v>1</v>
      </c>
      <c r="AL14">
        <v>0.98499999999999999</v>
      </c>
      <c r="AM14">
        <v>0.97357499999999986</v>
      </c>
      <c r="AN14" s="290">
        <v>0.98499999999999999</v>
      </c>
      <c r="AO14" s="290">
        <v>0.98</v>
      </c>
      <c r="AP14" s="290">
        <v>0.99</v>
      </c>
      <c r="AQ14">
        <v>0.97357499999999986</v>
      </c>
      <c r="AR14">
        <v>0.96939244999999996</v>
      </c>
      <c r="AS14">
        <v>0.97699999999999998</v>
      </c>
      <c r="AT14" s="290">
        <v>0.97</v>
      </c>
      <c r="AU14">
        <v>0.96939244999999996</v>
      </c>
      <c r="AV14">
        <v>0.97357499999999986</v>
      </c>
      <c r="AW14">
        <v>0.97357499999999986</v>
      </c>
      <c r="AX14">
        <v>0.97357499999999986</v>
      </c>
      <c r="AY14">
        <v>0.96939244999999996</v>
      </c>
      <c r="AZ14">
        <v>0.96939244999999996</v>
      </c>
      <c r="BA14">
        <v>0.97357499999999986</v>
      </c>
      <c r="BB14">
        <v>0.64</v>
      </c>
      <c r="BC14">
        <f t="shared" si="0"/>
        <v>1</v>
      </c>
      <c r="BE14">
        <v>1.0652901000000001</v>
      </c>
      <c r="BF14">
        <v>1.0908</v>
      </c>
      <c r="BG14">
        <v>1.0817499999999998</v>
      </c>
      <c r="BH14">
        <v>1.0056999999999998</v>
      </c>
      <c r="BI14">
        <v>1</v>
      </c>
      <c r="BJ14">
        <v>1.8762000000000003</v>
      </c>
      <c r="BK14">
        <v>2.2284199999999998</v>
      </c>
      <c r="BL14">
        <v>1.0122499999999994</v>
      </c>
      <c r="BM14">
        <v>1.2882</v>
      </c>
      <c r="BN14">
        <v>1.9905000000000004</v>
      </c>
      <c r="BO14">
        <v>1.468405</v>
      </c>
      <c r="BP14">
        <v>1.468405</v>
      </c>
      <c r="BQ14">
        <v>1.2334050000000001</v>
      </c>
      <c r="BR14">
        <v>1.048405</v>
      </c>
      <c r="BS14">
        <v>1.3884049999999999</v>
      </c>
      <c r="BT14" s="294"/>
      <c r="BU14">
        <v>1.089205</v>
      </c>
      <c r="BV14" s="294"/>
      <c r="BW14" s="294"/>
      <c r="BX14" s="294"/>
      <c r="BY14" s="294"/>
      <c r="BZ14" s="294"/>
      <c r="CA14" s="294"/>
      <c r="CB14" s="294"/>
      <c r="CC14">
        <v>0.95499999999999996</v>
      </c>
      <c r="CD14">
        <v>0.9</v>
      </c>
      <c r="CE14">
        <v>0.9</v>
      </c>
      <c r="CF14">
        <v>0.94</v>
      </c>
      <c r="CG14">
        <v>0.99895</v>
      </c>
      <c r="CH14">
        <v>0.46</v>
      </c>
      <c r="CI14">
        <v>0.44</v>
      </c>
      <c r="CJ14">
        <v>0.91500000000000004</v>
      </c>
      <c r="CK14">
        <v>0.52500000000000002</v>
      </c>
      <c r="CL14">
        <v>0.505</v>
      </c>
      <c r="CM14">
        <v>0.80500000000000005</v>
      </c>
      <c r="CN14">
        <v>0.83750000000000002</v>
      </c>
      <c r="CO14">
        <v>0.875</v>
      </c>
      <c r="CP14">
        <v>0.90249999999999997</v>
      </c>
      <c r="CQ14">
        <v>0.82</v>
      </c>
      <c r="CR14">
        <v>0.89</v>
      </c>
      <c r="CS14">
        <v>0.98499999999999999</v>
      </c>
      <c r="CT14">
        <v>0.98</v>
      </c>
      <c r="CU14">
        <v>0.99</v>
      </c>
      <c r="CV14">
        <v>0.97</v>
      </c>
      <c r="DA14" s="294">
        <v>4.4000000000000002E-4</v>
      </c>
      <c r="DB14" s="294">
        <v>2.0000000000000001E-4</v>
      </c>
      <c r="DC14" s="294">
        <v>3.5E-4</v>
      </c>
      <c r="DD14" s="294">
        <v>1E-4</v>
      </c>
      <c r="DE14" s="294">
        <v>0</v>
      </c>
      <c r="DF14" s="294">
        <v>3.5999999999999999E-3</v>
      </c>
      <c r="DG14" s="294">
        <v>2.96666666666666E-3</v>
      </c>
      <c r="DH14" s="294">
        <v>1.75E-3</v>
      </c>
      <c r="DI14" s="294">
        <v>1E-4</v>
      </c>
      <c r="DJ14" s="294">
        <v>1.5E-3</v>
      </c>
      <c r="DK14" s="294">
        <v>8.9999999999999998E-4</v>
      </c>
      <c r="DL14" s="294">
        <v>8.9999999999999998E-4</v>
      </c>
      <c r="DM14" s="294">
        <v>8.9999999999999998E-4</v>
      </c>
      <c r="DN14" s="294">
        <v>8.9999999999999998E-4</v>
      </c>
      <c r="DO14" s="294">
        <v>9.0000000000000095E-4</v>
      </c>
      <c r="DQ14" s="294">
        <v>8.0000000000000004E-4</v>
      </c>
    </row>
    <row r="15" spans="1:121" x14ac:dyDescent="0.2">
      <c r="A15" s="66">
        <v>36831</v>
      </c>
      <c r="B15">
        <v>0.98799999999999999</v>
      </c>
      <c r="C15">
        <v>0.9819</v>
      </c>
      <c r="D15">
        <v>0.96302449999999973</v>
      </c>
      <c r="E15">
        <v>0.96302449999999973</v>
      </c>
      <c r="F15">
        <v>0.97699999999999998</v>
      </c>
      <c r="G15">
        <v>0.90230400000000011</v>
      </c>
      <c r="H15">
        <v>0.98750000000000004</v>
      </c>
      <c r="I15">
        <v>0.90752999999999939</v>
      </c>
      <c r="J15">
        <v>0.62482550000000003</v>
      </c>
      <c r="K15">
        <v>0.9661200000000002</v>
      </c>
      <c r="L15">
        <v>0.98750000000000004</v>
      </c>
      <c r="M15">
        <v>0.98750000000000004</v>
      </c>
      <c r="N15">
        <v>0.98</v>
      </c>
      <c r="O15">
        <v>0.94690751249999994</v>
      </c>
      <c r="P15">
        <v>0.98</v>
      </c>
      <c r="Q15">
        <v>0.98750000000000004</v>
      </c>
      <c r="R15">
        <v>0.98750000000000004</v>
      </c>
      <c r="S15">
        <v>0.98750000000000004</v>
      </c>
      <c r="T15">
        <v>0.98</v>
      </c>
      <c r="U15">
        <v>0.98</v>
      </c>
      <c r="V15">
        <v>0.98</v>
      </c>
      <c r="W15">
        <v>0.98</v>
      </c>
      <c r="X15">
        <v>0.94690751249999994</v>
      </c>
      <c r="Y15">
        <v>0.94690751249999994</v>
      </c>
      <c r="Z15">
        <v>0.94690751249999994</v>
      </c>
      <c r="AA15">
        <v>0.94690751249999994</v>
      </c>
      <c r="AB15">
        <v>0.98</v>
      </c>
      <c r="AC15">
        <v>0.98</v>
      </c>
      <c r="AD15">
        <v>0.94690751249999994</v>
      </c>
      <c r="AE15">
        <v>0.94690751249999994</v>
      </c>
      <c r="AF15">
        <v>0.98</v>
      </c>
      <c r="AG15">
        <v>0.99</v>
      </c>
      <c r="AH15">
        <v>0.97001544999999989</v>
      </c>
      <c r="AI15">
        <v>0.97001544999999989</v>
      </c>
      <c r="AJ15">
        <v>0.98</v>
      </c>
      <c r="AK15">
        <v>1</v>
      </c>
      <c r="AL15">
        <v>0.9661200000000002</v>
      </c>
      <c r="AM15">
        <v>0.96302449999999973</v>
      </c>
      <c r="AN15" s="290">
        <v>0.98499999999999999</v>
      </c>
      <c r="AO15" s="290">
        <v>0.97</v>
      </c>
      <c r="AP15" s="290">
        <v>0.99</v>
      </c>
      <c r="AQ15">
        <v>0.96302449999999973</v>
      </c>
      <c r="AR15">
        <v>0.97001544999999989</v>
      </c>
      <c r="AS15">
        <v>0.97699999999999998</v>
      </c>
      <c r="AT15" s="290">
        <v>0.97</v>
      </c>
      <c r="AU15">
        <v>0.97001544999999989</v>
      </c>
      <c r="AV15">
        <v>0.96302449999999973</v>
      </c>
      <c r="AW15">
        <v>0.96302449999999973</v>
      </c>
      <c r="AX15">
        <v>0.96302449999999973</v>
      </c>
      <c r="AY15">
        <v>0.97001544999999989</v>
      </c>
      <c r="AZ15">
        <v>0.97001544999999989</v>
      </c>
      <c r="BA15">
        <v>0.96302449999999973</v>
      </c>
      <c r="BB15">
        <v>0.64</v>
      </c>
      <c r="BC15">
        <f t="shared" si="0"/>
        <v>1</v>
      </c>
      <c r="BE15">
        <v>1.0657207000000002</v>
      </c>
      <c r="BF15">
        <v>1.091</v>
      </c>
      <c r="BG15">
        <v>1.0820499999999997</v>
      </c>
      <c r="BH15">
        <v>1.0057999999999998</v>
      </c>
      <c r="BI15">
        <v>1</v>
      </c>
      <c r="BJ15">
        <v>1.8798000000000004</v>
      </c>
      <c r="BK15">
        <v>2.2309866666666665</v>
      </c>
      <c r="BL15">
        <v>1.0139999999999993</v>
      </c>
      <c r="BM15">
        <v>1.2883</v>
      </c>
      <c r="BN15">
        <v>1.9920000000000004</v>
      </c>
      <c r="BO15">
        <v>1.4692049999999999</v>
      </c>
      <c r="BP15">
        <v>1.4692049999999999</v>
      </c>
      <c r="BQ15">
        <v>1.234205</v>
      </c>
      <c r="BR15">
        <v>1.0492049999999999</v>
      </c>
      <c r="BS15">
        <v>1.3892049999999998</v>
      </c>
      <c r="BT15" s="294"/>
      <c r="BU15">
        <v>1.0899049999999999</v>
      </c>
      <c r="BV15" s="294"/>
      <c r="BW15" s="294"/>
      <c r="BX15" s="294"/>
      <c r="BY15" s="294"/>
      <c r="BZ15" s="294"/>
      <c r="CA15" s="294"/>
      <c r="CB15" s="294"/>
      <c r="CC15">
        <v>0.95499999999999996</v>
      </c>
      <c r="CD15">
        <v>0.9</v>
      </c>
      <c r="CE15">
        <v>0.89</v>
      </c>
      <c r="CF15">
        <v>0.94</v>
      </c>
      <c r="CG15">
        <v>0.999</v>
      </c>
      <c r="CH15">
        <v>0.48</v>
      </c>
      <c r="CI15">
        <v>0.45</v>
      </c>
      <c r="CJ15">
        <v>0.89500000000000002</v>
      </c>
      <c r="CK15">
        <v>0.48499999999999999</v>
      </c>
      <c r="CL15">
        <v>0.48499999999999999</v>
      </c>
      <c r="CM15">
        <v>0.79500000000000004</v>
      </c>
      <c r="CN15">
        <v>0.82750000000000001</v>
      </c>
      <c r="CO15">
        <v>0.85</v>
      </c>
      <c r="CP15">
        <v>0.90249999999999997</v>
      </c>
      <c r="CQ15">
        <v>0.82</v>
      </c>
      <c r="CR15">
        <v>0.89</v>
      </c>
      <c r="CS15">
        <v>0.98499999999999999</v>
      </c>
      <c r="CT15">
        <v>0.97</v>
      </c>
      <c r="CU15">
        <v>0.99</v>
      </c>
      <c r="CV15">
        <v>0.97</v>
      </c>
      <c r="DA15" s="294">
        <v>4.306E-4</v>
      </c>
      <c r="DB15" s="294">
        <v>2.0000000000000001E-4</v>
      </c>
      <c r="DC15" s="294">
        <v>2.9999999999999997E-4</v>
      </c>
      <c r="DD15" s="294">
        <v>1E-4</v>
      </c>
      <c r="DE15" s="294">
        <v>0</v>
      </c>
      <c r="DF15" s="294">
        <v>3.5999999999999999E-3</v>
      </c>
      <c r="DG15" s="294">
        <v>2.5666666666666598E-3</v>
      </c>
      <c r="DH15" s="294">
        <v>1.75E-3</v>
      </c>
      <c r="DI15" s="294">
        <v>1E-4</v>
      </c>
      <c r="DJ15" s="294">
        <v>1.5E-3</v>
      </c>
      <c r="DK15" s="294">
        <v>8.0000000000000004E-4</v>
      </c>
      <c r="DL15" s="294">
        <v>8.0000000000000004E-4</v>
      </c>
      <c r="DM15" s="294">
        <v>8.0000000000000004E-4</v>
      </c>
      <c r="DN15" s="294">
        <v>8.0000000000000004E-4</v>
      </c>
      <c r="DO15" s="294">
        <v>8.0000000000000199E-4</v>
      </c>
      <c r="DQ15" s="294">
        <v>6.9999999999999999E-4</v>
      </c>
    </row>
    <row r="16" spans="1:121" x14ac:dyDescent="0.2">
      <c r="A16" s="66">
        <v>36861</v>
      </c>
      <c r="B16">
        <v>0.98799999999999999</v>
      </c>
      <c r="C16">
        <v>0.97116799999999992</v>
      </c>
      <c r="D16">
        <v>0.94155749999999971</v>
      </c>
      <c r="E16">
        <v>0.94155749999999971</v>
      </c>
      <c r="F16">
        <v>0.97699999999999998</v>
      </c>
      <c r="G16">
        <v>0.96053400000000022</v>
      </c>
      <c r="H16">
        <v>0.98750000000000004</v>
      </c>
      <c r="I16">
        <v>0.87862374999999937</v>
      </c>
      <c r="J16">
        <v>0.63131599999999999</v>
      </c>
      <c r="K16">
        <v>0.96684750000000019</v>
      </c>
      <c r="L16">
        <v>0.86724394999999987</v>
      </c>
      <c r="M16">
        <v>0.9150158625</v>
      </c>
      <c r="N16">
        <v>0.85208444999999988</v>
      </c>
      <c r="O16">
        <v>0.9370402124999998</v>
      </c>
      <c r="P16">
        <v>0.85208444999999988</v>
      </c>
      <c r="Q16">
        <v>0.86724394999999987</v>
      </c>
      <c r="R16">
        <v>0.86724394999999987</v>
      </c>
      <c r="S16">
        <v>0.86724394999999987</v>
      </c>
      <c r="T16">
        <v>0.85208444999999988</v>
      </c>
      <c r="U16">
        <v>0.85208444999999988</v>
      </c>
      <c r="V16">
        <v>0.85208444999999988</v>
      </c>
      <c r="W16">
        <v>0.85208444999999988</v>
      </c>
      <c r="X16">
        <v>0.9370402124999998</v>
      </c>
      <c r="Y16">
        <v>0.9370402124999998</v>
      </c>
      <c r="Z16">
        <v>0.9370402124999998</v>
      </c>
      <c r="AA16">
        <v>0.9370402124999998</v>
      </c>
      <c r="AB16">
        <v>0.85208444999999988</v>
      </c>
      <c r="AC16">
        <v>0.85208444999999988</v>
      </c>
      <c r="AD16">
        <v>0.9370402124999998</v>
      </c>
      <c r="AE16">
        <v>0.9370402124999998</v>
      </c>
      <c r="AF16">
        <v>0.85208444999999988</v>
      </c>
      <c r="AG16">
        <v>0.98</v>
      </c>
      <c r="AH16">
        <v>0.97054944999999981</v>
      </c>
      <c r="AI16">
        <v>0.97054944999999981</v>
      </c>
      <c r="AJ16">
        <v>0.85208444999999988</v>
      </c>
      <c r="AK16">
        <v>1</v>
      </c>
      <c r="AL16">
        <v>0.96684750000000019</v>
      </c>
      <c r="AM16">
        <v>0.94155749999999971</v>
      </c>
      <c r="AN16" s="290">
        <v>0.98499999999999999</v>
      </c>
      <c r="AO16" s="290">
        <v>0.97</v>
      </c>
      <c r="AP16" s="290">
        <v>0.99</v>
      </c>
      <c r="AQ16">
        <v>0.94155749999999971</v>
      </c>
      <c r="AR16">
        <v>0.97054944999999981</v>
      </c>
      <c r="AS16">
        <v>0.97699999999999998</v>
      </c>
      <c r="AT16" s="290">
        <v>0.97</v>
      </c>
      <c r="AU16">
        <v>0.97054944999999981</v>
      </c>
      <c r="AV16">
        <v>0.94155749999999971</v>
      </c>
      <c r="AW16">
        <v>0.94155749999999971</v>
      </c>
      <c r="AX16">
        <v>0.94155749999999971</v>
      </c>
      <c r="AY16">
        <v>0.97054944999999981</v>
      </c>
      <c r="AZ16">
        <v>0.97054944999999981</v>
      </c>
      <c r="BA16">
        <v>0.94155749999999971</v>
      </c>
      <c r="BB16">
        <v>0.64</v>
      </c>
      <c r="BC16">
        <f t="shared" si="0"/>
        <v>1</v>
      </c>
      <c r="BE16">
        <v>1.0661414000000002</v>
      </c>
      <c r="BF16">
        <v>1.0911999999999999</v>
      </c>
      <c r="BG16">
        <v>1.0822499999999997</v>
      </c>
      <c r="BH16">
        <v>1.0058999999999998</v>
      </c>
      <c r="BI16">
        <v>1</v>
      </c>
      <c r="BJ16">
        <v>1.8834000000000004</v>
      </c>
      <c r="BK16">
        <v>2.2331533333333331</v>
      </c>
      <c r="BL16">
        <v>1.0157499999999993</v>
      </c>
      <c r="BM16">
        <v>1.2884</v>
      </c>
      <c r="BN16">
        <v>1.9935000000000005</v>
      </c>
      <c r="BO16">
        <v>1.4699049999999998</v>
      </c>
      <c r="BP16">
        <v>1.4699049999999998</v>
      </c>
      <c r="BQ16">
        <v>1.2349049999999999</v>
      </c>
      <c r="BR16">
        <v>1.0499049999999999</v>
      </c>
      <c r="BS16">
        <v>1.3899049999999997</v>
      </c>
      <c r="BT16" s="294"/>
      <c r="BU16">
        <v>1.0905049999999998</v>
      </c>
      <c r="BV16" s="294"/>
      <c r="BW16" s="294"/>
      <c r="BX16" s="294"/>
      <c r="BY16" s="294"/>
      <c r="BZ16" s="294"/>
      <c r="CA16" s="294"/>
      <c r="CB16" s="294"/>
      <c r="CC16">
        <v>0.93500000000000005</v>
      </c>
      <c r="CD16">
        <v>0.89</v>
      </c>
      <c r="CE16">
        <v>0.87</v>
      </c>
      <c r="CF16">
        <v>0.92</v>
      </c>
      <c r="CG16">
        <v>0.999</v>
      </c>
      <c r="CH16">
        <v>0.51</v>
      </c>
      <c r="CI16">
        <v>0.47</v>
      </c>
      <c r="CJ16">
        <v>0.86499999999999999</v>
      </c>
      <c r="CK16">
        <v>0.49</v>
      </c>
      <c r="CL16">
        <v>0.48499999999999999</v>
      </c>
      <c r="CM16">
        <v>0.59</v>
      </c>
      <c r="CN16">
        <v>0.62250000000000005</v>
      </c>
      <c r="CO16">
        <v>0.69</v>
      </c>
      <c r="CP16">
        <v>0.89249999999999996</v>
      </c>
      <c r="CQ16">
        <v>0.71499999999999997</v>
      </c>
      <c r="CR16">
        <v>0.89</v>
      </c>
      <c r="CS16">
        <v>0.98499999999999999</v>
      </c>
      <c r="CT16">
        <v>0.97</v>
      </c>
      <c r="CU16">
        <v>0.99</v>
      </c>
      <c r="CV16">
        <v>0.97</v>
      </c>
      <c r="DA16" s="294">
        <v>4.2069999999999998E-4</v>
      </c>
      <c r="DB16" s="294">
        <v>2.0000000000000001E-4</v>
      </c>
      <c r="DC16" s="294">
        <v>2.0000000000000001E-4</v>
      </c>
      <c r="DD16" s="294">
        <v>1E-4</v>
      </c>
      <c r="DE16" s="294">
        <v>0</v>
      </c>
      <c r="DF16" s="294">
        <v>3.5999999999999999E-3</v>
      </c>
      <c r="DG16" s="294">
        <v>2.1666666666666601E-3</v>
      </c>
      <c r="DH16" s="294">
        <v>1.75E-3</v>
      </c>
      <c r="DI16" s="294">
        <v>1E-4</v>
      </c>
      <c r="DJ16" s="294">
        <v>1.5E-3</v>
      </c>
      <c r="DK16" s="294">
        <v>6.9999999999999999E-4</v>
      </c>
      <c r="DL16" s="294">
        <v>6.9999999999999999E-4</v>
      </c>
      <c r="DM16" s="294">
        <v>6.9999999999999999E-4</v>
      </c>
      <c r="DN16" s="294">
        <v>6.9999999999999999E-4</v>
      </c>
      <c r="DO16" s="294">
        <v>7.0000000000000303E-4</v>
      </c>
      <c r="DQ16" s="294">
        <v>5.9999999999999995E-4</v>
      </c>
    </row>
    <row r="17" spans="1:121" x14ac:dyDescent="0.2">
      <c r="A17" s="66">
        <v>36892</v>
      </c>
      <c r="B17">
        <v>0.95456421900000032</v>
      </c>
      <c r="C17">
        <v>0.93860399999999988</v>
      </c>
      <c r="D17">
        <v>0.94164449999999977</v>
      </c>
      <c r="E17">
        <v>0.94164449999999977</v>
      </c>
      <c r="F17">
        <v>0.97699999999999998</v>
      </c>
      <c r="G17">
        <v>0.98750000000000004</v>
      </c>
      <c r="H17">
        <v>0.98750000000000004</v>
      </c>
      <c r="I17">
        <v>0.81904724999999945</v>
      </c>
      <c r="J17">
        <v>0.64424999999999999</v>
      </c>
      <c r="K17">
        <v>0.98499999999999999</v>
      </c>
      <c r="L17">
        <v>0.88965552499999978</v>
      </c>
      <c r="M17">
        <v>0.93744693749999974</v>
      </c>
      <c r="N17">
        <v>0.8524984499999998</v>
      </c>
      <c r="O17">
        <v>0.92444439999999983</v>
      </c>
      <c r="P17">
        <v>0.8524984499999998</v>
      </c>
      <c r="Q17">
        <v>0.88965552499999978</v>
      </c>
      <c r="R17">
        <v>0.88965552499999978</v>
      </c>
      <c r="S17">
        <v>0.88965552499999978</v>
      </c>
      <c r="T17">
        <v>0.8524984499999998</v>
      </c>
      <c r="U17">
        <v>0.8524984499999998</v>
      </c>
      <c r="V17">
        <v>0.8524984499999998</v>
      </c>
      <c r="W17">
        <v>0.8524984499999998</v>
      </c>
      <c r="X17">
        <v>0.92444439999999983</v>
      </c>
      <c r="Y17">
        <v>0.92444439999999983</v>
      </c>
      <c r="Z17">
        <v>0.92444439999999983</v>
      </c>
      <c r="AA17">
        <v>0.92444439999999983</v>
      </c>
      <c r="AB17">
        <v>0.8524984499999998</v>
      </c>
      <c r="AC17">
        <v>0.8524984499999998</v>
      </c>
      <c r="AD17">
        <v>0.92444439999999983</v>
      </c>
      <c r="AE17">
        <v>0.92444439999999983</v>
      </c>
      <c r="AF17">
        <v>0.8524984499999998</v>
      </c>
      <c r="AG17">
        <v>0.98</v>
      </c>
      <c r="AH17">
        <v>0.97099444999999984</v>
      </c>
      <c r="AI17">
        <v>0.97099444999999984</v>
      </c>
      <c r="AJ17">
        <v>0.8524984499999998</v>
      </c>
      <c r="AK17">
        <v>1</v>
      </c>
      <c r="AL17">
        <v>0.98499999999999999</v>
      </c>
      <c r="AM17">
        <v>0.94164449999999977</v>
      </c>
      <c r="AN17" s="290">
        <v>0.98499999999999999</v>
      </c>
      <c r="AO17" s="290">
        <v>0.96</v>
      </c>
      <c r="AP17" s="290">
        <v>0.99</v>
      </c>
      <c r="AQ17">
        <v>0.94164449999999977</v>
      </c>
      <c r="AR17">
        <v>0.97099444999999984</v>
      </c>
      <c r="AS17">
        <v>0.97699999999999998</v>
      </c>
      <c r="AT17" s="290">
        <v>0.97</v>
      </c>
      <c r="AU17">
        <v>0.97099444999999984</v>
      </c>
      <c r="AV17">
        <v>0.94164449999999977</v>
      </c>
      <c r="AW17">
        <v>0.94164449999999977</v>
      </c>
      <c r="AX17">
        <v>0.94164449999999977</v>
      </c>
      <c r="AY17">
        <v>0.97099444999999984</v>
      </c>
      <c r="AZ17">
        <v>0.97099444999999984</v>
      </c>
      <c r="BA17">
        <v>0.94164449999999977</v>
      </c>
      <c r="BB17">
        <v>0.64</v>
      </c>
      <c r="BC17">
        <f t="shared" si="0"/>
        <v>1</v>
      </c>
      <c r="BE17">
        <v>1.0665522000000003</v>
      </c>
      <c r="BF17">
        <v>1.0913999999999999</v>
      </c>
      <c r="BG17">
        <v>1.0823499999999997</v>
      </c>
      <c r="BH17">
        <v>1.0059999999999998</v>
      </c>
      <c r="BI17">
        <v>1</v>
      </c>
      <c r="BJ17">
        <v>1.8870000000000005</v>
      </c>
      <c r="BK17">
        <v>2.2349199999999998</v>
      </c>
      <c r="BL17">
        <v>1.0174499999999993</v>
      </c>
      <c r="BM17">
        <v>1.2885</v>
      </c>
      <c r="BN17">
        <v>1.9950000000000001</v>
      </c>
      <c r="BO17">
        <v>1.4705049999999997</v>
      </c>
      <c r="BP17">
        <v>1.4705049999999997</v>
      </c>
      <c r="BQ17">
        <v>1.2355049999999999</v>
      </c>
      <c r="BR17">
        <v>1.0505049999999998</v>
      </c>
      <c r="BS17">
        <v>1.3905049999999997</v>
      </c>
      <c r="BT17" s="294"/>
      <c r="BU17">
        <v>1.0910049999999998</v>
      </c>
      <c r="BV17" s="294"/>
      <c r="BW17" s="294"/>
      <c r="BX17" s="294"/>
      <c r="BY17" s="294"/>
      <c r="BZ17" s="294"/>
      <c r="CA17" s="294"/>
      <c r="CB17" s="294"/>
      <c r="CC17">
        <v>0.89500000000000002</v>
      </c>
      <c r="CD17">
        <v>0.86</v>
      </c>
      <c r="CE17">
        <v>0.87</v>
      </c>
      <c r="CF17">
        <v>0.92</v>
      </c>
      <c r="CG17">
        <v>0.999</v>
      </c>
      <c r="CH17">
        <v>0.57999999999999996</v>
      </c>
      <c r="CI17">
        <v>0.45</v>
      </c>
      <c r="CJ17">
        <v>0.80500000000000005</v>
      </c>
      <c r="CK17">
        <v>0.5</v>
      </c>
      <c r="CL17">
        <v>0.505</v>
      </c>
      <c r="CM17">
        <v>0.60499999999999998</v>
      </c>
      <c r="CN17">
        <v>0.63749999999999996</v>
      </c>
      <c r="CO17">
        <v>0.69</v>
      </c>
      <c r="CP17">
        <v>0.88</v>
      </c>
      <c r="CQ17">
        <v>0.64</v>
      </c>
      <c r="CR17">
        <v>0.89</v>
      </c>
      <c r="CS17">
        <v>0.98499999999999999</v>
      </c>
      <c r="CT17">
        <v>0.96</v>
      </c>
      <c r="CU17">
        <v>0.99</v>
      </c>
      <c r="CV17">
        <v>0.97</v>
      </c>
      <c r="DA17" s="294">
        <v>4.1080000000000001E-4</v>
      </c>
      <c r="DB17" s="294">
        <v>2.0000000000000001E-4</v>
      </c>
      <c r="DC17" s="294">
        <v>1E-4</v>
      </c>
      <c r="DD17" s="294">
        <v>1E-4</v>
      </c>
      <c r="DE17" s="294">
        <v>0</v>
      </c>
      <c r="DF17" s="294">
        <v>3.5999999999999999E-3</v>
      </c>
      <c r="DG17" s="294">
        <v>1.7666666666666601E-3</v>
      </c>
      <c r="DH17" s="294">
        <v>1.6999999999999999E-3</v>
      </c>
      <c r="DI17" s="294">
        <v>1E-4</v>
      </c>
      <c r="DJ17" s="294">
        <v>1.5E-3</v>
      </c>
      <c r="DK17" s="294">
        <v>5.9999999999999995E-4</v>
      </c>
      <c r="DL17" s="294">
        <v>5.9999999999999995E-4</v>
      </c>
      <c r="DM17" s="294">
        <v>5.9999999999999995E-4</v>
      </c>
      <c r="DN17" s="294">
        <v>5.9999999999999995E-4</v>
      </c>
      <c r="DO17" s="294">
        <v>6.0000000000000396E-4</v>
      </c>
      <c r="DQ17" s="294">
        <v>5.0000000000000001E-4</v>
      </c>
    </row>
    <row r="18" spans="1:121" x14ac:dyDescent="0.2">
      <c r="A18" s="66">
        <v>36923</v>
      </c>
      <c r="B18">
        <v>0.9229144315000003</v>
      </c>
      <c r="C18">
        <v>0.93877599999999994</v>
      </c>
      <c r="D18">
        <v>0.96337159999999966</v>
      </c>
      <c r="E18">
        <v>0.96337159999999966</v>
      </c>
      <c r="F18">
        <v>0.97699999999999998</v>
      </c>
      <c r="G18">
        <v>0.98750000000000004</v>
      </c>
      <c r="H18">
        <v>0.98750000000000004</v>
      </c>
      <c r="I18">
        <v>0.86113949999999928</v>
      </c>
      <c r="J18">
        <v>0.77954249999999992</v>
      </c>
      <c r="K18">
        <v>0.98499999999999999</v>
      </c>
      <c r="L18">
        <v>0.93408817499999985</v>
      </c>
      <c r="M18">
        <v>0.98189583749999976</v>
      </c>
      <c r="N18">
        <v>0.87756354999999986</v>
      </c>
      <c r="O18">
        <v>0.92225688749999968</v>
      </c>
      <c r="P18">
        <v>0.87756354999999986</v>
      </c>
      <c r="Q18">
        <v>0.93408817499999985</v>
      </c>
      <c r="R18">
        <v>0.93408817499999985</v>
      </c>
      <c r="S18">
        <v>0.93408817499999985</v>
      </c>
      <c r="T18">
        <v>0.87756354999999986</v>
      </c>
      <c r="U18">
        <v>0.87756354999999986</v>
      </c>
      <c r="V18">
        <v>0.87756354999999986</v>
      </c>
      <c r="W18">
        <v>0.87756354999999986</v>
      </c>
      <c r="X18">
        <v>0.92225688749999968</v>
      </c>
      <c r="Y18">
        <v>0.92225688749999968</v>
      </c>
      <c r="Z18">
        <v>0.92225688749999968</v>
      </c>
      <c r="AA18">
        <v>0.92225688749999968</v>
      </c>
      <c r="AB18">
        <v>0.87756354999999986</v>
      </c>
      <c r="AC18">
        <v>0.87756354999999986</v>
      </c>
      <c r="AD18">
        <v>0.92225688749999968</v>
      </c>
      <c r="AE18">
        <v>0.92225688749999968</v>
      </c>
      <c r="AF18">
        <v>0.87756354999999986</v>
      </c>
      <c r="AG18">
        <v>0.98</v>
      </c>
      <c r="AH18">
        <v>0.97135934999999984</v>
      </c>
      <c r="AI18">
        <v>0.97135934999999984</v>
      </c>
      <c r="AJ18">
        <v>0.87756354999999986</v>
      </c>
      <c r="AK18">
        <v>1</v>
      </c>
      <c r="AL18">
        <v>0.98499999999999999</v>
      </c>
      <c r="AM18">
        <v>0.96337159999999966</v>
      </c>
      <c r="AN18" s="290">
        <v>0.98499999999999999</v>
      </c>
      <c r="AO18" s="290">
        <v>0.97</v>
      </c>
      <c r="AP18" s="290">
        <v>0.99</v>
      </c>
      <c r="AQ18">
        <v>0.96337159999999966</v>
      </c>
      <c r="AR18">
        <v>0.97135934999999984</v>
      </c>
      <c r="AS18">
        <v>0.97699999999999998</v>
      </c>
      <c r="AT18" s="290">
        <v>0.97</v>
      </c>
      <c r="AU18">
        <v>0.97135934999999984</v>
      </c>
      <c r="AV18">
        <v>0.96337159999999966</v>
      </c>
      <c r="AW18">
        <v>0.96337159999999966</v>
      </c>
      <c r="AX18">
        <v>0.96337159999999966</v>
      </c>
      <c r="AY18">
        <v>0.97135934999999984</v>
      </c>
      <c r="AZ18">
        <v>0.97135934999999984</v>
      </c>
      <c r="BA18">
        <v>0.96337159999999966</v>
      </c>
      <c r="BB18">
        <v>0.64</v>
      </c>
      <c r="BC18">
        <f t="shared" si="0"/>
        <v>1</v>
      </c>
      <c r="BE18">
        <v>1.0669531000000003</v>
      </c>
      <c r="BF18">
        <v>1.0915999999999999</v>
      </c>
      <c r="BG18">
        <v>1.0824399999999996</v>
      </c>
      <c r="BH18">
        <v>1.0060999999999998</v>
      </c>
      <c r="BI18">
        <v>1</v>
      </c>
      <c r="BJ18">
        <v>1.8906000000000005</v>
      </c>
      <c r="BK18">
        <v>2.2362866666666665</v>
      </c>
      <c r="BL18">
        <v>1.0190999999999992</v>
      </c>
      <c r="BM18">
        <v>1.2885</v>
      </c>
      <c r="BN18">
        <v>1.9965000000000006</v>
      </c>
      <c r="BO18">
        <v>1.4710049999999997</v>
      </c>
      <c r="BP18">
        <v>1.4710049999999997</v>
      </c>
      <c r="BQ18">
        <v>1.2360049999999998</v>
      </c>
      <c r="BR18">
        <v>1.0510049999999997</v>
      </c>
      <c r="BS18">
        <v>1.3910049999999996</v>
      </c>
      <c r="BT18" s="294"/>
      <c r="BU18">
        <v>1.0914149999999998</v>
      </c>
      <c r="BV18" s="294"/>
      <c r="BW18" s="294"/>
      <c r="BX18" s="294"/>
      <c r="BY18" s="294"/>
      <c r="BZ18" s="294"/>
      <c r="CA18" s="294"/>
      <c r="CB18" s="294"/>
      <c r="CC18">
        <v>0.86499999999999999</v>
      </c>
      <c r="CD18">
        <v>0.86</v>
      </c>
      <c r="CE18">
        <v>0.89</v>
      </c>
      <c r="CF18">
        <v>0.93500000000000005</v>
      </c>
      <c r="CG18">
        <v>0.99895</v>
      </c>
      <c r="CH18">
        <v>0.57999999999999996</v>
      </c>
      <c r="CI18">
        <v>0.45</v>
      </c>
      <c r="CJ18">
        <v>0.84499999999999997</v>
      </c>
      <c r="CK18">
        <v>0.60499999999999998</v>
      </c>
      <c r="CL18">
        <v>0.505</v>
      </c>
      <c r="CM18">
        <v>0.63500000000000001</v>
      </c>
      <c r="CN18">
        <v>0.66749999999999998</v>
      </c>
      <c r="CO18">
        <v>0.71</v>
      </c>
      <c r="CP18">
        <v>0.87749999999999995</v>
      </c>
      <c r="CQ18">
        <v>0.67</v>
      </c>
      <c r="CR18">
        <v>0.89</v>
      </c>
      <c r="CS18">
        <v>0.98499999999999999</v>
      </c>
      <c r="CT18">
        <v>0.97</v>
      </c>
      <c r="CU18">
        <v>0.99</v>
      </c>
      <c r="CV18">
        <v>0.97</v>
      </c>
      <c r="DA18" s="294">
        <v>4.0089999999999999E-4</v>
      </c>
      <c r="DB18" s="294">
        <v>2.0000000000000001E-4</v>
      </c>
      <c r="DC18" s="294">
        <v>9.0000000000000006E-5</v>
      </c>
      <c r="DD18" s="294">
        <v>1E-4</v>
      </c>
      <c r="DE18" s="294">
        <v>0</v>
      </c>
      <c r="DF18" s="294">
        <v>3.5999999999999999E-3</v>
      </c>
      <c r="DG18" s="294">
        <v>1.3666666666666599E-3</v>
      </c>
      <c r="DH18" s="294">
        <v>1.65E-3</v>
      </c>
      <c r="DI18" s="294">
        <v>0</v>
      </c>
      <c r="DJ18" s="294">
        <v>1.5E-3</v>
      </c>
      <c r="DK18" s="294">
        <v>5.0000000000000001E-4</v>
      </c>
      <c r="DL18" s="294">
        <v>5.0000000000000001E-4</v>
      </c>
      <c r="DM18" s="294">
        <v>5.0000000000000001E-4</v>
      </c>
      <c r="DN18" s="294">
        <v>5.0000000000000001E-4</v>
      </c>
      <c r="DO18" s="294">
        <v>5.00000000000005E-4</v>
      </c>
      <c r="DQ18" s="294">
        <v>4.0999999999999999E-4</v>
      </c>
    </row>
    <row r="19" spans="1:121" x14ac:dyDescent="0.2">
      <c r="A19" s="66">
        <v>36951</v>
      </c>
      <c r="B19">
        <v>0.92325264650000027</v>
      </c>
      <c r="C19">
        <v>0.97170199999999995</v>
      </c>
      <c r="D19">
        <v>0.98499999999999999</v>
      </c>
      <c r="E19">
        <v>0.98499999999999999</v>
      </c>
      <c r="F19">
        <v>0.97699999999999998</v>
      </c>
      <c r="G19">
        <v>0.98750000000000004</v>
      </c>
      <c r="H19">
        <v>0.98750000000000004</v>
      </c>
      <c r="I19">
        <v>0.89311249999999931</v>
      </c>
      <c r="J19">
        <v>0.98499999999999999</v>
      </c>
      <c r="K19">
        <v>0.98499999999999999</v>
      </c>
      <c r="L19">
        <v>0.98750000000000004</v>
      </c>
      <c r="M19">
        <v>0.98750000000000004</v>
      </c>
      <c r="N19">
        <v>0.98</v>
      </c>
      <c r="O19">
        <v>0.94626449999999973</v>
      </c>
      <c r="P19">
        <v>0.98</v>
      </c>
      <c r="Q19">
        <v>0.98750000000000004</v>
      </c>
      <c r="R19">
        <v>0.98750000000000004</v>
      </c>
      <c r="S19">
        <v>0.98750000000000004</v>
      </c>
      <c r="T19">
        <v>0.98</v>
      </c>
      <c r="U19">
        <v>0.98</v>
      </c>
      <c r="V19">
        <v>0.98</v>
      </c>
      <c r="W19">
        <v>0.98</v>
      </c>
      <c r="X19">
        <v>0.94626449999999973</v>
      </c>
      <c r="Y19">
        <v>0.94626449999999973</v>
      </c>
      <c r="Z19">
        <v>0.94626449999999973</v>
      </c>
      <c r="AA19">
        <v>0.94626449999999973</v>
      </c>
      <c r="AB19">
        <v>0.98</v>
      </c>
      <c r="AC19">
        <v>0.98</v>
      </c>
      <c r="AD19">
        <v>0.94626449999999973</v>
      </c>
      <c r="AE19">
        <v>0.94626449999999973</v>
      </c>
      <c r="AF19">
        <v>0.98</v>
      </c>
      <c r="AG19">
        <v>0.99</v>
      </c>
      <c r="AH19">
        <v>0.97164414999999993</v>
      </c>
      <c r="AI19">
        <v>0.97164414999999993</v>
      </c>
      <c r="AJ19">
        <v>0.98</v>
      </c>
      <c r="AK19">
        <v>1</v>
      </c>
      <c r="AL19">
        <v>0.98499999999999999</v>
      </c>
      <c r="AM19">
        <v>0.98499999999999999</v>
      </c>
      <c r="AN19" s="290">
        <v>0.98499999999999999</v>
      </c>
      <c r="AO19" s="290">
        <v>0.97</v>
      </c>
      <c r="AP19" s="290">
        <v>0.99</v>
      </c>
      <c r="AQ19">
        <v>0.98499999999999999</v>
      </c>
      <c r="AR19">
        <v>0.97164414999999993</v>
      </c>
      <c r="AS19">
        <v>0.97699999999999998</v>
      </c>
      <c r="AT19" s="290">
        <v>0.97</v>
      </c>
      <c r="AU19">
        <v>0.97164414999999993</v>
      </c>
      <c r="AV19">
        <v>0.98499999999999999</v>
      </c>
      <c r="AW19">
        <v>0.98499999999999999</v>
      </c>
      <c r="AX19">
        <v>0.98499999999999999</v>
      </c>
      <c r="AY19">
        <v>0.97164414999999993</v>
      </c>
      <c r="AZ19">
        <v>0.97164414999999993</v>
      </c>
      <c r="BA19">
        <v>0.98499999999999999</v>
      </c>
      <c r="BB19">
        <v>0.64</v>
      </c>
      <c r="BC19">
        <f t="shared" si="0"/>
        <v>1</v>
      </c>
      <c r="BE19">
        <v>1.0673441000000004</v>
      </c>
      <c r="BF19">
        <v>1.0917999999999999</v>
      </c>
      <c r="BG19">
        <v>1.0825199999999997</v>
      </c>
      <c r="BH19">
        <v>1.0061999999999998</v>
      </c>
      <c r="BI19">
        <v>1</v>
      </c>
      <c r="BJ19">
        <v>1.8942000000000005</v>
      </c>
      <c r="BK19">
        <v>2.2372533333333333</v>
      </c>
      <c r="BL19">
        <v>1.0206999999999993</v>
      </c>
      <c r="BM19">
        <v>1.2885</v>
      </c>
      <c r="BN19">
        <v>1.9980000000000007</v>
      </c>
      <c r="BO19">
        <v>1.4715049999999996</v>
      </c>
      <c r="BP19">
        <v>1.4715049999999996</v>
      </c>
      <c r="BQ19">
        <v>1.2364049999999998</v>
      </c>
      <c r="BR19">
        <v>1.0514049999999997</v>
      </c>
      <c r="BS19">
        <v>1.3914049999999996</v>
      </c>
      <c r="BT19" s="294"/>
      <c r="BU19">
        <v>1.0917349999999999</v>
      </c>
      <c r="BV19" s="294"/>
      <c r="BW19" s="294"/>
      <c r="BX19" s="294"/>
      <c r="BY19" s="294"/>
      <c r="BZ19" s="294"/>
      <c r="CA19" s="294"/>
      <c r="CB19" s="294"/>
      <c r="CC19">
        <v>0.86499999999999999</v>
      </c>
      <c r="CD19">
        <v>0.89</v>
      </c>
      <c r="CE19">
        <v>0.91</v>
      </c>
      <c r="CF19">
        <v>0.93500000000000005</v>
      </c>
      <c r="CG19">
        <v>0.99895</v>
      </c>
      <c r="CH19">
        <v>0.54</v>
      </c>
      <c r="CI19">
        <v>0.45</v>
      </c>
      <c r="CJ19">
        <v>0.875</v>
      </c>
      <c r="CK19">
        <v>0.77500000000000002</v>
      </c>
      <c r="CL19">
        <v>0.51500000000000001</v>
      </c>
      <c r="CM19">
        <v>0.78500000000000003</v>
      </c>
      <c r="CN19">
        <v>0.8175</v>
      </c>
      <c r="CO19">
        <v>0.8</v>
      </c>
      <c r="CP19">
        <v>0.9</v>
      </c>
      <c r="CQ19">
        <v>0.83</v>
      </c>
      <c r="CR19">
        <v>0.89</v>
      </c>
      <c r="CS19">
        <v>0.98499999999999999</v>
      </c>
      <c r="CT19">
        <v>0.97</v>
      </c>
      <c r="CU19">
        <v>0.99</v>
      </c>
      <c r="CV19">
        <v>0.97</v>
      </c>
      <c r="DA19" s="294">
        <v>3.9100000000000002E-4</v>
      </c>
      <c r="DB19" s="294">
        <v>2.0000000000000001E-4</v>
      </c>
      <c r="DC19" s="294">
        <v>8.0000000000000007E-5</v>
      </c>
      <c r="DD19" s="294">
        <v>1E-4</v>
      </c>
      <c r="DE19" s="294">
        <v>0</v>
      </c>
      <c r="DF19" s="294">
        <v>3.5999999999999999E-3</v>
      </c>
      <c r="DG19" s="294">
        <v>9.6666666666665995E-4</v>
      </c>
      <c r="DH19" s="294">
        <v>1.6000000000000001E-3</v>
      </c>
      <c r="DI19" s="294">
        <v>0</v>
      </c>
      <c r="DJ19" s="294">
        <v>1.5E-3</v>
      </c>
      <c r="DK19" s="294">
        <v>5.0000000000000001E-4</v>
      </c>
      <c r="DL19" s="294">
        <v>5.0000000000000001E-4</v>
      </c>
      <c r="DM19" s="294">
        <v>4.0000000000000002E-4</v>
      </c>
      <c r="DN19" s="294">
        <v>4.0000000000000002E-4</v>
      </c>
      <c r="DO19" s="294">
        <v>4.0000000000000598E-4</v>
      </c>
      <c r="DQ19" s="294">
        <v>3.2000000000000003E-4</v>
      </c>
    </row>
    <row r="20" spans="1:121" x14ac:dyDescent="0.2">
      <c r="A20" s="66">
        <v>36982</v>
      </c>
      <c r="B20">
        <v>0.95561405400000032</v>
      </c>
      <c r="C20">
        <v>0.9827999999999999</v>
      </c>
      <c r="D20">
        <v>0.98499999999999999</v>
      </c>
      <c r="E20">
        <v>0.98499999999999999</v>
      </c>
      <c r="F20">
        <v>0.97699999999999998</v>
      </c>
      <c r="G20">
        <v>0.9109440000000002</v>
      </c>
      <c r="H20">
        <v>0.93988369999999988</v>
      </c>
      <c r="I20">
        <v>0.95580374999999929</v>
      </c>
      <c r="J20">
        <v>0.98499999999999999</v>
      </c>
      <c r="K20">
        <v>0.98499999999999999</v>
      </c>
      <c r="L20">
        <v>0.98750000000000004</v>
      </c>
      <c r="M20">
        <v>0.98750000000000004</v>
      </c>
      <c r="N20">
        <v>0.98</v>
      </c>
      <c r="O20">
        <v>0.94968961499999971</v>
      </c>
      <c r="P20">
        <v>0.98</v>
      </c>
      <c r="Q20">
        <v>0.98750000000000004</v>
      </c>
      <c r="R20">
        <v>0.98750000000000004</v>
      </c>
      <c r="S20">
        <v>0.98750000000000004</v>
      </c>
      <c r="T20">
        <v>0.98</v>
      </c>
      <c r="U20">
        <v>0.98</v>
      </c>
      <c r="V20">
        <v>0.98</v>
      </c>
      <c r="W20">
        <v>0.98</v>
      </c>
      <c r="X20">
        <v>0.94968961499999971</v>
      </c>
      <c r="Y20">
        <v>0.94968961499999971</v>
      </c>
      <c r="Z20">
        <v>0.94968961499999971</v>
      </c>
      <c r="AA20">
        <v>0.94968961499999971</v>
      </c>
      <c r="AB20">
        <v>0.98</v>
      </c>
      <c r="AC20">
        <v>0.98</v>
      </c>
      <c r="AD20">
        <v>0.94968961499999971</v>
      </c>
      <c r="AE20">
        <v>0.94968961499999971</v>
      </c>
      <c r="AF20">
        <v>0.98</v>
      </c>
      <c r="AG20">
        <v>0.99</v>
      </c>
      <c r="AH20">
        <v>0.97184884999999988</v>
      </c>
      <c r="AI20">
        <v>0.97184884999999988</v>
      </c>
      <c r="AJ20">
        <v>0.98</v>
      </c>
      <c r="AK20">
        <v>1</v>
      </c>
      <c r="AL20">
        <v>0.98499999999999999</v>
      </c>
      <c r="AM20">
        <v>0.98499999999999999</v>
      </c>
      <c r="AN20" s="290">
        <v>0.98499999999999999</v>
      </c>
      <c r="AO20" s="290">
        <v>0.99</v>
      </c>
      <c r="AP20" s="290">
        <v>0.99</v>
      </c>
      <c r="AQ20">
        <v>0.98499999999999999</v>
      </c>
      <c r="AR20">
        <v>0.97184884999999988</v>
      </c>
      <c r="AS20">
        <v>0.97699999999999998</v>
      </c>
      <c r="AT20" s="290">
        <v>0.97499999999999998</v>
      </c>
      <c r="AU20">
        <v>0.97184884999999988</v>
      </c>
      <c r="AV20">
        <v>0.98499999999999999</v>
      </c>
      <c r="AW20">
        <v>0.98499999999999999</v>
      </c>
      <c r="AX20">
        <v>0.98499999999999999</v>
      </c>
      <c r="AY20">
        <v>0.97184884999999988</v>
      </c>
      <c r="AZ20">
        <v>0.97184884999999988</v>
      </c>
      <c r="BA20">
        <v>0.98499999999999999</v>
      </c>
      <c r="BB20">
        <v>0.64</v>
      </c>
      <c r="BC20">
        <f t="shared" si="0"/>
        <v>1</v>
      </c>
      <c r="BE20">
        <v>1.0677252000000004</v>
      </c>
      <c r="BF20">
        <v>1.0919999999999999</v>
      </c>
      <c r="BG20">
        <v>1.0825899999999997</v>
      </c>
      <c r="BH20">
        <v>1.0062999999999998</v>
      </c>
      <c r="BI20">
        <v>1</v>
      </c>
      <c r="BJ20">
        <v>1.8978000000000006</v>
      </c>
      <c r="BK20">
        <v>2.2378183333333332</v>
      </c>
      <c r="BL20">
        <v>1.0222499999999992</v>
      </c>
      <c r="BM20">
        <v>1.2885</v>
      </c>
      <c r="BN20">
        <v>1.9995000000000007</v>
      </c>
      <c r="BO20">
        <v>1.4720049999999996</v>
      </c>
      <c r="BP20">
        <v>1.4720049999999996</v>
      </c>
      <c r="BQ20">
        <v>1.2367049999999997</v>
      </c>
      <c r="BR20">
        <v>1.0517049999999997</v>
      </c>
      <c r="BS20">
        <v>1.3918049999999995</v>
      </c>
      <c r="BT20" s="294"/>
      <c r="BU20">
        <v>1.0919649999999999</v>
      </c>
      <c r="BV20" s="294"/>
      <c r="BW20" s="294"/>
      <c r="BX20" s="294"/>
      <c r="BY20" s="294"/>
      <c r="BZ20" s="294"/>
      <c r="CA20" s="294"/>
      <c r="CB20" s="294"/>
      <c r="CC20">
        <v>0.89500000000000002</v>
      </c>
      <c r="CD20">
        <v>0.9</v>
      </c>
      <c r="CE20">
        <v>0.91</v>
      </c>
      <c r="CF20">
        <v>0.96</v>
      </c>
      <c r="CG20">
        <v>0.99895</v>
      </c>
      <c r="CH20">
        <v>0.48</v>
      </c>
      <c r="CI20">
        <v>0.42</v>
      </c>
      <c r="CJ20">
        <v>0.93500000000000005</v>
      </c>
      <c r="CK20">
        <v>0.76500000000000001</v>
      </c>
      <c r="CL20">
        <v>0.57499999999999996</v>
      </c>
      <c r="CM20">
        <v>0.89500000000000002</v>
      </c>
      <c r="CN20">
        <v>0.92749999999999999</v>
      </c>
      <c r="CO20">
        <v>0.85</v>
      </c>
      <c r="CP20">
        <v>0.90300000000000002</v>
      </c>
      <c r="CQ20">
        <v>0.92</v>
      </c>
      <c r="CR20">
        <v>0.89</v>
      </c>
      <c r="CS20">
        <v>0.98499999999999999</v>
      </c>
      <c r="CT20">
        <v>0.99</v>
      </c>
      <c r="CU20">
        <v>0.99</v>
      </c>
      <c r="CV20">
        <v>0.97499999999999998</v>
      </c>
      <c r="DA20" s="294">
        <v>3.8109999999999999E-4</v>
      </c>
      <c r="DB20" s="294">
        <v>2.0000000000000001E-4</v>
      </c>
      <c r="DC20" s="294">
        <v>6.9999999999999994E-5</v>
      </c>
      <c r="DD20" s="294">
        <v>1E-4</v>
      </c>
      <c r="DE20" s="294">
        <v>0</v>
      </c>
      <c r="DF20" s="294">
        <v>3.5999999999999999E-3</v>
      </c>
      <c r="DG20" s="294">
        <v>5.6499999999999996E-4</v>
      </c>
      <c r="DH20" s="294">
        <v>1.5499999999999999E-3</v>
      </c>
      <c r="DI20" s="294">
        <v>0</v>
      </c>
      <c r="DJ20" s="294">
        <v>1.5E-3</v>
      </c>
      <c r="DK20" s="294">
        <v>5.0000000000000001E-4</v>
      </c>
      <c r="DL20" s="294">
        <v>5.0000000000000001E-4</v>
      </c>
      <c r="DM20" s="294">
        <v>2.9999999999999997E-4</v>
      </c>
      <c r="DN20" s="294">
        <v>2.9999999999999997E-4</v>
      </c>
      <c r="DO20" s="294">
        <v>4.0000000000000598E-4</v>
      </c>
      <c r="DQ20" s="294">
        <v>2.3000000000000001E-4</v>
      </c>
    </row>
    <row r="21" spans="1:121" x14ac:dyDescent="0.2">
      <c r="A21" s="66">
        <v>37012</v>
      </c>
      <c r="B21">
        <v>0.98799999999999999</v>
      </c>
      <c r="C21">
        <v>0.98799999999999999</v>
      </c>
      <c r="D21">
        <v>0.98499999999999999</v>
      </c>
      <c r="E21">
        <v>0.98499999999999999</v>
      </c>
      <c r="F21">
        <v>0.97699999999999998</v>
      </c>
      <c r="G21">
        <v>0.64647600000000027</v>
      </c>
      <c r="H21">
        <v>0.94011889999999998</v>
      </c>
      <c r="I21">
        <v>0.95720624999999937</v>
      </c>
      <c r="J21">
        <v>0.85685250000000002</v>
      </c>
      <c r="K21">
        <v>0.98499999999999999</v>
      </c>
      <c r="L21">
        <v>0.98750000000000004</v>
      </c>
      <c r="M21">
        <v>0.98750000000000004</v>
      </c>
      <c r="N21">
        <v>0.98</v>
      </c>
      <c r="O21">
        <v>0.94678199999999979</v>
      </c>
      <c r="P21">
        <v>0.98</v>
      </c>
      <c r="Q21">
        <v>0.98750000000000004</v>
      </c>
      <c r="R21">
        <v>0.98750000000000004</v>
      </c>
      <c r="S21">
        <v>0.98750000000000004</v>
      </c>
      <c r="T21">
        <v>0.98</v>
      </c>
      <c r="U21">
        <v>0.98</v>
      </c>
      <c r="V21">
        <v>0.98</v>
      </c>
      <c r="W21">
        <v>0.98</v>
      </c>
      <c r="X21">
        <v>0.94678199999999979</v>
      </c>
      <c r="Y21">
        <v>0.94678199999999979</v>
      </c>
      <c r="Z21">
        <v>0.94678199999999979</v>
      </c>
      <c r="AA21">
        <v>0.94678199999999979</v>
      </c>
      <c r="AB21">
        <v>0.98</v>
      </c>
      <c r="AC21">
        <v>0.98</v>
      </c>
      <c r="AD21">
        <v>0.94678199999999979</v>
      </c>
      <c r="AE21">
        <v>0.94678199999999979</v>
      </c>
      <c r="AF21">
        <v>0.98</v>
      </c>
      <c r="AG21">
        <v>0.99</v>
      </c>
      <c r="AH21">
        <v>0.97202684999999989</v>
      </c>
      <c r="AI21">
        <v>0.97202684999999989</v>
      </c>
      <c r="AJ21">
        <v>0.98</v>
      </c>
      <c r="AK21">
        <v>1</v>
      </c>
      <c r="AL21">
        <v>0.98499999999999999</v>
      </c>
      <c r="AM21">
        <v>0.98499999999999999</v>
      </c>
      <c r="AN21" s="290">
        <v>0.98499999999999999</v>
      </c>
      <c r="AO21" s="290">
        <v>0.99</v>
      </c>
      <c r="AP21" s="290">
        <v>0.99</v>
      </c>
      <c r="AQ21">
        <v>0.98499999999999999</v>
      </c>
      <c r="AR21">
        <v>0.97202684999999989</v>
      </c>
      <c r="AS21">
        <v>0.97699999999999998</v>
      </c>
      <c r="AT21" s="290">
        <v>0.97499999999999998</v>
      </c>
      <c r="AU21">
        <v>0.97202684999999989</v>
      </c>
      <c r="AV21">
        <v>0.98499999999999999</v>
      </c>
      <c r="AW21">
        <v>0.98499999999999999</v>
      </c>
      <c r="AX21">
        <v>0.98499999999999999</v>
      </c>
      <c r="AY21">
        <v>0.97202684999999989</v>
      </c>
      <c r="AZ21">
        <v>0.97202684999999989</v>
      </c>
      <c r="BA21">
        <v>0.98499999999999999</v>
      </c>
      <c r="BB21">
        <v>0.64</v>
      </c>
      <c r="BC21">
        <f t="shared" si="0"/>
        <v>1</v>
      </c>
      <c r="BE21">
        <v>1.0680964000000004</v>
      </c>
      <c r="BF21">
        <v>1.0921999999999998</v>
      </c>
      <c r="BG21">
        <v>1.0826499999999997</v>
      </c>
      <c r="BH21">
        <v>1.0063999999999997</v>
      </c>
      <c r="BI21">
        <v>1</v>
      </c>
      <c r="BJ21">
        <v>1.9014000000000006</v>
      </c>
      <c r="BK21">
        <v>2.2383783333333334</v>
      </c>
      <c r="BL21">
        <v>1.0237499999999999</v>
      </c>
      <c r="BM21">
        <v>1.2885</v>
      </c>
      <c r="BN21">
        <v>2.0010000000000008</v>
      </c>
      <c r="BO21">
        <v>1.4725049999999995</v>
      </c>
      <c r="BP21">
        <v>1.4725049999999995</v>
      </c>
      <c r="BQ21">
        <v>1.2370049999999997</v>
      </c>
      <c r="BR21">
        <v>1.0519799999999997</v>
      </c>
      <c r="BS21">
        <v>1.3922049999999995</v>
      </c>
      <c r="BT21" s="294"/>
      <c r="BU21">
        <v>1.0921649999999998</v>
      </c>
      <c r="BV21" s="294"/>
      <c r="BW21" s="294"/>
      <c r="BX21" s="294"/>
      <c r="BY21" s="294"/>
      <c r="BZ21" s="294"/>
      <c r="CA21" s="294"/>
      <c r="CB21" s="294"/>
      <c r="CC21">
        <v>0.96499999999999997</v>
      </c>
      <c r="CD21">
        <v>0.91</v>
      </c>
      <c r="CE21">
        <v>0.91</v>
      </c>
      <c r="CF21">
        <v>0.97</v>
      </c>
      <c r="CG21">
        <v>0.99895</v>
      </c>
      <c r="CH21">
        <v>0.34</v>
      </c>
      <c r="CI21">
        <v>0.42</v>
      </c>
      <c r="CJ21">
        <v>0.93500000000000005</v>
      </c>
      <c r="CK21">
        <v>0.66500000000000004</v>
      </c>
      <c r="CL21">
        <v>0.625</v>
      </c>
      <c r="CM21">
        <v>0.91749999999999998</v>
      </c>
      <c r="CN21">
        <v>0.95</v>
      </c>
      <c r="CO21">
        <v>0.88</v>
      </c>
      <c r="CP21">
        <v>0.9</v>
      </c>
      <c r="CQ21">
        <v>0.93500000000000005</v>
      </c>
      <c r="CR21">
        <v>0.89</v>
      </c>
      <c r="CS21">
        <v>0.98499999999999999</v>
      </c>
      <c r="CT21">
        <v>0.99</v>
      </c>
      <c r="CU21">
        <v>0.99</v>
      </c>
      <c r="CV21">
        <v>0.97499999999999998</v>
      </c>
      <c r="DA21" s="294">
        <v>3.7120000000000002E-4</v>
      </c>
      <c r="DB21" s="294">
        <v>2.0000000000000001E-4</v>
      </c>
      <c r="DC21" s="294">
        <v>6.0000000000000002E-5</v>
      </c>
      <c r="DD21" s="294">
        <v>1E-4</v>
      </c>
      <c r="DE21" s="294">
        <v>0</v>
      </c>
      <c r="DF21" s="294">
        <v>3.5999999999999999E-3</v>
      </c>
      <c r="DG21" s="294">
        <v>5.5999999999999995E-4</v>
      </c>
      <c r="DH21" s="294">
        <v>1.5E-3</v>
      </c>
      <c r="DI21" s="294">
        <v>0</v>
      </c>
      <c r="DJ21" s="294">
        <v>1.5E-3</v>
      </c>
      <c r="DK21" s="294">
        <v>5.0000000000000001E-4</v>
      </c>
      <c r="DL21" s="294">
        <v>5.0000000000000001E-4</v>
      </c>
      <c r="DM21" s="294">
        <v>2.9999999999999997E-4</v>
      </c>
      <c r="DN21" s="294">
        <v>2.7500000000000002E-4</v>
      </c>
      <c r="DO21" s="294">
        <v>4.0000000000000598E-4</v>
      </c>
      <c r="DQ21" s="294">
        <v>2.0000000000000001E-4</v>
      </c>
    </row>
    <row r="22" spans="1:121" x14ac:dyDescent="0.2">
      <c r="A22" s="66">
        <v>37043</v>
      </c>
      <c r="B22">
        <v>0.98799999999999999</v>
      </c>
      <c r="C22">
        <v>0.98799999999999999</v>
      </c>
      <c r="D22">
        <v>0.98499999999999999</v>
      </c>
      <c r="E22">
        <v>0.98499999999999999</v>
      </c>
      <c r="F22">
        <v>0.97699999999999998</v>
      </c>
      <c r="G22">
        <v>0.64770000000000028</v>
      </c>
      <c r="H22">
        <v>0.98750000000000004</v>
      </c>
      <c r="I22">
        <v>0.95856199999999936</v>
      </c>
      <c r="J22">
        <v>0.74088749999999992</v>
      </c>
      <c r="K22">
        <v>0.98499999999999999</v>
      </c>
      <c r="L22">
        <v>0.98750000000000004</v>
      </c>
      <c r="M22">
        <v>0.98750000000000004</v>
      </c>
      <c r="N22">
        <v>0.98</v>
      </c>
      <c r="O22">
        <v>0.94966013749999967</v>
      </c>
      <c r="P22">
        <v>0.98</v>
      </c>
      <c r="Q22">
        <v>0.98750000000000004</v>
      </c>
      <c r="R22">
        <v>0.98750000000000004</v>
      </c>
      <c r="S22">
        <v>0.98750000000000004</v>
      </c>
      <c r="T22">
        <v>0.98</v>
      </c>
      <c r="U22">
        <v>0.98</v>
      </c>
      <c r="V22">
        <v>0.98</v>
      </c>
      <c r="W22">
        <v>0.98</v>
      </c>
      <c r="X22">
        <v>0.94966013749999967</v>
      </c>
      <c r="Y22">
        <v>0.94966013749999967</v>
      </c>
      <c r="Z22">
        <v>0.94966013749999967</v>
      </c>
      <c r="AA22">
        <v>0.94966013749999967</v>
      </c>
      <c r="AB22">
        <v>0.98</v>
      </c>
      <c r="AC22">
        <v>0.98</v>
      </c>
      <c r="AD22">
        <v>0.94966013749999967</v>
      </c>
      <c r="AE22">
        <v>0.94966013749999967</v>
      </c>
      <c r="AF22">
        <v>0.98</v>
      </c>
      <c r="AG22">
        <v>0.99</v>
      </c>
      <c r="AH22">
        <v>0.9720846999999998</v>
      </c>
      <c r="AI22">
        <v>0.9720846999999998</v>
      </c>
      <c r="AJ22">
        <v>0.98</v>
      </c>
      <c r="AK22">
        <v>1</v>
      </c>
      <c r="AL22">
        <v>0.98499999999999999</v>
      </c>
      <c r="AM22">
        <v>0.98499999999999999</v>
      </c>
      <c r="AN22" s="290">
        <v>0.98499999999999999</v>
      </c>
      <c r="AO22" s="290">
        <v>0.99</v>
      </c>
      <c r="AP22" s="290">
        <v>0.99</v>
      </c>
      <c r="AQ22">
        <v>0.98499999999999999</v>
      </c>
      <c r="AR22">
        <v>0.9720846999999998</v>
      </c>
      <c r="AS22">
        <v>0.97699999999999998</v>
      </c>
      <c r="AT22" s="290">
        <v>0.97499999999999998</v>
      </c>
      <c r="AU22">
        <v>0.9720846999999998</v>
      </c>
      <c r="AV22">
        <v>0.98499999999999999</v>
      </c>
      <c r="AW22">
        <v>0.98499999999999999</v>
      </c>
      <c r="AX22">
        <v>0.98499999999999999</v>
      </c>
      <c r="AY22">
        <v>0.9720846999999998</v>
      </c>
      <c r="AZ22">
        <v>0.9720846999999998</v>
      </c>
      <c r="BA22">
        <v>0.98499999999999999</v>
      </c>
      <c r="BB22">
        <v>0.64</v>
      </c>
      <c r="BC22">
        <f t="shared" si="0"/>
        <v>1</v>
      </c>
      <c r="BE22">
        <v>1.0684577000000004</v>
      </c>
      <c r="BF22">
        <v>1.0923999999999998</v>
      </c>
      <c r="BG22">
        <v>1.0826999999999998</v>
      </c>
      <c r="BH22">
        <v>1.0064999999999997</v>
      </c>
      <c r="BI22">
        <v>1</v>
      </c>
      <c r="BJ22">
        <v>1.905</v>
      </c>
      <c r="BK22">
        <v>2.2389333333333332</v>
      </c>
      <c r="BL22">
        <v>1.0251999999999992</v>
      </c>
      <c r="BM22">
        <v>1.2885</v>
      </c>
      <c r="BN22">
        <v>2.0010000000000008</v>
      </c>
      <c r="BO22">
        <v>1.4730049999999995</v>
      </c>
      <c r="BP22">
        <v>1.4730049999999995</v>
      </c>
      <c r="BQ22">
        <v>1.2373049999999997</v>
      </c>
      <c r="BR22">
        <v>1.0522549999999997</v>
      </c>
      <c r="BS22">
        <v>1.3926049999999994</v>
      </c>
      <c r="BT22" s="294"/>
      <c r="BU22">
        <v>1.0922299999999998</v>
      </c>
      <c r="BV22" s="294"/>
      <c r="BW22" s="294"/>
      <c r="BX22" s="294"/>
      <c r="BY22" s="294"/>
      <c r="BZ22" s="294"/>
      <c r="CA22" s="294"/>
      <c r="CB22" s="294"/>
      <c r="CC22">
        <v>0.96499999999999997</v>
      </c>
      <c r="CD22">
        <v>0.91</v>
      </c>
      <c r="CE22">
        <v>0.91</v>
      </c>
      <c r="CF22">
        <v>0.98</v>
      </c>
      <c r="CG22">
        <v>0.99895</v>
      </c>
      <c r="CH22">
        <v>0.34</v>
      </c>
      <c r="CI22">
        <v>0.47</v>
      </c>
      <c r="CJ22">
        <v>0.93500000000000005</v>
      </c>
      <c r="CK22">
        <v>0.57499999999999996</v>
      </c>
      <c r="CL22">
        <v>0.72499999999999998</v>
      </c>
      <c r="CM22">
        <v>0.88249999999999995</v>
      </c>
      <c r="CN22">
        <v>0.91500000000000004</v>
      </c>
      <c r="CO22">
        <v>0.88</v>
      </c>
      <c r="CP22">
        <v>0.90249999999999997</v>
      </c>
      <c r="CQ22">
        <v>0.91500000000000004</v>
      </c>
      <c r="CR22">
        <v>0.89</v>
      </c>
      <c r="CS22">
        <v>0.98499999999999999</v>
      </c>
      <c r="CT22">
        <v>0.99</v>
      </c>
      <c r="CU22">
        <v>0.99</v>
      </c>
      <c r="CV22">
        <v>0.97499999999999998</v>
      </c>
      <c r="DA22" s="294">
        <v>3.613E-4</v>
      </c>
      <c r="DB22" s="294">
        <v>2.0000000000000001E-4</v>
      </c>
      <c r="DC22" s="294">
        <v>5.0000000000000002E-5</v>
      </c>
      <c r="DD22" s="294">
        <v>1E-4</v>
      </c>
      <c r="DE22" s="294">
        <v>0</v>
      </c>
      <c r="DF22" s="294">
        <v>3.5999999999999999E-3</v>
      </c>
      <c r="DG22" s="294">
        <v>5.5500000000000005E-4</v>
      </c>
      <c r="DH22" s="294">
        <v>1.4499999999999999E-3</v>
      </c>
      <c r="DI22" s="294">
        <v>0</v>
      </c>
      <c r="DJ22" s="294">
        <v>0</v>
      </c>
      <c r="DK22" s="294">
        <v>5.0000000000000001E-4</v>
      </c>
      <c r="DL22" s="294">
        <v>5.0000000000000001E-4</v>
      </c>
      <c r="DM22" s="294">
        <v>2.9999999999999997E-4</v>
      </c>
      <c r="DN22" s="294">
        <v>2.7500000000000002E-4</v>
      </c>
      <c r="DO22" s="294">
        <v>4.0000000000000598E-4</v>
      </c>
      <c r="DQ22" s="294">
        <v>6.4999999999999994E-5</v>
      </c>
    </row>
    <row r="23" spans="1:121" x14ac:dyDescent="0.2">
      <c r="A23" s="66">
        <v>37073</v>
      </c>
      <c r="B23">
        <v>0.98799999999999999</v>
      </c>
      <c r="C23">
        <v>0.98799999999999999</v>
      </c>
      <c r="D23">
        <v>0.98499999999999999</v>
      </c>
      <c r="E23">
        <v>0.98499999999999999</v>
      </c>
      <c r="F23">
        <v>0.97699999999999998</v>
      </c>
      <c r="G23">
        <v>0.78252600000000028</v>
      </c>
      <c r="H23">
        <v>0.98750000000000004</v>
      </c>
      <c r="I23">
        <v>0.95987099999999936</v>
      </c>
      <c r="J23">
        <v>0.76665749999999999</v>
      </c>
      <c r="K23">
        <v>0.98499999999999999</v>
      </c>
      <c r="L23">
        <v>0.98750000000000004</v>
      </c>
      <c r="M23">
        <v>0.98750000000000004</v>
      </c>
      <c r="N23">
        <v>0.98</v>
      </c>
      <c r="O23">
        <v>0.9551709749999997</v>
      </c>
      <c r="P23">
        <v>0.98</v>
      </c>
      <c r="Q23">
        <v>0.98750000000000004</v>
      </c>
      <c r="R23">
        <v>0.98750000000000004</v>
      </c>
      <c r="S23">
        <v>0.98750000000000004</v>
      </c>
      <c r="T23">
        <v>0.98</v>
      </c>
      <c r="U23">
        <v>0.98</v>
      </c>
      <c r="V23">
        <v>0.98</v>
      </c>
      <c r="W23">
        <v>0.98</v>
      </c>
      <c r="X23">
        <v>0.9551709749999997</v>
      </c>
      <c r="Y23">
        <v>0.9551709749999997</v>
      </c>
      <c r="Z23">
        <v>0.9551709749999997</v>
      </c>
      <c r="AA23">
        <v>0.9551709749999997</v>
      </c>
      <c r="AB23">
        <v>0.98</v>
      </c>
      <c r="AC23">
        <v>0.98</v>
      </c>
      <c r="AD23">
        <v>0.9551709749999997</v>
      </c>
      <c r="AE23">
        <v>0.9551709749999997</v>
      </c>
      <c r="AF23">
        <v>0.98</v>
      </c>
      <c r="AG23">
        <v>0.99</v>
      </c>
      <c r="AH23">
        <v>0.97214254999999983</v>
      </c>
      <c r="AI23">
        <v>0.97214254999999983</v>
      </c>
      <c r="AJ23">
        <v>0.98</v>
      </c>
      <c r="AK23">
        <v>1</v>
      </c>
      <c r="AL23">
        <v>0.98499999999999999</v>
      </c>
      <c r="AM23">
        <v>0.98499999999999999</v>
      </c>
      <c r="AN23" s="290">
        <v>0.98499999999999999</v>
      </c>
      <c r="AO23" s="290">
        <v>0.99</v>
      </c>
      <c r="AP23" s="290">
        <v>0.99</v>
      </c>
      <c r="AQ23">
        <v>0.98499999999999999</v>
      </c>
      <c r="AR23">
        <v>0.97214254999999983</v>
      </c>
      <c r="AS23">
        <v>0.97699999999999998</v>
      </c>
      <c r="AT23" s="290">
        <v>0.97499999999999998</v>
      </c>
      <c r="AU23">
        <v>0.97214254999999983</v>
      </c>
      <c r="AV23">
        <v>0.98499999999999999</v>
      </c>
      <c r="AW23">
        <v>0.98499999999999999</v>
      </c>
      <c r="AX23">
        <v>0.98499999999999999</v>
      </c>
      <c r="AY23">
        <v>0.97214254999999983</v>
      </c>
      <c r="AZ23">
        <v>0.97214254999999983</v>
      </c>
      <c r="BA23">
        <v>0.98499999999999999</v>
      </c>
      <c r="BB23">
        <v>0.64</v>
      </c>
      <c r="BC23">
        <f t="shared" si="0"/>
        <v>1</v>
      </c>
      <c r="BE23">
        <v>1.0688091000000004</v>
      </c>
      <c r="BF23">
        <v>1.0925999999999998</v>
      </c>
      <c r="BG23">
        <v>1.0826999999999998</v>
      </c>
      <c r="BH23">
        <v>1.0065999999999997</v>
      </c>
      <c r="BI23">
        <v>1</v>
      </c>
      <c r="BJ23">
        <v>1.9086000000000007</v>
      </c>
      <c r="BK23">
        <v>2.2394833333333333</v>
      </c>
      <c r="BL23">
        <v>1.0265999999999993</v>
      </c>
      <c r="BM23">
        <v>1.2885</v>
      </c>
      <c r="BN23">
        <v>2.0010000000000008</v>
      </c>
      <c r="BO23">
        <v>1.4735049999999994</v>
      </c>
      <c r="BP23">
        <v>1.4735049999999994</v>
      </c>
      <c r="BQ23">
        <v>1.2376049999999996</v>
      </c>
      <c r="BR23">
        <v>1.0525299999999997</v>
      </c>
      <c r="BS23">
        <v>1.3930049999999994</v>
      </c>
      <c r="BT23" s="294"/>
      <c r="BU23">
        <v>1.0922949999999998</v>
      </c>
      <c r="BV23" s="294"/>
      <c r="BW23" s="294"/>
      <c r="BX23" s="294"/>
      <c r="BY23" s="294"/>
      <c r="BZ23" s="294"/>
      <c r="CA23" s="294"/>
      <c r="CB23" s="294"/>
      <c r="CC23">
        <v>0.97499999999999998</v>
      </c>
      <c r="CD23">
        <v>0.91</v>
      </c>
      <c r="CE23">
        <v>0.91</v>
      </c>
      <c r="CF23">
        <v>0.97</v>
      </c>
      <c r="CG23">
        <v>0.99895</v>
      </c>
      <c r="CH23">
        <v>0.41</v>
      </c>
      <c r="CI23">
        <v>0.47</v>
      </c>
      <c r="CJ23">
        <v>0.93500000000000005</v>
      </c>
      <c r="CK23">
        <v>0.59499999999999997</v>
      </c>
      <c r="CL23">
        <v>0.72499999999999998</v>
      </c>
      <c r="CM23">
        <v>0.87749999999999995</v>
      </c>
      <c r="CN23">
        <v>0.91</v>
      </c>
      <c r="CO23">
        <v>0.89</v>
      </c>
      <c r="CP23">
        <v>0.90749999999999997</v>
      </c>
      <c r="CQ23">
        <v>0.91500000000000004</v>
      </c>
      <c r="CR23">
        <v>0.89</v>
      </c>
      <c r="CS23">
        <v>0.98499999999999999</v>
      </c>
      <c r="CT23">
        <v>0.99</v>
      </c>
      <c r="CU23">
        <v>0.99</v>
      </c>
      <c r="CV23">
        <v>0.97499999999999998</v>
      </c>
      <c r="DA23" s="294">
        <v>3.5139999999999998E-4</v>
      </c>
      <c r="DB23" s="294">
        <v>2.0000000000000001E-4</v>
      </c>
      <c r="DC23" s="294">
        <v>0</v>
      </c>
      <c r="DD23" s="294">
        <v>1E-4</v>
      </c>
      <c r="DE23" s="294">
        <v>0</v>
      </c>
      <c r="DF23" s="294">
        <v>3.5999999999999999E-3</v>
      </c>
      <c r="DG23" s="294">
        <v>5.5000000000000003E-4</v>
      </c>
      <c r="DH23" s="294">
        <v>1.4E-3</v>
      </c>
      <c r="DI23" s="294">
        <v>0</v>
      </c>
      <c r="DJ23" s="294">
        <v>0</v>
      </c>
      <c r="DK23" s="294">
        <v>5.0000000000000001E-4</v>
      </c>
      <c r="DL23" s="294">
        <v>5.0000000000000001E-4</v>
      </c>
      <c r="DM23" s="294">
        <v>2.9999999999999997E-4</v>
      </c>
      <c r="DN23" s="294">
        <v>2.7500000000000002E-4</v>
      </c>
      <c r="DO23" s="294">
        <v>4.0000000000000598E-4</v>
      </c>
      <c r="DQ23" s="294">
        <v>6.4999999999999994E-5</v>
      </c>
    </row>
    <row r="24" spans="1:121" x14ac:dyDescent="0.2">
      <c r="A24" s="66">
        <v>37104</v>
      </c>
      <c r="B24">
        <v>0.98799999999999999</v>
      </c>
      <c r="C24">
        <v>0.98799999999999999</v>
      </c>
      <c r="D24">
        <v>0.98499999999999999</v>
      </c>
      <c r="E24">
        <v>0.98499999999999999</v>
      </c>
      <c r="F24">
        <v>0.97699999999999998</v>
      </c>
      <c r="G24">
        <v>0.82224600000000037</v>
      </c>
      <c r="H24">
        <v>0.98750000000000004</v>
      </c>
      <c r="I24">
        <v>0.95085374999999939</v>
      </c>
      <c r="J24">
        <v>0.88262250000000009</v>
      </c>
      <c r="K24">
        <v>0.98499999999999999</v>
      </c>
      <c r="L24">
        <v>0.98750000000000004</v>
      </c>
      <c r="M24">
        <v>0.98750000000000004</v>
      </c>
      <c r="N24">
        <v>0.98</v>
      </c>
      <c r="O24">
        <v>0.9764766374999998</v>
      </c>
      <c r="P24">
        <v>0.98</v>
      </c>
      <c r="Q24">
        <v>0.98750000000000004</v>
      </c>
      <c r="R24">
        <v>0.98750000000000004</v>
      </c>
      <c r="S24">
        <v>0.98750000000000004</v>
      </c>
      <c r="T24">
        <v>0.98</v>
      </c>
      <c r="U24">
        <v>0.98</v>
      </c>
      <c r="V24">
        <v>0.98</v>
      </c>
      <c r="W24">
        <v>0.98</v>
      </c>
      <c r="X24">
        <v>0.9764766374999998</v>
      </c>
      <c r="Y24">
        <v>0.9764766374999998</v>
      </c>
      <c r="Z24">
        <v>0.9764766374999998</v>
      </c>
      <c r="AA24">
        <v>0.9764766374999998</v>
      </c>
      <c r="AB24">
        <v>0.98</v>
      </c>
      <c r="AC24">
        <v>0.98</v>
      </c>
      <c r="AD24">
        <v>0.9764766374999998</v>
      </c>
      <c r="AE24">
        <v>0.9764766374999998</v>
      </c>
      <c r="AF24">
        <v>0.98</v>
      </c>
      <c r="AG24">
        <v>0.99</v>
      </c>
      <c r="AH24">
        <v>0.97220039999999985</v>
      </c>
      <c r="AI24">
        <v>0.97220039999999985</v>
      </c>
      <c r="AJ24">
        <v>0.98</v>
      </c>
      <c r="AK24">
        <v>1</v>
      </c>
      <c r="AL24">
        <v>0.98499999999999999</v>
      </c>
      <c r="AM24">
        <v>0.98499999999999999</v>
      </c>
      <c r="AN24" s="290">
        <v>0.98499999999999999</v>
      </c>
      <c r="AO24" s="290">
        <v>0.99</v>
      </c>
      <c r="AP24" s="290">
        <v>0.99</v>
      </c>
      <c r="AQ24">
        <v>0.98499999999999999</v>
      </c>
      <c r="AR24">
        <v>0.97220039999999985</v>
      </c>
      <c r="AS24">
        <v>0.97699999999999998</v>
      </c>
      <c r="AT24" s="290">
        <v>0.97499999999999998</v>
      </c>
      <c r="AU24">
        <v>0.97220039999999985</v>
      </c>
      <c r="AV24">
        <v>0.98499999999999999</v>
      </c>
      <c r="AW24">
        <v>0.98499999999999999</v>
      </c>
      <c r="AX24">
        <v>0.98499999999999999</v>
      </c>
      <c r="AY24">
        <v>0.97220039999999985</v>
      </c>
      <c r="AZ24">
        <v>0.97220039999999985</v>
      </c>
      <c r="BA24">
        <v>0.98499999999999999</v>
      </c>
      <c r="BB24">
        <v>0.64</v>
      </c>
      <c r="BC24">
        <f t="shared" si="0"/>
        <v>1</v>
      </c>
      <c r="BE24">
        <v>1.0691506000000004</v>
      </c>
      <c r="BF24">
        <v>1.0927999999999998</v>
      </c>
      <c r="BG24">
        <v>1.0826999999999998</v>
      </c>
      <c r="BH24">
        <v>1.0066999999999997</v>
      </c>
      <c r="BI24">
        <v>1</v>
      </c>
      <c r="BJ24">
        <v>1.9122000000000008</v>
      </c>
      <c r="BK24">
        <v>2.2400283333333331</v>
      </c>
      <c r="BL24">
        <v>1.0279499999999993</v>
      </c>
      <c r="BM24">
        <v>1.2885</v>
      </c>
      <c r="BN24">
        <v>2.0010000000000008</v>
      </c>
      <c r="BO24">
        <v>1.4740049999999993</v>
      </c>
      <c r="BP24">
        <v>1.4740049999999993</v>
      </c>
      <c r="BQ24">
        <v>1.2379049999999996</v>
      </c>
      <c r="BR24">
        <v>1.0528049999999998</v>
      </c>
      <c r="BS24">
        <v>1.3934049999999993</v>
      </c>
      <c r="BT24" s="294"/>
      <c r="BU24">
        <v>1.0923599999999998</v>
      </c>
      <c r="BV24" s="294"/>
      <c r="BW24" s="294"/>
      <c r="BX24" s="294"/>
      <c r="BY24" s="294"/>
      <c r="BZ24" s="294"/>
      <c r="CA24" s="294"/>
      <c r="CB24" s="294"/>
      <c r="CC24">
        <v>0.97499999999999998</v>
      </c>
      <c r="CD24">
        <v>0.91</v>
      </c>
      <c r="CE24">
        <v>0.91</v>
      </c>
      <c r="CF24">
        <v>0.97</v>
      </c>
      <c r="CG24">
        <v>0.99895</v>
      </c>
      <c r="CH24">
        <v>0.43</v>
      </c>
      <c r="CI24">
        <v>0.52</v>
      </c>
      <c r="CJ24">
        <v>0.92500000000000004</v>
      </c>
      <c r="CK24">
        <v>0.68500000000000005</v>
      </c>
      <c r="CL24">
        <v>0.72499999999999998</v>
      </c>
      <c r="CM24">
        <v>0.89</v>
      </c>
      <c r="CN24">
        <v>0.92249999999999999</v>
      </c>
      <c r="CO24">
        <v>0.91500000000000004</v>
      </c>
      <c r="CP24">
        <v>0.92749999999999999</v>
      </c>
      <c r="CQ24">
        <v>0.91500000000000004</v>
      </c>
      <c r="CR24">
        <v>0.89</v>
      </c>
      <c r="CS24">
        <v>0.98499999999999999</v>
      </c>
      <c r="CT24">
        <v>0.99</v>
      </c>
      <c r="CU24">
        <v>0.99</v>
      </c>
      <c r="CV24">
        <v>0.97499999999999998</v>
      </c>
      <c r="DA24" s="294">
        <v>3.4150000000000001E-4</v>
      </c>
      <c r="DB24" s="294">
        <v>2.0000000000000001E-4</v>
      </c>
      <c r="DC24" s="294">
        <v>0</v>
      </c>
      <c r="DD24" s="294">
        <v>1E-4</v>
      </c>
      <c r="DE24" s="294">
        <v>0</v>
      </c>
      <c r="DF24" s="294">
        <v>3.5999999999999999E-3</v>
      </c>
      <c r="DG24" s="294">
        <v>5.4500000000000002E-4</v>
      </c>
      <c r="DH24" s="294">
        <v>1.3500000000000001E-3</v>
      </c>
      <c r="DI24" s="294">
        <v>0</v>
      </c>
      <c r="DJ24" s="294">
        <v>0</v>
      </c>
      <c r="DK24" s="294">
        <v>5.0000000000000001E-4</v>
      </c>
      <c r="DL24" s="294">
        <v>5.0000000000000001E-4</v>
      </c>
      <c r="DM24" s="294">
        <v>2.9999999999999997E-4</v>
      </c>
      <c r="DN24" s="294">
        <v>2.7500000000000002E-4</v>
      </c>
      <c r="DO24" s="294">
        <v>4.0000000000000598E-4</v>
      </c>
      <c r="DQ24" s="294">
        <v>6.4999999999999994E-5</v>
      </c>
    </row>
    <row r="25" spans="1:121" x14ac:dyDescent="0.2">
      <c r="A25" s="66">
        <v>37135</v>
      </c>
      <c r="B25">
        <v>0.98799999999999999</v>
      </c>
      <c r="C25">
        <v>0.98799999999999999</v>
      </c>
      <c r="D25">
        <v>0.98499999999999999</v>
      </c>
      <c r="E25">
        <v>0.98499999999999999</v>
      </c>
      <c r="F25">
        <v>0.97699999999999998</v>
      </c>
      <c r="G25">
        <v>0.88126800000000038</v>
      </c>
      <c r="H25">
        <v>0.98750000000000004</v>
      </c>
      <c r="I25">
        <v>0.95205624999999938</v>
      </c>
      <c r="J25">
        <v>0.70223250000000004</v>
      </c>
      <c r="K25">
        <v>0.98499999999999999</v>
      </c>
      <c r="L25">
        <v>0.98750000000000004</v>
      </c>
      <c r="M25">
        <v>0.98750000000000004</v>
      </c>
      <c r="N25">
        <v>0.98</v>
      </c>
      <c r="O25">
        <v>0.96883359999999985</v>
      </c>
      <c r="P25">
        <v>0.98</v>
      </c>
      <c r="Q25">
        <v>0.98750000000000004</v>
      </c>
      <c r="R25">
        <v>0.98750000000000004</v>
      </c>
      <c r="S25">
        <v>0.98750000000000004</v>
      </c>
      <c r="T25">
        <v>0.98</v>
      </c>
      <c r="U25">
        <v>0.98</v>
      </c>
      <c r="V25">
        <v>0.98</v>
      </c>
      <c r="W25">
        <v>0.98</v>
      </c>
      <c r="X25">
        <v>0.96883359999999985</v>
      </c>
      <c r="Y25">
        <v>0.96883359999999985</v>
      </c>
      <c r="Z25">
        <v>0.96883359999999985</v>
      </c>
      <c r="AA25">
        <v>0.96883359999999985</v>
      </c>
      <c r="AB25">
        <v>0.98</v>
      </c>
      <c r="AC25">
        <v>0.98</v>
      </c>
      <c r="AD25">
        <v>0.96883359999999985</v>
      </c>
      <c r="AE25">
        <v>0.96883359999999985</v>
      </c>
      <c r="AF25">
        <v>0.98</v>
      </c>
      <c r="AG25">
        <v>0.99</v>
      </c>
      <c r="AH25">
        <v>0.97225824999999977</v>
      </c>
      <c r="AI25">
        <v>0.97225824999999977</v>
      </c>
      <c r="AJ25">
        <v>0.98</v>
      </c>
      <c r="AK25">
        <v>1</v>
      </c>
      <c r="AL25">
        <v>0.98499999999999999</v>
      </c>
      <c r="AM25">
        <v>0.98499999999999999</v>
      </c>
      <c r="AN25" s="290">
        <v>0.98499999999999999</v>
      </c>
      <c r="AO25" s="290">
        <v>0.99</v>
      </c>
      <c r="AP25" s="290">
        <v>0.99</v>
      </c>
      <c r="AQ25">
        <v>0.98499999999999999</v>
      </c>
      <c r="AR25">
        <v>0.97225824999999977</v>
      </c>
      <c r="AS25">
        <v>0.97699999999999998</v>
      </c>
      <c r="AT25" s="290">
        <v>0.97499999999999998</v>
      </c>
      <c r="AU25">
        <v>0.97225824999999977</v>
      </c>
      <c r="AV25">
        <v>0.98499999999999999</v>
      </c>
      <c r="AW25">
        <v>0.98499999999999999</v>
      </c>
      <c r="AX25">
        <v>0.98499999999999999</v>
      </c>
      <c r="AY25">
        <v>0.97225824999999977</v>
      </c>
      <c r="AZ25">
        <v>0.97225824999999977</v>
      </c>
      <c r="BA25">
        <v>0.98499999999999999</v>
      </c>
      <c r="BB25">
        <v>0.64</v>
      </c>
      <c r="BC25">
        <f t="shared" si="0"/>
        <v>1</v>
      </c>
      <c r="BE25">
        <v>1.0694822000000004</v>
      </c>
      <c r="BF25">
        <v>1.0929999999999997</v>
      </c>
      <c r="BG25">
        <v>1.0826999999999998</v>
      </c>
      <c r="BH25">
        <v>1.0067999999999997</v>
      </c>
      <c r="BI25">
        <v>1</v>
      </c>
      <c r="BJ25">
        <v>1.9158000000000008</v>
      </c>
      <c r="BK25">
        <v>2.240571333333333</v>
      </c>
      <c r="BL25">
        <v>1.0292499999999993</v>
      </c>
      <c r="BM25">
        <v>1.2885</v>
      </c>
      <c r="BN25">
        <v>2.0010000000000008</v>
      </c>
      <c r="BO25">
        <v>1.4745049999999993</v>
      </c>
      <c r="BP25">
        <v>1.4745049999999993</v>
      </c>
      <c r="BQ25">
        <v>1.2382049999999996</v>
      </c>
      <c r="BR25">
        <v>1.0530799999999998</v>
      </c>
      <c r="BS25">
        <v>1.3938049999999993</v>
      </c>
      <c r="BT25" s="294"/>
      <c r="BU25">
        <v>1.0924249999999998</v>
      </c>
      <c r="BV25" s="294"/>
      <c r="BW25" s="294"/>
      <c r="BX25" s="294"/>
      <c r="BY25" s="294"/>
      <c r="BZ25" s="294"/>
      <c r="CA25" s="294"/>
      <c r="CB25" s="294"/>
      <c r="CC25">
        <v>0.97499999999999998</v>
      </c>
      <c r="CD25">
        <v>0.91</v>
      </c>
      <c r="CE25">
        <v>0.91</v>
      </c>
      <c r="CF25">
        <v>0.95</v>
      </c>
      <c r="CG25">
        <v>0.99895</v>
      </c>
      <c r="CH25">
        <v>0.46</v>
      </c>
      <c r="CI25">
        <v>0.55000000000000004</v>
      </c>
      <c r="CJ25">
        <v>0.92500000000000004</v>
      </c>
      <c r="CK25">
        <v>0.54500000000000004</v>
      </c>
      <c r="CL25">
        <v>0.57499999999999996</v>
      </c>
      <c r="CM25">
        <v>0.94499999999999995</v>
      </c>
      <c r="CN25">
        <v>0.97750000000000004</v>
      </c>
      <c r="CO25">
        <v>0.94499999999999995</v>
      </c>
      <c r="CP25">
        <v>0.92</v>
      </c>
      <c r="CQ25">
        <v>0.91500000000000004</v>
      </c>
      <c r="CR25">
        <v>0.89</v>
      </c>
      <c r="CS25">
        <v>0.98499999999999999</v>
      </c>
      <c r="CT25">
        <v>0.99</v>
      </c>
      <c r="CU25">
        <v>0.99</v>
      </c>
      <c r="CV25">
        <v>0.97499999999999998</v>
      </c>
      <c r="DA25" s="294">
        <v>3.3159999999999998E-4</v>
      </c>
      <c r="DB25" s="294">
        <v>2.0000000000000001E-4</v>
      </c>
      <c r="DC25" s="294">
        <v>0</v>
      </c>
      <c r="DD25" s="294">
        <v>1E-4</v>
      </c>
      <c r="DE25" s="294">
        <v>0</v>
      </c>
      <c r="DF25" s="294">
        <v>3.5999999999999999E-3</v>
      </c>
      <c r="DG25" s="294">
        <v>5.4299999999999997E-4</v>
      </c>
      <c r="DH25" s="294">
        <v>1.2999999999999999E-3</v>
      </c>
      <c r="DI25" s="294">
        <v>0</v>
      </c>
      <c r="DJ25" s="294">
        <v>0</v>
      </c>
      <c r="DK25" s="294">
        <v>5.0000000000000001E-4</v>
      </c>
      <c r="DL25" s="294">
        <v>5.0000000000000001E-4</v>
      </c>
      <c r="DM25" s="294">
        <v>2.9999999999999997E-4</v>
      </c>
      <c r="DN25" s="294">
        <v>2.7500000000000002E-4</v>
      </c>
      <c r="DO25" s="294">
        <v>4.0000000000000598E-4</v>
      </c>
      <c r="DQ25" s="294">
        <v>6.4999999999999994E-5</v>
      </c>
    </row>
    <row r="26" spans="1:121" x14ac:dyDescent="0.2">
      <c r="A26" s="66">
        <v>37165</v>
      </c>
      <c r="B26">
        <v>0.98799999999999999</v>
      </c>
      <c r="C26">
        <v>0.98387999999999975</v>
      </c>
      <c r="D26">
        <v>0.98499999999999999</v>
      </c>
      <c r="E26">
        <v>0.98499999999999999</v>
      </c>
      <c r="F26">
        <v>0.97699999999999998</v>
      </c>
      <c r="G26">
        <v>0.88292400000000049</v>
      </c>
      <c r="H26">
        <v>0.98750000000000004</v>
      </c>
      <c r="I26">
        <v>0.95321249999999935</v>
      </c>
      <c r="J26">
        <v>0.6893475</v>
      </c>
      <c r="K26">
        <v>0.98499999999999999</v>
      </c>
      <c r="L26">
        <v>0.98750000000000004</v>
      </c>
      <c r="M26">
        <v>0.98750000000000004</v>
      </c>
      <c r="N26">
        <v>0.98</v>
      </c>
      <c r="O26">
        <v>0.95065288749999977</v>
      </c>
      <c r="P26">
        <v>0.98</v>
      </c>
      <c r="Q26">
        <v>0.98750000000000004</v>
      </c>
      <c r="R26">
        <v>0.98750000000000004</v>
      </c>
      <c r="S26">
        <v>0.98750000000000004</v>
      </c>
      <c r="T26">
        <v>0.98</v>
      </c>
      <c r="U26">
        <v>0.98</v>
      </c>
      <c r="V26">
        <v>0.98</v>
      </c>
      <c r="W26">
        <v>0.98</v>
      </c>
      <c r="X26">
        <v>0.95065288749999977</v>
      </c>
      <c r="Y26">
        <v>0.95065288749999977</v>
      </c>
      <c r="Z26">
        <v>0.95065288749999977</v>
      </c>
      <c r="AA26">
        <v>0.95065288749999977</v>
      </c>
      <c r="AB26">
        <v>0.98</v>
      </c>
      <c r="AC26">
        <v>0.98</v>
      </c>
      <c r="AD26">
        <v>0.95065288749999977</v>
      </c>
      <c r="AE26">
        <v>0.95065288749999977</v>
      </c>
      <c r="AF26">
        <v>0.98</v>
      </c>
      <c r="AG26">
        <v>0.99</v>
      </c>
      <c r="AH26">
        <v>0.97231609999999979</v>
      </c>
      <c r="AI26">
        <v>0.97231609999999979</v>
      </c>
      <c r="AJ26">
        <v>0.98</v>
      </c>
      <c r="AK26">
        <v>1</v>
      </c>
      <c r="AL26">
        <v>0.98499999999999999</v>
      </c>
      <c r="AM26">
        <v>0.98499999999999999</v>
      </c>
      <c r="AN26" s="290">
        <v>0.98499999999999999</v>
      </c>
      <c r="AO26" s="290">
        <v>0.98</v>
      </c>
      <c r="AP26" s="290">
        <v>0.99</v>
      </c>
      <c r="AQ26">
        <v>0.98499999999999999</v>
      </c>
      <c r="AR26">
        <v>0.97231609999999979</v>
      </c>
      <c r="AS26">
        <v>0.97699999999999998</v>
      </c>
      <c r="AT26" s="290">
        <v>0.97499999999999998</v>
      </c>
      <c r="AU26">
        <v>0.97231609999999979</v>
      </c>
      <c r="AV26">
        <v>0.98499999999999999</v>
      </c>
      <c r="AW26">
        <v>0.98499999999999999</v>
      </c>
      <c r="AX26">
        <v>0.98499999999999999</v>
      </c>
      <c r="AY26">
        <v>0.97231609999999979</v>
      </c>
      <c r="AZ26">
        <v>0.97231609999999979</v>
      </c>
      <c r="BA26">
        <v>0.98499999999999999</v>
      </c>
      <c r="BB26">
        <v>0.64</v>
      </c>
      <c r="BC26">
        <f t="shared" si="0"/>
        <v>1</v>
      </c>
      <c r="BE26">
        <v>1.0698039000000004</v>
      </c>
      <c r="BF26">
        <v>1.0931999999999997</v>
      </c>
      <c r="BG26">
        <v>1.0826999999999998</v>
      </c>
      <c r="BH26">
        <v>1.0068999999999997</v>
      </c>
      <c r="BI26">
        <v>1</v>
      </c>
      <c r="BJ26">
        <v>1.9194000000000009</v>
      </c>
      <c r="BK26">
        <v>2.2411063333333332</v>
      </c>
      <c r="BL26">
        <v>1.0304999999999993</v>
      </c>
      <c r="BM26">
        <v>1.2885</v>
      </c>
      <c r="BN26">
        <v>2.0010000000000008</v>
      </c>
      <c r="BO26">
        <v>1.4750049999999992</v>
      </c>
      <c r="BP26">
        <v>1.4750049999999992</v>
      </c>
      <c r="BQ26">
        <v>1.2385049999999995</v>
      </c>
      <c r="BR26">
        <v>1.0533549999999998</v>
      </c>
      <c r="BS26">
        <v>1.3942049999999993</v>
      </c>
      <c r="BT26" s="294"/>
      <c r="BU26">
        <v>1.0924899999999997</v>
      </c>
      <c r="BV26" s="294"/>
      <c r="BW26" s="294"/>
      <c r="BX26" s="294"/>
      <c r="BY26" s="294"/>
      <c r="BZ26" s="294"/>
      <c r="CA26" s="294"/>
      <c r="CB26" s="294"/>
      <c r="CC26">
        <v>0.95499999999999996</v>
      </c>
      <c r="CD26">
        <v>0.9</v>
      </c>
      <c r="CE26">
        <v>0.91</v>
      </c>
      <c r="CF26">
        <v>0.94</v>
      </c>
      <c r="CG26">
        <v>0.99895</v>
      </c>
      <c r="CH26">
        <v>0.46</v>
      </c>
      <c r="CI26">
        <v>0.45</v>
      </c>
      <c r="CJ26">
        <v>0.92500000000000004</v>
      </c>
      <c r="CK26">
        <v>0.53500000000000003</v>
      </c>
      <c r="CL26">
        <v>0.505</v>
      </c>
      <c r="CM26">
        <v>0.80500000000000005</v>
      </c>
      <c r="CN26">
        <v>0.83750000000000002</v>
      </c>
      <c r="CO26">
        <v>0.875</v>
      </c>
      <c r="CP26">
        <v>0.90249999999999997</v>
      </c>
      <c r="CQ26">
        <v>0.82</v>
      </c>
      <c r="CR26">
        <v>0.89</v>
      </c>
      <c r="CS26">
        <v>0.98499999999999999</v>
      </c>
      <c r="CT26">
        <v>0.98</v>
      </c>
      <c r="CU26">
        <v>0.99</v>
      </c>
      <c r="CV26">
        <v>0.97499999999999998</v>
      </c>
      <c r="DA26" s="294">
        <v>3.2170000000000099E-4</v>
      </c>
      <c r="DB26" s="294">
        <v>2.0000000000000001E-4</v>
      </c>
      <c r="DC26" s="294">
        <v>0</v>
      </c>
      <c r="DD26" s="294">
        <v>1E-4</v>
      </c>
      <c r="DE26" s="294">
        <v>0</v>
      </c>
      <c r="DF26" s="294">
        <v>3.5999999999999999E-3</v>
      </c>
      <c r="DG26" s="294">
        <v>5.3499999999999999E-4</v>
      </c>
      <c r="DH26" s="294">
        <v>1.25E-3</v>
      </c>
      <c r="DI26" s="294">
        <v>0</v>
      </c>
      <c r="DJ26" s="294">
        <v>0</v>
      </c>
      <c r="DK26" s="294">
        <v>5.0000000000000001E-4</v>
      </c>
      <c r="DL26" s="294">
        <v>5.0000000000000001E-4</v>
      </c>
      <c r="DM26" s="294">
        <v>2.9999999999999997E-4</v>
      </c>
      <c r="DN26" s="294">
        <v>2.7500000000000002E-4</v>
      </c>
      <c r="DO26" s="294">
        <v>4.0000000000000598E-4</v>
      </c>
      <c r="DQ26" s="294">
        <v>6.4999999999999994E-5</v>
      </c>
    </row>
    <row r="27" spans="1:121" x14ac:dyDescent="0.2">
      <c r="A27" s="66">
        <v>37196</v>
      </c>
      <c r="B27">
        <v>0.98799999999999999</v>
      </c>
      <c r="C27">
        <v>0.98405999999999971</v>
      </c>
      <c r="D27">
        <v>0.9744299999999998</v>
      </c>
      <c r="E27">
        <v>0.9744299999999998</v>
      </c>
      <c r="F27">
        <v>0.97699999999999998</v>
      </c>
      <c r="G27">
        <v>0.92304000000000042</v>
      </c>
      <c r="H27">
        <v>0.98750000000000004</v>
      </c>
      <c r="I27">
        <v>0.93368849999999948</v>
      </c>
      <c r="J27">
        <v>0.63780749999999997</v>
      </c>
      <c r="K27">
        <v>0.97048500000000038</v>
      </c>
      <c r="L27">
        <v>0.98750000000000004</v>
      </c>
      <c r="M27">
        <v>0.98750000000000004</v>
      </c>
      <c r="N27">
        <v>0.98</v>
      </c>
      <c r="O27">
        <v>0.95090107499999987</v>
      </c>
      <c r="P27">
        <v>0.98</v>
      </c>
      <c r="Q27">
        <v>0.98750000000000004</v>
      </c>
      <c r="R27">
        <v>0.98750000000000004</v>
      </c>
      <c r="S27">
        <v>0.98750000000000004</v>
      </c>
      <c r="T27">
        <v>0.98</v>
      </c>
      <c r="U27">
        <v>0.98</v>
      </c>
      <c r="V27">
        <v>0.98</v>
      </c>
      <c r="W27">
        <v>0.98</v>
      </c>
      <c r="X27">
        <v>0.95090107499999987</v>
      </c>
      <c r="Y27">
        <v>0.95090107499999987</v>
      </c>
      <c r="Z27">
        <v>0.95090107499999987</v>
      </c>
      <c r="AA27">
        <v>0.95090107499999987</v>
      </c>
      <c r="AB27">
        <v>0.98</v>
      </c>
      <c r="AC27">
        <v>0.98</v>
      </c>
      <c r="AD27">
        <v>0.95090107499999987</v>
      </c>
      <c r="AE27">
        <v>0.95090107499999987</v>
      </c>
      <c r="AF27">
        <v>0.98</v>
      </c>
      <c r="AG27">
        <v>0.99</v>
      </c>
      <c r="AH27">
        <v>0.97237394999999982</v>
      </c>
      <c r="AI27">
        <v>0.97237394999999982</v>
      </c>
      <c r="AJ27">
        <v>0.98</v>
      </c>
      <c r="AK27">
        <v>1</v>
      </c>
      <c r="AL27">
        <v>0.97048500000000038</v>
      </c>
      <c r="AM27">
        <v>0.9744299999999998</v>
      </c>
      <c r="AN27" s="290">
        <v>0.98499999999999999</v>
      </c>
      <c r="AO27" s="290">
        <v>0.97</v>
      </c>
      <c r="AP27" s="290">
        <v>0.99</v>
      </c>
      <c r="AQ27">
        <v>0.9744299999999998</v>
      </c>
      <c r="AR27">
        <v>0.97237394999999982</v>
      </c>
      <c r="AS27">
        <v>0.97699999999999998</v>
      </c>
      <c r="AT27" s="290">
        <v>0.97499999999999998</v>
      </c>
      <c r="AU27">
        <v>0.97237394999999982</v>
      </c>
      <c r="AV27">
        <v>0.9744299999999998</v>
      </c>
      <c r="AW27">
        <v>0.9744299999999998</v>
      </c>
      <c r="AX27">
        <v>0.9744299999999998</v>
      </c>
      <c r="AY27">
        <v>0.97237394999999982</v>
      </c>
      <c r="AZ27">
        <v>0.97237394999999982</v>
      </c>
      <c r="BA27">
        <v>0.9744299999999998</v>
      </c>
      <c r="BB27">
        <v>0.64</v>
      </c>
      <c r="BC27">
        <f t="shared" si="0"/>
        <v>1</v>
      </c>
      <c r="BE27">
        <v>1.0701157000000003</v>
      </c>
      <c r="BF27">
        <v>1.0933999999999997</v>
      </c>
      <c r="BG27">
        <v>1.0826999999999998</v>
      </c>
      <c r="BH27">
        <v>1.0069999999999997</v>
      </c>
      <c r="BI27">
        <v>1</v>
      </c>
      <c r="BJ27">
        <v>1.9230000000000009</v>
      </c>
      <c r="BK27">
        <v>2.2416363333333331</v>
      </c>
      <c r="BL27">
        <v>1.0316999999999994</v>
      </c>
      <c r="BM27">
        <v>1.2885</v>
      </c>
      <c r="BN27">
        <v>2.0010000000000008</v>
      </c>
      <c r="BO27">
        <v>1.4755049999999992</v>
      </c>
      <c r="BP27">
        <v>1.4755049999999992</v>
      </c>
      <c r="BQ27">
        <v>1.2388049999999995</v>
      </c>
      <c r="BR27">
        <v>1.0536299999999998</v>
      </c>
      <c r="BS27">
        <v>1.3946049999999992</v>
      </c>
      <c r="BT27" s="294"/>
      <c r="BU27">
        <v>1.0925549999999997</v>
      </c>
      <c r="BV27" s="294"/>
      <c r="BW27" s="294"/>
      <c r="BX27" s="294"/>
      <c r="BY27" s="294"/>
      <c r="BZ27" s="294"/>
      <c r="CA27" s="294"/>
      <c r="CB27" s="294"/>
      <c r="CC27">
        <v>0.95499999999999996</v>
      </c>
      <c r="CD27">
        <v>0.9</v>
      </c>
      <c r="CE27">
        <v>0.9</v>
      </c>
      <c r="CF27">
        <v>0.94</v>
      </c>
      <c r="CG27">
        <v>0.999</v>
      </c>
      <c r="CH27">
        <v>0.48</v>
      </c>
      <c r="CI27">
        <v>0.46</v>
      </c>
      <c r="CJ27">
        <v>0.90500000000000003</v>
      </c>
      <c r="CK27">
        <v>0.495</v>
      </c>
      <c r="CL27">
        <v>0.48499999999999999</v>
      </c>
      <c r="CM27">
        <v>0.79500000000000004</v>
      </c>
      <c r="CN27">
        <v>0.82750000000000001</v>
      </c>
      <c r="CO27">
        <v>0.85</v>
      </c>
      <c r="CP27">
        <v>0.90249999999999997</v>
      </c>
      <c r="CQ27">
        <v>0.82</v>
      </c>
      <c r="CR27">
        <v>0.89</v>
      </c>
      <c r="CS27">
        <v>0.98499999999999999</v>
      </c>
      <c r="CT27">
        <v>0.97</v>
      </c>
      <c r="CU27">
        <v>0.99</v>
      </c>
      <c r="CV27">
        <v>0.97499999999999998</v>
      </c>
      <c r="DA27" s="294">
        <v>3.1180000000000102E-4</v>
      </c>
      <c r="DB27" s="294">
        <v>2.0000000000000001E-4</v>
      </c>
      <c r="DC27" s="294">
        <v>0</v>
      </c>
      <c r="DD27" s="294">
        <v>1E-4</v>
      </c>
      <c r="DE27" s="294">
        <v>0</v>
      </c>
      <c r="DF27" s="294">
        <v>3.5999999999999999E-3</v>
      </c>
      <c r="DG27" s="294">
        <v>5.2999999999999998E-4</v>
      </c>
      <c r="DH27" s="294">
        <v>1.1999999999999999E-3</v>
      </c>
      <c r="DI27" s="294">
        <v>0</v>
      </c>
      <c r="DJ27" s="294">
        <v>0</v>
      </c>
      <c r="DK27" s="294">
        <v>5.0000000000000001E-4</v>
      </c>
      <c r="DL27" s="294">
        <v>5.0000000000000001E-4</v>
      </c>
      <c r="DM27" s="294">
        <v>2.9999999999999997E-4</v>
      </c>
      <c r="DN27" s="294">
        <v>2.7500000000000002E-4</v>
      </c>
      <c r="DO27" s="294">
        <v>4.0000000000000598E-4</v>
      </c>
      <c r="DQ27" s="294">
        <v>6.4999999999999994E-5</v>
      </c>
    </row>
    <row r="28" spans="1:121" x14ac:dyDescent="0.2">
      <c r="A28" s="66">
        <v>37226</v>
      </c>
      <c r="B28">
        <v>0.98799999999999999</v>
      </c>
      <c r="C28">
        <v>0.97330399999999972</v>
      </c>
      <c r="D28">
        <v>0.95277599999999985</v>
      </c>
      <c r="E28">
        <v>0.95277599999999985</v>
      </c>
      <c r="F28">
        <v>0.97699999999999998</v>
      </c>
      <c r="G28">
        <v>0.98256600000000049</v>
      </c>
      <c r="H28">
        <v>0.98750000000000004</v>
      </c>
      <c r="I28">
        <v>0.9037437499999994</v>
      </c>
      <c r="J28">
        <v>0.64424999999999999</v>
      </c>
      <c r="K28">
        <v>0.97048500000000038</v>
      </c>
      <c r="L28">
        <v>0.87084294999999945</v>
      </c>
      <c r="M28">
        <v>0.91881311249999953</v>
      </c>
      <c r="N28">
        <v>0.85498244999999951</v>
      </c>
      <c r="O28">
        <v>0.94061021249999988</v>
      </c>
      <c r="P28">
        <v>0.85498244999999951</v>
      </c>
      <c r="Q28">
        <v>0.87084294999999945</v>
      </c>
      <c r="R28">
        <v>0.87084294999999945</v>
      </c>
      <c r="S28">
        <v>0.87084294999999945</v>
      </c>
      <c r="T28">
        <v>0.85498244999999951</v>
      </c>
      <c r="U28">
        <v>0.85498244999999951</v>
      </c>
      <c r="V28">
        <v>0.85498244999999951</v>
      </c>
      <c r="W28">
        <v>0.85498244999999951</v>
      </c>
      <c r="X28">
        <v>0.94061021249999988</v>
      </c>
      <c r="Y28">
        <v>0.94061021249999988</v>
      </c>
      <c r="Z28">
        <v>0.94061021249999988</v>
      </c>
      <c r="AA28">
        <v>0.94061021249999988</v>
      </c>
      <c r="AB28">
        <v>0.85498244999999951</v>
      </c>
      <c r="AC28">
        <v>0.85498244999999951</v>
      </c>
      <c r="AD28">
        <v>0.94061021249999988</v>
      </c>
      <c r="AE28">
        <v>0.94061021249999988</v>
      </c>
      <c r="AF28">
        <v>0.85498244999999951</v>
      </c>
      <c r="AG28">
        <v>0.98</v>
      </c>
      <c r="AH28">
        <v>0.97243179999999974</v>
      </c>
      <c r="AI28">
        <v>0.97243179999999974</v>
      </c>
      <c r="AJ28">
        <v>0.85498244999999951</v>
      </c>
      <c r="AK28">
        <v>1</v>
      </c>
      <c r="AL28">
        <v>0.97048500000000038</v>
      </c>
      <c r="AM28">
        <v>0.95277599999999985</v>
      </c>
      <c r="AN28" s="290">
        <v>0.98499999999999999</v>
      </c>
      <c r="AO28" s="290">
        <v>0.97</v>
      </c>
      <c r="AP28" s="290">
        <v>0.99</v>
      </c>
      <c r="AQ28">
        <v>0.95277599999999985</v>
      </c>
      <c r="AR28">
        <v>0.97243179999999974</v>
      </c>
      <c r="AS28">
        <v>0.97699999999999998</v>
      </c>
      <c r="AT28" s="290">
        <v>0.97499999999999998</v>
      </c>
      <c r="AU28">
        <v>0.97243179999999974</v>
      </c>
      <c r="AV28">
        <v>0.95277599999999985</v>
      </c>
      <c r="AW28">
        <v>0.95277599999999985</v>
      </c>
      <c r="AX28">
        <v>0.95277599999999985</v>
      </c>
      <c r="AY28">
        <v>0.97243179999999974</v>
      </c>
      <c r="AZ28">
        <v>0.97243179999999974</v>
      </c>
      <c r="BA28">
        <v>0.95277599999999985</v>
      </c>
      <c r="BB28">
        <v>0.64</v>
      </c>
      <c r="BC28">
        <f t="shared" si="0"/>
        <v>1</v>
      </c>
      <c r="BE28">
        <v>1.0704176000000003</v>
      </c>
      <c r="BF28">
        <v>1.0935999999999997</v>
      </c>
      <c r="BG28">
        <v>1.0826999999999998</v>
      </c>
      <c r="BH28">
        <v>1.0070999999999997</v>
      </c>
      <c r="BI28">
        <v>1</v>
      </c>
      <c r="BJ28">
        <v>1.926600000000001</v>
      </c>
      <c r="BK28">
        <v>2.2421613333333332</v>
      </c>
      <c r="BL28">
        <v>1.0328499999999994</v>
      </c>
      <c r="BM28">
        <v>1.2885</v>
      </c>
      <c r="BN28">
        <v>2.0010000000000008</v>
      </c>
      <c r="BO28">
        <v>1.4760049999999991</v>
      </c>
      <c r="BP28">
        <v>1.4760049999999991</v>
      </c>
      <c r="BQ28">
        <v>1.2391049999999995</v>
      </c>
      <c r="BR28">
        <v>1.0539049999999999</v>
      </c>
      <c r="BS28">
        <v>1.3950049999999992</v>
      </c>
      <c r="BT28" s="294"/>
      <c r="BU28">
        <v>1.0926199999999997</v>
      </c>
      <c r="BV28" s="294"/>
      <c r="BW28" s="294"/>
      <c r="BX28" s="294"/>
      <c r="BY28" s="294"/>
      <c r="BZ28" s="294"/>
      <c r="CA28" s="294"/>
      <c r="CB28" s="294"/>
      <c r="CC28">
        <v>0.93500000000000005</v>
      </c>
      <c r="CD28">
        <v>0.89</v>
      </c>
      <c r="CE28">
        <v>0.88</v>
      </c>
      <c r="CF28">
        <v>0.92</v>
      </c>
      <c r="CG28">
        <v>0.999</v>
      </c>
      <c r="CH28">
        <v>0.51</v>
      </c>
      <c r="CI28">
        <v>0.48</v>
      </c>
      <c r="CJ28">
        <v>0.875</v>
      </c>
      <c r="CK28">
        <v>0.5</v>
      </c>
      <c r="CL28">
        <v>0.48499999999999999</v>
      </c>
      <c r="CM28">
        <v>0.59</v>
      </c>
      <c r="CN28">
        <v>0.62250000000000005</v>
      </c>
      <c r="CO28">
        <v>0.69</v>
      </c>
      <c r="CP28">
        <v>0.89249999999999996</v>
      </c>
      <c r="CQ28">
        <v>0.71499999999999997</v>
      </c>
      <c r="CR28">
        <v>0.89</v>
      </c>
      <c r="CS28">
        <v>0.98499999999999999</v>
      </c>
      <c r="CT28">
        <v>0.97</v>
      </c>
      <c r="CU28">
        <v>0.99</v>
      </c>
      <c r="CV28">
        <v>0.97499999999999998</v>
      </c>
      <c r="DA28" s="294">
        <v>3.01900000000001E-4</v>
      </c>
      <c r="DB28" s="294">
        <v>2.0000000000000001E-4</v>
      </c>
      <c r="DC28" s="294">
        <v>0</v>
      </c>
      <c r="DD28" s="294">
        <v>1E-4</v>
      </c>
      <c r="DE28" s="294">
        <v>0</v>
      </c>
      <c r="DF28" s="294">
        <v>3.5999999999999999E-3</v>
      </c>
      <c r="DG28" s="294">
        <v>5.2499999999999997E-4</v>
      </c>
      <c r="DH28" s="294">
        <v>1.15E-3</v>
      </c>
      <c r="DI28" s="294">
        <v>0</v>
      </c>
      <c r="DJ28" s="294">
        <v>0</v>
      </c>
      <c r="DK28" s="294">
        <v>5.0000000000000001E-4</v>
      </c>
      <c r="DL28" s="294">
        <v>5.0000000000000001E-4</v>
      </c>
      <c r="DM28" s="294">
        <v>2.9999999999999997E-4</v>
      </c>
      <c r="DN28" s="294">
        <v>2.7500000000000002E-4</v>
      </c>
      <c r="DO28" s="294">
        <v>4.0000000000000598E-4</v>
      </c>
      <c r="DQ28" s="294">
        <v>6.4999999999999994E-5</v>
      </c>
    </row>
    <row r="29" spans="1:121" x14ac:dyDescent="0.2">
      <c r="A29" s="66">
        <v>37257</v>
      </c>
      <c r="B29">
        <v>0.95827882700000033</v>
      </c>
      <c r="C29">
        <v>0.94066799999999973</v>
      </c>
      <c r="D29">
        <v>0.94194899999999981</v>
      </c>
      <c r="E29">
        <v>0.94194899999999981</v>
      </c>
      <c r="F29">
        <v>0.97699999999999998</v>
      </c>
      <c r="G29">
        <v>0.98750000000000004</v>
      </c>
      <c r="H29">
        <v>0.98750000000000004</v>
      </c>
      <c r="I29">
        <v>0.83232974999999965</v>
      </c>
      <c r="J29">
        <v>0.65713500000000002</v>
      </c>
      <c r="K29">
        <v>0.98499999999999999</v>
      </c>
      <c r="L29">
        <v>0.89328552499999936</v>
      </c>
      <c r="M29">
        <v>0.94127193749999938</v>
      </c>
      <c r="N29">
        <v>0.85518944999999957</v>
      </c>
      <c r="O29">
        <v>0.9276783999999999</v>
      </c>
      <c r="P29">
        <v>0.85518944999999957</v>
      </c>
      <c r="Q29">
        <v>0.89328552499999936</v>
      </c>
      <c r="R29">
        <v>0.89328552499999936</v>
      </c>
      <c r="S29">
        <v>0.89328552499999936</v>
      </c>
      <c r="T29">
        <v>0.85518944999999957</v>
      </c>
      <c r="U29">
        <v>0.85518944999999957</v>
      </c>
      <c r="V29">
        <v>0.85518944999999957</v>
      </c>
      <c r="W29">
        <v>0.85518944999999957</v>
      </c>
      <c r="X29">
        <v>0.9276783999999999</v>
      </c>
      <c r="Y29">
        <v>0.9276783999999999</v>
      </c>
      <c r="Z29">
        <v>0.9276783999999999</v>
      </c>
      <c r="AA29">
        <v>0.9276783999999999</v>
      </c>
      <c r="AB29">
        <v>0.85518944999999957</v>
      </c>
      <c r="AC29">
        <v>0.85518944999999957</v>
      </c>
      <c r="AD29">
        <v>0.9276783999999999</v>
      </c>
      <c r="AE29">
        <v>0.9276783999999999</v>
      </c>
      <c r="AF29">
        <v>0.85518944999999957</v>
      </c>
      <c r="AG29">
        <v>0.98</v>
      </c>
      <c r="AH29">
        <v>0.97248964999999976</v>
      </c>
      <c r="AI29">
        <v>0.97248964999999976</v>
      </c>
      <c r="AJ29">
        <v>0.85518944999999957</v>
      </c>
      <c r="AK29">
        <v>1</v>
      </c>
      <c r="AL29">
        <v>0.98499999999999999</v>
      </c>
      <c r="AM29">
        <v>0.94194899999999981</v>
      </c>
      <c r="AN29" s="290">
        <v>0.98499999999999999</v>
      </c>
      <c r="AO29" s="290">
        <v>0.96</v>
      </c>
      <c r="AP29" s="290">
        <v>0.99</v>
      </c>
      <c r="AQ29">
        <v>0.94194899999999981</v>
      </c>
      <c r="AR29">
        <v>0.97248964999999976</v>
      </c>
      <c r="AS29">
        <v>0.97699999999999998</v>
      </c>
      <c r="AT29" s="290">
        <v>0.97499999999999998</v>
      </c>
      <c r="AU29">
        <v>0.97248964999999976</v>
      </c>
      <c r="AV29">
        <v>0.94194899999999981</v>
      </c>
      <c r="AW29">
        <v>0.94194899999999981</v>
      </c>
      <c r="AX29">
        <v>0.94194899999999981</v>
      </c>
      <c r="AY29">
        <v>0.97248964999999976</v>
      </c>
      <c r="AZ29">
        <v>0.97248964999999976</v>
      </c>
      <c r="BA29">
        <v>0.94194899999999981</v>
      </c>
      <c r="BB29">
        <v>0.64</v>
      </c>
      <c r="BC29">
        <f t="shared" si="0"/>
        <v>1</v>
      </c>
      <c r="BE29">
        <v>1.0707026000000004</v>
      </c>
      <c r="BF29">
        <v>1.0937999999999997</v>
      </c>
      <c r="BG29">
        <v>1.0826999999999998</v>
      </c>
      <c r="BH29">
        <v>1.0071999999999997</v>
      </c>
      <c r="BI29">
        <v>1</v>
      </c>
      <c r="BJ29">
        <v>1.930200000000001</v>
      </c>
      <c r="BK29">
        <v>2.2426813333333331</v>
      </c>
      <c r="BL29">
        <v>1.0339499999999995</v>
      </c>
      <c r="BM29">
        <v>1.2885</v>
      </c>
      <c r="BN29">
        <v>2.0010000000000008</v>
      </c>
      <c r="BO29">
        <v>1.4765049999999991</v>
      </c>
      <c r="BP29">
        <v>1.4765049999999991</v>
      </c>
      <c r="BQ29">
        <v>1.2394049999999994</v>
      </c>
      <c r="BR29">
        <v>1.0541799999999999</v>
      </c>
      <c r="BS29">
        <v>1.3954049999999991</v>
      </c>
      <c r="BT29" s="294"/>
      <c r="BU29">
        <v>1.0926849999999997</v>
      </c>
      <c r="BV29" s="294"/>
      <c r="BW29" s="294"/>
      <c r="BX29" s="294"/>
      <c r="BY29" s="294"/>
      <c r="BZ29" s="294"/>
      <c r="CA29" s="294"/>
      <c r="CB29" s="294"/>
      <c r="CC29">
        <v>0.89500000000000002</v>
      </c>
      <c r="CD29">
        <v>0.86</v>
      </c>
      <c r="CE29">
        <v>0.87</v>
      </c>
      <c r="CF29">
        <v>0.92</v>
      </c>
      <c r="CG29">
        <v>0.999</v>
      </c>
      <c r="CH29">
        <v>0.57999999999999996</v>
      </c>
      <c r="CI29">
        <v>0.45</v>
      </c>
      <c r="CJ29">
        <v>0.80500000000000005</v>
      </c>
      <c r="CK29">
        <v>0.51</v>
      </c>
      <c r="CL29">
        <v>0.505</v>
      </c>
      <c r="CM29">
        <v>0.60499999999999998</v>
      </c>
      <c r="CN29">
        <v>0.63749999999999996</v>
      </c>
      <c r="CO29">
        <v>0.69</v>
      </c>
      <c r="CP29">
        <v>0.88</v>
      </c>
      <c r="CQ29">
        <v>0.64</v>
      </c>
      <c r="CR29">
        <v>0.89</v>
      </c>
      <c r="CS29">
        <v>0.98499999999999999</v>
      </c>
      <c r="CT29">
        <v>0.96</v>
      </c>
      <c r="CU29">
        <v>0.99</v>
      </c>
      <c r="CV29">
        <v>0.97499999999999998</v>
      </c>
      <c r="DA29" s="294">
        <v>2.8499999999999999E-4</v>
      </c>
      <c r="DB29" s="294">
        <v>2.0000000000000001E-4</v>
      </c>
      <c r="DC29" s="294">
        <v>0</v>
      </c>
      <c r="DD29" s="294">
        <v>1E-4</v>
      </c>
      <c r="DE29" s="294">
        <v>0</v>
      </c>
      <c r="DF29" s="294">
        <v>3.5999999999999999E-3</v>
      </c>
      <c r="DG29" s="294">
        <v>5.1999999999999995E-4</v>
      </c>
      <c r="DH29" s="294">
        <v>1.1000000000000001E-3</v>
      </c>
      <c r="DI29" s="294">
        <v>0</v>
      </c>
      <c r="DJ29" s="294">
        <v>0</v>
      </c>
      <c r="DK29" s="294">
        <v>5.0000000000000001E-4</v>
      </c>
      <c r="DL29" s="294">
        <v>5.0000000000000001E-4</v>
      </c>
      <c r="DM29" s="294">
        <v>2.9999999999999997E-4</v>
      </c>
      <c r="DN29" s="294">
        <v>2.7500000000000002E-4</v>
      </c>
      <c r="DO29" s="294">
        <v>4.0000000000000598E-4</v>
      </c>
      <c r="DQ29" s="294">
        <v>6.4999999999999994E-5</v>
      </c>
    </row>
    <row r="30" spans="1:121" x14ac:dyDescent="0.2">
      <c r="A30" s="66">
        <v>37288</v>
      </c>
      <c r="B30">
        <v>0.92640427400000036</v>
      </c>
      <c r="C30">
        <v>0.94083999999999968</v>
      </c>
      <c r="D30">
        <v>0.96360299999999977</v>
      </c>
      <c r="E30">
        <v>0.96360299999999977</v>
      </c>
      <c r="F30">
        <v>0.97699999999999998</v>
      </c>
      <c r="G30">
        <v>0.98750000000000004</v>
      </c>
      <c r="H30">
        <v>0.98750000000000004</v>
      </c>
      <c r="I30">
        <v>0.87457499999999955</v>
      </c>
      <c r="J30">
        <v>0.79242749999999995</v>
      </c>
      <c r="K30">
        <v>0.98499999999999999</v>
      </c>
      <c r="L30">
        <v>0.93789817499999939</v>
      </c>
      <c r="M30">
        <v>0.98590083749999935</v>
      </c>
      <c r="N30">
        <v>0.88019054999999957</v>
      </c>
      <c r="O30">
        <v>0.92528426249999984</v>
      </c>
      <c r="P30">
        <v>0.88019054999999957</v>
      </c>
      <c r="Q30">
        <v>0.93789817499999939</v>
      </c>
      <c r="R30">
        <v>0.93789817499999939</v>
      </c>
      <c r="S30">
        <v>0.93789817499999939</v>
      </c>
      <c r="T30">
        <v>0.88019054999999957</v>
      </c>
      <c r="U30">
        <v>0.88019054999999957</v>
      </c>
      <c r="V30">
        <v>0.88019054999999957</v>
      </c>
      <c r="W30">
        <v>0.88019054999999957</v>
      </c>
      <c r="X30">
        <v>0.92528426249999984</v>
      </c>
      <c r="Y30">
        <v>0.92528426249999984</v>
      </c>
      <c r="Z30">
        <v>0.92528426249999984</v>
      </c>
      <c r="AA30">
        <v>0.92528426249999984</v>
      </c>
      <c r="AB30">
        <v>0.88019054999999957</v>
      </c>
      <c r="AC30">
        <v>0.88019054999999957</v>
      </c>
      <c r="AD30">
        <v>0.92528426249999984</v>
      </c>
      <c r="AE30">
        <v>0.92528426249999984</v>
      </c>
      <c r="AF30">
        <v>0.88019054999999957</v>
      </c>
      <c r="AG30">
        <v>0.98</v>
      </c>
      <c r="AH30">
        <v>0.97254749999999968</v>
      </c>
      <c r="AI30">
        <v>0.97254749999999968</v>
      </c>
      <c r="AJ30">
        <v>0.88019054999999957</v>
      </c>
      <c r="AK30">
        <v>1</v>
      </c>
      <c r="AL30">
        <v>0.98499999999999999</v>
      </c>
      <c r="AM30">
        <v>0.96360299999999977</v>
      </c>
      <c r="AN30" s="290">
        <v>0.98499999999999999</v>
      </c>
      <c r="AO30" s="290">
        <v>0.97</v>
      </c>
      <c r="AP30" s="290">
        <v>0.99</v>
      </c>
      <c r="AQ30">
        <v>0.96360299999999977</v>
      </c>
      <c r="AR30">
        <v>0.97254749999999968</v>
      </c>
      <c r="AS30">
        <v>0.97699999999999998</v>
      </c>
      <c r="AT30" s="290">
        <v>0.97499999999999998</v>
      </c>
      <c r="AU30">
        <v>0.97254749999999968</v>
      </c>
      <c r="AV30">
        <v>0.96360299999999977</v>
      </c>
      <c r="AW30">
        <v>0.96360299999999977</v>
      </c>
      <c r="AX30">
        <v>0.96360299999999977</v>
      </c>
      <c r="AY30">
        <v>0.97254749999999968</v>
      </c>
      <c r="AZ30">
        <v>0.97254749999999968</v>
      </c>
      <c r="BA30">
        <v>0.96360299999999977</v>
      </c>
      <c r="BB30">
        <v>0.64</v>
      </c>
      <c r="BC30">
        <f t="shared" si="0"/>
        <v>1</v>
      </c>
      <c r="BE30">
        <v>1.0709876000000005</v>
      </c>
      <c r="BF30">
        <v>1.0939999999999996</v>
      </c>
      <c r="BG30">
        <v>1.0826999999999998</v>
      </c>
      <c r="BH30">
        <v>1.0072999999999996</v>
      </c>
      <c r="BI30">
        <v>1</v>
      </c>
      <c r="BJ30">
        <v>1.9338000000000011</v>
      </c>
      <c r="BK30">
        <v>2.2431963333333331</v>
      </c>
      <c r="BL30">
        <v>1.0349999999999999</v>
      </c>
      <c r="BM30">
        <v>1.2885</v>
      </c>
      <c r="BN30">
        <v>2.0010000000000008</v>
      </c>
      <c r="BO30">
        <v>1.477004999999999</v>
      </c>
      <c r="BP30">
        <v>1.477004999999999</v>
      </c>
      <c r="BQ30">
        <v>1.2397049999999994</v>
      </c>
      <c r="BR30">
        <v>1.0544549999999999</v>
      </c>
      <c r="BS30">
        <v>1.3958049999999991</v>
      </c>
      <c r="BT30" s="294"/>
      <c r="BU30">
        <v>1.0927499999999997</v>
      </c>
      <c r="BV30" s="294"/>
      <c r="BW30" s="294"/>
      <c r="BX30" s="294"/>
      <c r="BY30" s="294"/>
      <c r="BZ30" s="294"/>
      <c r="CA30" s="294"/>
      <c r="CB30" s="294"/>
      <c r="CC30">
        <v>0.86499999999999999</v>
      </c>
      <c r="CD30">
        <v>0.86</v>
      </c>
      <c r="CE30">
        <v>0.89</v>
      </c>
      <c r="CF30">
        <v>0.93500000000000005</v>
      </c>
      <c r="CG30">
        <v>0.99895</v>
      </c>
      <c r="CH30">
        <v>0.57999999999999996</v>
      </c>
      <c r="CI30">
        <v>0.45</v>
      </c>
      <c r="CJ30">
        <v>0.84499999999999997</v>
      </c>
      <c r="CK30">
        <v>0.61499999999999999</v>
      </c>
      <c r="CL30">
        <v>0.505</v>
      </c>
      <c r="CM30">
        <v>0.63500000000000001</v>
      </c>
      <c r="CN30">
        <v>0.66749999999999998</v>
      </c>
      <c r="CO30">
        <v>0.71</v>
      </c>
      <c r="CP30">
        <v>0.87749999999999995</v>
      </c>
      <c r="CQ30">
        <v>0.67</v>
      </c>
      <c r="CR30">
        <v>0.89</v>
      </c>
      <c r="CS30">
        <v>0.98499999999999999</v>
      </c>
      <c r="CT30">
        <v>0.97</v>
      </c>
      <c r="CU30">
        <v>0.99</v>
      </c>
      <c r="CV30">
        <v>0.97499999999999998</v>
      </c>
      <c r="DA30" s="294">
        <v>2.8499999999999999E-4</v>
      </c>
      <c r="DB30" s="294">
        <v>2.0000000000000001E-4</v>
      </c>
      <c r="DC30" s="294">
        <v>0</v>
      </c>
      <c r="DD30" s="294">
        <v>1E-4</v>
      </c>
      <c r="DE30" s="294">
        <v>0</v>
      </c>
      <c r="DF30" s="294">
        <v>3.5999999999999999E-3</v>
      </c>
      <c r="DG30" s="294">
        <v>5.1500000000000005E-4</v>
      </c>
      <c r="DH30" s="294">
        <v>1.0499999999999999E-3</v>
      </c>
      <c r="DI30" s="294">
        <v>0</v>
      </c>
      <c r="DJ30" s="294">
        <v>0</v>
      </c>
      <c r="DK30" s="294">
        <v>5.0000000000000001E-4</v>
      </c>
      <c r="DL30" s="294">
        <v>5.0000000000000001E-4</v>
      </c>
      <c r="DM30" s="294">
        <v>2.9999999999999997E-4</v>
      </c>
      <c r="DN30" s="294">
        <v>2.7500000000000002E-4</v>
      </c>
      <c r="DO30" s="294">
        <v>4.0000000000000598E-4</v>
      </c>
      <c r="DQ30" s="294">
        <v>6.4999999999999994E-5</v>
      </c>
    </row>
    <row r="31" spans="1:121" x14ac:dyDescent="0.2">
      <c r="A31" s="66">
        <v>37316</v>
      </c>
      <c r="B31">
        <v>0.92665079900000047</v>
      </c>
      <c r="C31">
        <v>0.97383799999999965</v>
      </c>
      <c r="D31">
        <v>0.98499999999999999</v>
      </c>
      <c r="E31">
        <v>0.98499999999999999</v>
      </c>
      <c r="F31">
        <v>0.97699999999999998</v>
      </c>
      <c r="G31">
        <v>0.98750000000000004</v>
      </c>
      <c r="H31">
        <v>0.98750000000000004</v>
      </c>
      <c r="I31">
        <v>0.90649999999999942</v>
      </c>
      <c r="J31">
        <v>0.98499999999999999</v>
      </c>
      <c r="K31">
        <v>0.98499999999999999</v>
      </c>
      <c r="L31">
        <v>0.98750000000000004</v>
      </c>
      <c r="M31">
        <v>0.98750000000000004</v>
      </c>
      <c r="N31">
        <v>0.98</v>
      </c>
      <c r="O31">
        <v>0.94925700000000002</v>
      </c>
      <c r="P31">
        <v>0.98</v>
      </c>
      <c r="Q31">
        <v>0.98750000000000004</v>
      </c>
      <c r="R31">
        <v>0.98750000000000004</v>
      </c>
      <c r="S31">
        <v>0.98750000000000004</v>
      </c>
      <c r="T31">
        <v>0.98</v>
      </c>
      <c r="U31">
        <v>0.98</v>
      </c>
      <c r="V31">
        <v>0.98</v>
      </c>
      <c r="W31">
        <v>0.98</v>
      </c>
      <c r="X31">
        <v>0.94925700000000002</v>
      </c>
      <c r="Y31">
        <v>0.94925700000000002</v>
      </c>
      <c r="Z31">
        <v>0.94925700000000002</v>
      </c>
      <c r="AA31">
        <v>0.94925700000000002</v>
      </c>
      <c r="AB31">
        <v>0.98</v>
      </c>
      <c r="AC31">
        <v>0.98</v>
      </c>
      <c r="AD31">
        <v>0.94925700000000002</v>
      </c>
      <c r="AE31">
        <v>0.94925700000000002</v>
      </c>
      <c r="AF31">
        <v>0.98</v>
      </c>
      <c r="AG31">
        <v>0.99</v>
      </c>
      <c r="AH31">
        <v>0.9726053499999997</v>
      </c>
      <c r="AI31">
        <v>0.9726053499999997</v>
      </c>
      <c r="AJ31">
        <v>0.98</v>
      </c>
      <c r="AK31">
        <v>1</v>
      </c>
      <c r="AL31">
        <v>0.98499999999999999</v>
      </c>
      <c r="AM31">
        <v>0.98499999999999999</v>
      </c>
      <c r="AN31" s="290">
        <v>0.98499999999999999</v>
      </c>
      <c r="AO31" s="290">
        <v>0.97</v>
      </c>
      <c r="AP31" s="290">
        <v>0.99</v>
      </c>
      <c r="AQ31">
        <v>0.98499999999999999</v>
      </c>
      <c r="AR31">
        <v>0.9726053499999997</v>
      </c>
      <c r="AS31">
        <v>0.97699999999999998</v>
      </c>
      <c r="AT31" s="290">
        <v>0.97499999999999998</v>
      </c>
      <c r="AU31">
        <v>0.9726053499999997</v>
      </c>
      <c r="AV31">
        <v>0.98499999999999999</v>
      </c>
      <c r="AW31">
        <v>0.98499999999999999</v>
      </c>
      <c r="AX31">
        <v>0.98499999999999999</v>
      </c>
      <c r="AY31">
        <v>0.9726053499999997</v>
      </c>
      <c r="AZ31">
        <v>0.9726053499999997</v>
      </c>
      <c r="BA31">
        <v>0.98499999999999999</v>
      </c>
      <c r="BB31">
        <v>0.64</v>
      </c>
      <c r="BC31">
        <f t="shared" si="0"/>
        <v>1</v>
      </c>
      <c r="BE31">
        <v>1.0712726000000006</v>
      </c>
      <c r="BF31">
        <v>1.0941999999999996</v>
      </c>
      <c r="BG31">
        <v>1.0826999999999998</v>
      </c>
      <c r="BH31">
        <v>1.0073999999999996</v>
      </c>
      <c r="BI31">
        <v>1</v>
      </c>
      <c r="BJ31">
        <v>1.9374000000000011</v>
      </c>
      <c r="BK31">
        <v>2.2437063333333329</v>
      </c>
      <c r="BL31">
        <v>1.0359999999999994</v>
      </c>
      <c r="BM31">
        <v>1.2885</v>
      </c>
      <c r="BN31">
        <v>2.0010000000000008</v>
      </c>
      <c r="BO31">
        <v>1.477504999999999</v>
      </c>
      <c r="BP31">
        <v>1.477504999999999</v>
      </c>
      <c r="BQ31">
        <v>1.2400049999999994</v>
      </c>
      <c r="BR31">
        <v>1.0547299999999999</v>
      </c>
      <c r="BS31">
        <v>1.396204999999999</v>
      </c>
      <c r="BT31" s="294"/>
      <c r="BU31">
        <v>1.0928149999999996</v>
      </c>
      <c r="BV31" s="294"/>
      <c r="BW31" s="294"/>
      <c r="BX31" s="294"/>
      <c r="BY31" s="294"/>
      <c r="BZ31" s="294"/>
      <c r="CA31" s="294"/>
      <c r="CB31" s="294"/>
      <c r="CC31">
        <v>0.86499999999999999</v>
      </c>
      <c r="CD31">
        <v>0.89</v>
      </c>
      <c r="CE31">
        <v>0.91</v>
      </c>
      <c r="CF31">
        <v>0.93500000000000005</v>
      </c>
      <c r="CG31">
        <v>0.99895</v>
      </c>
      <c r="CH31">
        <v>0.54</v>
      </c>
      <c r="CI31">
        <v>0.45</v>
      </c>
      <c r="CJ31">
        <v>0.875</v>
      </c>
      <c r="CK31">
        <v>0.78500000000000003</v>
      </c>
      <c r="CL31">
        <v>0.51500000000000001</v>
      </c>
      <c r="CM31">
        <v>0.78500000000000003</v>
      </c>
      <c r="CN31">
        <v>0.8175</v>
      </c>
      <c r="CO31">
        <v>0.8</v>
      </c>
      <c r="CP31">
        <v>0.9</v>
      </c>
      <c r="CQ31">
        <v>0.83</v>
      </c>
      <c r="CR31">
        <v>0.89</v>
      </c>
      <c r="CS31">
        <v>0.98499999999999999</v>
      </c>
      <c r="CT31">
        <v>0.97</v>
      </c>
      <c r="CU31">
        <v>0.99</v>
      </c>
      <c r="CV31">
        <v>0.97499999999999998</v>
      </c>
      <c r="DA31" s="294">
        <v>2.8499999999999999E-4</v>
      </c>
      <c r="DB31" s="294">
        <v>2.0000000000000001E-4</v>
      </c>
      <c r="DC31" s="294">
        <v>0</v>
      </c>
      <c r="DD31" s="294">
        <v>1E-4</v>
      </c>
      <c r="DE31" s="294">
        <v>0</v>
      </c>
      <c r="DF31" s="294">
        <v>3.5999999999999999E-3</v>
      </c>
      <c r="DG31" s="294">
        <v>5.1000000000000004E-4</v>
      </c>
      <c r="DH31" s="294">
        <v>1E-3</v>
      </c>
      <c r="DI31" s="294">
        <v>0</v>
      </c>
      <c r="DJ31" s="294">
        <v>0</v>
      </c>
      <c r="DK31" s="294">
        <v>5.0000000000000001E-4</v>
      </c>
      <c r="DL31" s="294">
        <v>5.0000000000000001E-4</v>
      </c>
      <c r="DM31" s="294">
        <v>2.9999999999999997E-4</v>
      </c>
      <c r="DN31" s="294">
        <v>2.7500000000000002E-4</v>
      </c>
      <c r="DO31" s="294">
        <v>4.0000000000000598E-4</v>
      </c>
      <c r="DQ31" s="294">
        <v>6.4999999999999994E-5</v>
      </c>
    </row>
    <row r="32" spans="1:121" x14ac:dyDescent="0.2">
      <c r="A32" s="66">
        <v>37347</v>
      </c>
      <c r="B32">
        <v>0.95904405200000065</v>
      </c>
      <c r="C32">
        <v>0.98495999999999961</v>
      </c>
      <c r="D32">
        <v>0.98499999999999999</v>
      </c>
      <c r="E32">
        <v>0.98499999999999999</v>
      </c>
      <c r="F32">
        <v>0.97699999999999998</v>
      </c>
      <c r="G32">
        <v>0.93168000000000051</v>
      </c>
      <c r="H32">
        <v>0.94256875999999978</v>
      </c>
      <c r="I32">
        <v>0.96954824999999945</v>
      </c>
      <c r="J32">
        <v>0.98499999999999999</v>
      </c>
      <c r="K32">
        <v>0.98499999999999999</v>
      </c>
      <c r="L32">
        <v>0.98750000000000004</v>
      </c>
      <c r="M32">
        <v>0.98750000000000004</v>
      </c>
      <c r="N32">
        <v>0.98</v>
      </c>
      <c r="O32">
        <v>0.95266951499999997</v>
      </c>
      <c r="P32">
        <v>0.98</v>
      </c>
      <c r="Q32">
        <v>0.98750000000000004</v>
      </c>
      <c r="R32">
        <v>0.98750000000000004</v>
      </c>
      <c r="S32">
        <v>0.98750000000000004</v>
      </c>
      <c r="T32">
        <v>0.98</v>
      </c>
      <c r="U32">
        <v>0.98</v>
      </c>
      <c r="V32">
        <v>0.98</v>
      </c>
      <c r="W32">
        <v>0.98</v>
      </c>
      <c r="X32">
        <v>0.95266951499999997</v>
      </c>
      <c r="Y32">
        <v>0.95266951499999997</v>
      </c>
      <c r="Z32">
        <v>0.95266951499999997</v>
      </c>
      <c r="AA32">
        <v>0.95266951499999997</v>
      </c>
      <c r="AB32">
        <v>0.98</v>
      </c>
      <c r="AC32">
        <v>0.98</v>
      </c>
      <c r="AD32">
        <v>0.95266951499999997</v>
      </c>
      <c r="AE32">
        <v>0.95266951499999997</v>
      </c>
      <c r="AF32">
        <v>0.98</v>
      </c>
      <c r="AG32">
        <v>0.99</v>
      </c>
      <c r="AH32">
        <v>0.97266319999999973</v>
      </c>
      <c r="AI32">
        <v>0.97266319999999973</v>
      </c>
      <c r="AJ32">
        <v>0.98</v>
      </c>
      <c r="AK32">
        <v>1</v>
      </c>
      <c r="AL32">
        <v>0.98499999999999999</v>
      </c>
      <c r="AM32">
        <v>0.98499999999999999</v>
      </c>
      <c r="AN32" s="290">
        <v>0.98499999999999999</v>
      </c>
      <c r="AO32" s="290">
        <v>0.99</v>
      </c>
      <c r="AP32" s="290">
        <v>0.99</v>
      </c>
      <c r="AQ32">
        <v>0.98499999999999999</v>
      </c>
      <c r="AR32">
        <v>0.97266319999999973</v>
      </c>
      <c r="AS32">
        <v>0.97699999999999998</v>
      </c>
      <c r="AT32" s="290">
        <v>0.97750000000000004</v>
      </c>
      <c r="AU32">
        <v>0.97266319999999973</v>
      </c>
      <c r="AV32">
        <v>0.98499999999999999</v>
      </c>
      <c r="AW32">
        <v>0.98499999999999999</v>
      </c>
      <c r="AX32">
        <v>0.98499999999999999</v>
      </c>
      <c r="AY32">
        <v>0.97266319999999973</v>
      </c>
      <c r="AZ32">
        <v>0.97266319999999973</v>
      </c>
      <c r="BA32">
        <v>0.98499999999999999</v>
      </c>
      <c r="BB32">
        <v>0.64</v>
      </c>
      <c r="BC32">
        <f t="shared" si="0"/>
        <v>1</v>
      </c>
      <c r="BE32">
        <v>1.0715576000000007</v>
      </c>
      <c r="BF32">
        <v>1.0943999999999996</v>
      </c>
      <c r="BG32">
        <v>1.0826999999999998</v>
      </c>
      <c r="BH32">
        <v>1.0075000000000001</v>
      </c>
      <c r="BI32">
        <v>1</v>
      </c>
      <c r="BJ32">
        <v>1.9410000000000012</v>
      </c>
      <c r="BK32">
        <v>2.2442113333333329</v>
      </c>
      <c r="BL32">
        <v>1.0369499999999994</v>
      </c>
      <c r="BM32">
        <v>1.2885</v>
      </c>
      <c r="BN32">
        <v>2.0010000000000008</v>
      </c>
      <c r="BO32">
        <v>1.4780049999999989</v>
      </c>
      <c r="BP32">
        <v>1.4780049999999989</v>
      </c>
      <c r="BQ32">
        <v>1.2403049999999993</v>
      </c>
      <c r="BR32">
        <v>1.055005</v>
      </c>
      <c r="BS32">
        <v>1.396604999999999</v>
      </c>
      <c r="BT32" s="294"/>
      <c r="BU32">
        <v>1.0928799999999996</v>
      </c>
      <c r="BV32" s="294"/>
      <c r="BW32" s="294"/>
      <c r="BX32" s="294"/>
      <c r="BY32" s="294"/>
      <c r="BZ32" s="294"/>
      <c r="CA32" s="294"/>
      <c r="CB32" s="294"/>
      <c r="CC32">
        <v>0.89500000000000002</v>
      </c>
      <c r="CD32">
        <v>0.9</v>
      </c>
      <c r="CE32">
        <v>0.91</v>
      </c>
      <c r="CF32">
        <v>0.96</v>
      </c>
      <c r="CG32">
        <v>0.99895</v>
      </c>
      <c r="CH32">
        <v>0.48</v>
      </c>
      <c r="CI32">
        <v>0.42</v>
      </c>
      <c r="CJ32">
        <v>0.93500000000000005</v>
      </c>
      <c r="CK32">
        <v>0.77500000000000002</v>
      </c>
      <c r="CL32">
        <v>0.57499999999999996</v>
      </c>
      <c r="CM32">
        <v>0.89500000000000002</v>
      </c>
      <c r="CN32">
        <v>0.92749999999999999</v>
      </c>
      <c r="CO32">
        <v>0.85</v>
      </c>
      <c r="CP32">
        <v>0.90300000000000002</v>
      </c>
      <c r="CQ32">
        <v>0.92</v>
      </c>
      <c r="CR32">
        <v>0.89</v>
      </c>
      <c r="CS32">
        <v>0.98499999999999999</v>
      </c>
      <c r="CT32">
        <v>0.99</v>
      </c>
      <c r="CU32">
        <v>0.99</v>
      </c>
      <c r="CV32">
        <v>0.97750000000000004</v>
      </c>
      <c r="DA32" s="294">
        <v>2.8499999999999999E-4</v>
      </c>
      <c r="DB32" s="294">
        <v>2.0000000000000001E-4</v>
      </c>
      <c r="DC32" s="294">
        <v>0</v>
      </c>
      <c r="DD32" s="294">
        <v>1E-4</v>
      </c>
      <c r="DE32" s="294">
        <v>0</v>
      </c>
      <c r="DF32" s="294">
        <v>3.5999999999999999E-3</v>
      </c>
      <c r="DG32" s="294">
        <v>5.0500000000000002E-4</v>
      </c>
      <c r="DH32" s="294">
        <v>9.5E-4</v>
      </c>
      <c r="DI32" s="294">
        <v>0</v>
      </c>
      <c r="DJ32" s="294">
        <v>0</v>
      </c>
      <c r="DK32" s="294">
        <v>5.0000000000000001E-4</v>
      </c>
      <c r="DL32" s="294">
        <v>5.0000000000000001E-4</v>
      </c>
      <c r="DM32" s="294">
        <v>2.9999999999999997E-4</v>
      </c>
      <c r="DN32" s="294">
        <v>2.7500000000000002E-4</v>
      </c>
      <c r="DO32" s="294">
        <v>4.0000000000000598E-4</v>
      </c>
      <c r="DQ32" s="294">
        <v>6.4999999999999994E-5</v>
      </c>
    </row>
    <row r="33" spans="1:121" x14ac:dyDescent="0.2">
      <c r="A33" s="66">
        <v>37377</v>
      </c>
      <c r="B33">
        <v>0.98799999999999999</v>
      </c>
      <c r="C33">
        <v>0.98799999999999999</v>
      </c>
      <c r="D33">
        <v>0.98499999999999999</v>
      </c>
      <c r="E33">
        <v>0.98499999999999999</v>
      </c>
      <c r="F33">
        <v>0.97699999999999998</v>
      </c>
      <c r="G33">
        <v>0.66116400000000042</v>
      </c>
      <c r="H33">
        <v>0.94277875999999983</v>
      </c>
      <c r="I33">
        <v>0.97038974999999938</v>
      </c>
      <c r="J33">
        <v>0.86973750000000005</v>
      </c>
      <c r="K33">
        <v>0.98499999999999999</v>
      </c>
      <c r="L33">
        <v>0.98750000000000004</v>
      </c>
      <c r="M33">
        <v>0.98750000000000004</v>
      </c>
      <c r="N33">
        <v>0.98</v>
      </c>
      <c r="O33">
        <v>0.94975200000000004</v>
      </c>
      <c r="P33">
        <v>0.98</v>
      </c>
      <c r="Q33">
        <v>0.98750000000000004</v>
      </c>
      <c r="R33">
        <v>0.98750000000000004</v>
      </c>
      <c r="S33">
        <v>0.98750000000000004</v>
      </c>
      <c r="T33">
        <v>0.98</v>
      </c>
      <c r="U33">
        <v>0.98</v>
      </c>
      <c r="V33">
        <v>0.98</v>
      </c>
      <c r="W33">
        <v>0.98</v>
      </c>
      <c r="X33">
        <v>0.94975200000000004</v>
      </c>
      <c r="Y33">
        <v>0.94975200000000004</v>
      </c>
      <c r="Z33">
        <v>0.94975200000000004</v>
      </c>
      <c r="AA33">
        <v>0.94975200000000004</v>
      </c>
      <c r="AB33">
        <v>0.98</v>
      </c>
      <c r="AC33">
        <v>0.98</v>
      </c>
      <c r="AD33">
        <v>0.94975200000000004</v>
      </c>
      <c r="AE33">
        <v>0.94975200000000004</v>
      </c>
      <c r="AF33">
        <v>0.98</v>
      </c>
      <c r="AG33">
        <v>0.99</v>
      </c>
      <c r="AH33">
        <v>0.97272104999999964</v>
      </c>
      <c r="AI33">
        <v>0.97272104999999964</v>
      </c>
      <c r="AJ33">
        <v>0.98</v>
      </c>
      <c r="AK33">
        <v>1</v>
      </c>
      <c r="AL33">
        <v>0.98499999999999999</v>
      </c>
      <c r="AM33">
        <v>0.98499999999999999</v>
      </c>
      <c r="AN33" s="290">
        <v>0.98499999999999999</v>
      </c>
      <c r="AO33" s="290">
        <v>0.99</v>
      </c>
      <c r="AP33" s="290">
        <v>0.99</v>
      </c>
      <c r="AQ33">
        <v>0.98499999999999999</v>
      </c>
      <c r="AR33">
        <v>0.97272104999999964</v>
      </c>
      <c r="AS33">
        <v>0.97699999999999998</v>
      </c>
      <c r="AT33" s="290">
        <v>0.97750000000000004</v>
      </c>
      <c r="AU33">
        <v>0.97272104999999964</v>
      </c>
      <c r="AV33">
        <v>0.98499999999999999</v>
      </c>
      <c r="AW33">
        <v>0.98499999999999999</v>
      </c>
      <c r="AX33">
        <v>0.98499999999999999</v>
      </c>
      <c r="AY33">
        <v>0.97272104999999964</v>
      </c>
      <c r="AZ33">
        <v>0.97272104999999964</v>
      </c>
      <c r="BA33">
        <v>0.98499999999999999</v>
      </c>
      <c r="BB33">
        <v>0.64</v>
      </c>
      <c r="BC33">
        <f t="shared" si="0"/>
        <v>1</v>
      </c>
      <c r="BE33">
        <v>1.0718426000000008</v>
      </c>
      <c r="BF33">
        <v>1.0945999999999996</v>
      </c>
      <c r="BG33">
        <v>1.0826999999999998</v>
      </c>
      <c r="BH33">
        <v>1.0075999999999996</v>
      </c>
      <c r="BI33">
        <v>1</v>
      </c>
      <c r="BJ33">
        <v>1.9446000000000012</v>
      </c>
      <c r="BK33">
        <v>2.2447113333333331</v>
      </c>
      <c r="BL33">
        <v>1.0378499999999993</v>
      </c>
      <c r="BM33">
        <v>1.2885</v>
      </c>
      <c r="BN33">
        <v>2.0010000000000008</v>
      </c>
      <c r="BO33">
        <v>1.4785049999999988</v>
      </c>
      <c r="BP33">
        <v>1.4785049999999988</v>
      </c>
      <c r="BQ33">
        <v>1.2406049999999993</v>
      </c>
      <c r="BR33">
        <v>1.05528</v>
      </c>
      <c r="BS33">
        <v>1.3970049999999989</v>
      </c>
      <c r="BT33" s="294"/>
      <c r="BU33">
        <v>1.0929449999999996</v>
      </c>
      <c r="BV33" s="294"/>
      <c r="BW33" s="294"/>
      <c r="BX33" s="294"/>
      <c r="BY33" s="294"/>
      <c r="BZ33" s="294"/>
      <c r="CA33" s="294"/>
      <c r="CB33" s="294"/>
      <c r="CC33">
        <v>0.96499999999999997</v>
      </c>
      <c r="CD33">
        <v>0.91</v>
      </c>
      <c r="CE33">
        <v>0.91</v>
      </c>
      <c r="CF33">
        <v>0.97</v>
      </c>
      <c r="CG33">
        <v>0.99895</v>
      </c>
      <c r="CH33">
        <v>0.34</v>
      </c>
      <c r="CI33">
        <v>0.42</v>
      </c>
      <c r="CJ33">
        <v>0.93500000000000005</v>
      </c>
      <c r="CK33">
        <v>0.67500000000000004</v>
      </c>
      <c r="CL33">
        <v>0.625</v>
      </c>
      <c r="CM33">
        <v>0.91749999999999998</v>
      </c>
      <c r="CN33">
        <v>0.95</v>
      </c>
      <c r="CO33">
        <v>0.88</v>
      </c>
      <c r="CP33">
        <v>0.9</v>
      </c>
      <c r="CQ33">
        <v>0.93500000000000005</v>
      </c>
      <c r="CR33">
        <v>0.89</v>
      </c>
      <c r="CS33">
        <v>0.98499999999999999</v>
      </c>
      <c r="CT33">
        <v>0.99</v>
      </c>
      <c r="CU33">
        <v>0.99</v>
      </c>
      <c r="CV33">
        <v>0.97750000000000004</v>
      </c>
      <c r="DA33" s="294">
        <v>2.8499999999999999E-4</v>
      </c>
      <c r="DB33" s="294">
        <v>2.0000000000000001E-4</v>
      </c>
      <c r="DC33" s="294">
        <v>0</v>
      </c>
      <c r="DD33" s="294">
        <v>1E-4</v>
      </c>
      <c r="DE33" s="294">
        <v>0</v>
      </c>
      <c r="DF33" s="294">
        <v>3.5999999999999999E-3</v>
      </c>
      <c r="DG33" s="294">
        <v>5.0000000000000001E-4</v>
      </c>
      <c r="DH33" s="294">
        <v>8.9999999999999998E-4</v>
      </c>
      <c r="DI33" s="294">
        <v>0</v>
      </c>
      <c r="DJ33" s="294">
        <v>0</v>
      </c>
      <c r="DK33" s="294">
        <v>5.0000000000000001E-4</v>
      </c>
      <c r="DL33" s="294">
        <v>5.0000000000000001E-4</v>
      </c>
      <c r="DM33" s="294">
        <v>2.9999999999999997E-4</v>
      </c>
      <c r="DN33" s="294">
        <v>2.7500000000000002E-4</v>
      </c>
      <c r="DO33" s="294">
        <v>4.0000000000000598E-4</v>
      </c>
      <c r="DQ33" s="294">
        <v>6.4999999999999994E-5</v>
      </c>
    </row>
    <row r="34" spans="1:121" x14ac:dyDescent="0.2">
      <c r="A34" s="66">
        <v>37408</v>
      </c>
      <c r="B34">
        <v>0.98799999999999999</v>
      </c>
      <c r="C34">
        <v>0.98799999999999999</v>
      </c>
      <c r="D34">
        <v>0.98499999999999999</v>
      </c>
      <c r="E34">
        <v>0.98499999999999999</v>
      </c>
      <c r="F34">
        <v>0.97699999999999998</v>
      </c>
      <c r="G34">
        <v>0.66238800000000053</v>
      </c>
      <c r="H34">
        <v>0.98750000000000004</v>
      </c>
      <c r="I34">
        <v>0.97118449999999934</v>
      </c>
      <c r="J34">
        <v>0.75377249999999996</v>
      </c>
      <c r="K34">
        <v>0.98499999999999999</v>
      </c>
      <c r="L34">
        <v>0.98750000000000004</v>
      </c>
      <c r="M34">
        <v>0.98750000000000004</v>
      </c>
      <c r="N34">
        <v>0.98</v>
      </c>
      <c r="O34">
        <v>0.95263838749999996</v>
      </c>
      <c r="P34">
        <v>0.98</v>
      </c>
      <c r="Q34">
        <v>0.98750000000000004</v>
      </c>
      <c r="R34">
        <v>0.98750000000000004</v>
      </c>
      <c r="S34">
        <v>0.98750000000000004</v>
      </c>
      <c r="T34">
        <v>0.98</v>
      </c>
      <c r="U34">
        <v>0.98</v>
      </c>
      <c r="V34">
        <v>0.98</v>
      </c>
      <c r="W34">
        <v>0.98</v>
      </c>
      <c r="X34">
        <v>0.95263838749999996</v>
      </c>
      <c r="Y34">
        <v>0.95263838749999996</v>
      </c>
      <c r="Z34">
        <v>0.95263838749999996</v>
      </c>
      <c r="AA34">
        <v>0.95263838749999996</v>
      </c>
      <c r="AB34">
        <v>0.98</v>
      </c>
      <c r="AC34">
        <v>0.98</v>
      </c>
      <c r="AD34">
        <v>0.95263838749999996</v>
      </c>
      <c r="AE34">
        <v>0.95263838749999996</v>
      </c>
      <c r="AF34">
        <v>0.98</v>
      </c>
      <c r="AG34">
        <v>0.99</v>
      </c>
      <c r="AH34">
        <v>0.97277889999999967</v>
      </c>
      <c r="AI34">
        <v>0.97277889999999967</v>
      </c>
      <c r="AJ34">
        <v>0.98</v>
      </c>
      <c r="AK34">
        <v>1</v>
      </c>
      <c r="AL34">
        <v>0.98499999999999999</v>
      </c>
      <c r="AM34">
        <v>0.98499999999999999</v>
      </c>
      <c r="AN34" s="290">
        <v>0.98499999999999999</v>
      </c>
      <c r="AO34" s="290">
        <v>0.99</v>
      </c>
      <c r="AP34" s="290">
        <v>0.99</v>
      </c>
      <c r="AQ34">
        <v>0.98499999999999999</v>
      </c>
      <c r="AR34">
        <v>0.97277889999999967</v>
      </c>
      <c r="AS34">
        <v>0.97699999999999998</v>
      </c>
      <c r="AT34" s="290">
        <v>0.97750000000000004</v>
      </c>
      <c r="AU34">
        <v>0.97277889999999967</v>
      </c>
      <c r="AV34">
        <v>0.98499999999999999</v>
      </c>
      <c r="AW34">
        <v>0.98499999999999999</v>
      </c>
      <c r="AX34">
        <v>0.98499999999999999</v>
      </c>
      <c r="AY34">
        <v>0.97277889999999967</v>
      </c>
      <c r="AZ34">
        <v>0.97277889999999967</v>
      </c>
      <c r="BA34">
        <v>0.98499999999999999</v>
      </c>
      <c r="BB34">
        <v>0.64</v>
      </c>
      <c r="BC34">
        <f t="shared" si="0"/>
        <v>1</v>
      </c>
      <c r="BE34">
        <v>1.0721276000000008</v>
      </c>
      <c r="BF34">
        <v>1.0947999999999996</v>
      </c>
      <c r="BG34">
        <v>1.0826999999999998</v>
      </c>
      <c r="BH34">
        <v>1.0076999999999996</v>
      </c>
      <c r="BI34">
        <v>1</v>
      </c>
      <c r="BJ34">
        <v>1.9482000000000013</v>
      </c>
      <c r="BK34">
        <v>2.245206333333333</v>
      </c>
      <c r="BL34">
        <v>1.0386999999999993</v>
      </c>
      <c r="BM34">
        <v>1.2885</v>
      </c>
      <c r="BN34">
        <v>2.0010000000000008</v>
      </c>
      <c r="BO34">
        <v>1.4790049999999988</v>
      </c>
      <c r="BP34">
        <v>1.4790049999999988</v>
      </c>
      <c r="BQ34">
        <v>1.2409049999999993</v>
      </c>
      <c r="BR34">
        <v>1.055555</v>
      </c>
      <c r="BS34">
        <v>1.3974049999999989</v>
      </c>
      <c r="BT34" s="294"/>
      <c r="BU34">
        <v>1.0930099999999996</v>
      </c>
      <c r="BV34" s="294"/>
      <c r="BW34" s="294"/>
      <c r="BX34" s="294"/>
      <c r="BY34" s="294"/>
      <c r="BZ34" s="294"/>
      <c r="CA34" s="294"/>
      <c r="CB34" s="294"/>
      <c r="CC34">
        <v>0.96499999999999997</v>
      </c>
      <c r="CD34">
        <v>0.91</v>
      </c>
      <c r="CE34">
        <v>0.91</v>
      </c>
      <c r="CF34">
        <v>0.98</v>
      </c>
      <c r="CG34">
        <v>0.99895</v>
      </c>
      <c r="CH34">
        <v>0.34</v>
      </c>
      <c r="CI34">
        <v>0.47</v>
      </c>
      <c r="CJ34">
        <v>0.93500000000000005</v>
      </c>
      <c r="CK34">
        <v>0.58499999999999996</v>
      </c>
      <c r="CL34">
        <v>0.72499999999999998</v>
      </c>
      <c r="CM34">
        <v>0.88249999999999995</v>
      </c>
      <c r="CN34">
        <v>0.91500000000000004</v>
      </c>
      <c r="CO34">
        <v>0.88</v>
      </c>
      <c r="CP34">
        <v>0.90249999999999997</v>
      </c>
      <c r="CQ34">
        <v>0.91500000000000004</v>
      </c>
      <c r="CR34">
        <v>0.89</v>
      </c>
      <c r="CS34">
        <v>0.98499999999999999</v>
      </c>
      <c r="CT34">
        <v>0.99</v>
      </c>
      <c r="CU34">
        <v>0.99</v>
      </c>
      <c r="CV34">
        <v>0.97750000000000004</v>
      </c>
      <c r="DA34" s="294">
        <v>2.8499999999999999E-4</v>
      </c>
      <c r="DB34" s="294">
        <v>2.0000000000000001E-4</v>
      </c>
      <c r="DC34" s="294">
        <v>0</v>
      </c>
      <c r="DD34" s="294">
        <v>1E-4</v>
      </c>
      <c r="DE34" s="294">
        <v>0</v>
      </c>
      <c r="DF34" s="294">
        <v>3.5999999999999999E-3</v>
      </c>
      <c r="DG34" s="294">
        <v>4.95E-4</v>
      </c>
      <c r="DH34" s="294">
        <v>8.4999999999999995E-4</v>
      </c>
      <c r="DI34" s="294">
        <v>0</v>
      </c>
      <c r="DJ34" s="294">
        <v>0</v>
      </c>
      <c r="DK34" s="294">
        <v>5.0000000000000001E-4</v>
      </c>
      <c r="DL34" s="294">
        <v>5.0000000000000001E-4</v>
      </c>
      <c r="DM34" s="294">
        <v>2.9999999999999997E-4</v>
      </c>
      <c r="DN34" s="294">
        <v>2.7500000000000002E-4</v>
      </c>
      <c r="DO34" s="294">
        <v>4.0000000000000598E-4</v>
      </c>
      <c r="DQ34" s="294">
        <v>6.4999999999999994E-5</v>
      </c>
    </row>
    <row r="35" spans="1:121" x14ac:dyDescent="0.2">
      <c r="A35" s="66">
        <v>37438</v>
      </c>
      <c r="B35">
        <v>0.98799999999999999</v>
      </c>
      <c r="C35">
        <v>0.98799999999999999</v>
      </c>
      <c r="D35">
        <v>0.98499999999999999</v>
      </c>
      <c r="E35">
        <v>0.98499999999999999</v>
      </c>
      <c r="F35">
        <v>0.97699999999999998</v>
      </c>
      <c r="G35">
        <v>0.80023800000000045</v>
      </c>
      <c r="H35">
        <v>0.98750000000000004</v>
      </c>
      <c r="I35">
        <v>0.97193249999999931</v>
      </c>
      <c r="J35">
        <v>0.77954249999999992</v>
      </c>
      <c r="K35">
        <v>0.98499999999999999</v>
      </c>
      <c r="L35">
        <v>0.98750000000000004</v>
      </c>
      <c r="M35">
        <v>0.98750000000000004</v>
      </c>
      <c r="N35">
        <v>0.98</v>
      </c>
      <c r="O35">
        <v>0.95816572499999997</v>
      </c>
      <c r="P35">
        <v>0.98</v>
      </c>
      <c r="Q35">
        <v>0.98750000000000004</v>
      </c>
      <c r="R35">
        <v>0.98750000000000004</v>
      </c>
      <c r="S35">
        <v>0.98750000000000004</v>
      </c>
      <c r="T35">
        <v>0.98</v>
      </c>
      <c r="U35">
        <v>0.98</v>
      </c>
      <c r="V35">
        <v>0.98</v>
      </c>
      <c r="W35">
        <v>0.98</v>
      </c>
      <c r="X35">
        <v>0.95816572499999997</v>
      </c>
      <c r="Y35">
        <v>0.95816572499999997</v>
      </c>
      <c r="Z35">
        <v>0.95816572499999997</v>
      </c>
      <c r="AA35">
        <v>0.95816572499999997</v>
      </c>
      <c r="AB35">
        <v>0.98</v>
      </c>
      <c r="AC35">
        <v>0.98</v>
      </c>
      <c r="AD35">
        <v>0.95816572499999997</v>
      </c>
      <c r="AE35">
        <v>0.95816572499999997</v>
      </c>
      <c r="AF35">
        <v>0.98</v>
      </c>
      <c r="AG35">
        <v>0.99</v>
      </c>
      <c r="AH35">
        <v>0.97283674999999958</v>
      </c>
      <c r="AI35">
        <v>0.97283674999999958</v>
      </c>
      <c r="AJ35">
        <v>0.98</v>
      </c>
      <c r="AK35">
        <v>1</v>
      </c>
      <c r="AL35">
        <v>0.98499999999999999</v>
      </c>
      <c r="AM35">
        <v>0.98499999999999999</v>
      </c>
      <c r="AN35" s="290">
        <v>0.98499999999999999</v>
      </c>
      <c r="AO35" s="290">
        <v>0.99</v>
      </c>
      <c r="AP35" s="290">
        <v>0.99</v>
      </c>
      <c r="AQ35">
        <v>0.98499999999999999</v>
      </c>
      <c r="AR35">
        <v>0.97283674999999958</v>
      </c>
      <c r="AS35">
        <v>0.97699999999999998</v>
      </c>
      <c r="AT35" s="290">
        <v>0.97750000000000004</v>
      </c>
      <c r="AU35">
        <v>0.97283674999999958</v>
      </c>
      <c r="AV35">
        <v>0.98499999999999999</v>
      </c>
      <c r="AW35">
        <v>0.98499999999999999</v>
      </c>
      <c r="AX35">
        <v>0.98499999999999999</v>
      </c>
      <c r="AY35">
        <v>0.97283674999999958</v>
      </c>
      <c r="AZ35">
        <v>0.97283674999999958</v>
      </c>
      <c r="BA35">
        <v>0.98499999999999999</v>
      </c>
      <c r="BB35">
        <v>0.64</v>
      </c>
      <c r="BC35">
        <f t="shared" si="0"/>
        <v>1</v>
      </c>
      <c r="BE35">
        <v>1.0724126000000009</v>
      </c>
      <c r="BF35">
        <v>1.095</v>
      </c>
      <c r="BG35">
        <v>1.0826999999999998</v>
      </c>
      <c r="BH35">
        <v>1.0077999999999996</v>
      </c>
      <c r="BI35">
        <v>1</v>
      </c>
      <c r="BJ35">
        <v>1.9518000000000013</v>
      </c>
      <c r="BK35">
        <v>2.2456963333333331</v>
      </c>
      <c r="BL35">
        <v>1.0394999999999992</v>
      </c>
      <c r="BM35">
        <v>1.2885</v>
      </c>
      <c r="BN35">
        <v>2.0010000000000008</v>
      </c>
      <c r="BO35">
        <v>1.4795049999999987</v>
      </c>
      <c r="BP35">
        <v>1.4795049999999987</v>
      </c>
      <c r="BQ35">
        <v>1.2412049999999992</v>
      </c>
      <c r="BR35">
        <v>1.05583</v>
      </c>
      <c r="BS35">
        <v>1.3978049999999989</v>
      </c>
      <c r="BT35" s="294"/>
      <c r="BU35">
        <v>1.0930749999999996</v>
      </c>
      <c r="BV35" s="294"/>
      <c r="BW35" s="294"/>
      <c r="BX35" s="294"/>
      <c r="BY35" s="294"/>
      <c r="BZ35" s="294"/>
      <c r="CA35" s="294"/>
      <c r="CB35" s="294"/>
      <c r="CC35">
        <v>0.97499999999999998</v>
      </c>
      <c r="CD35">
        <v>0.91</v>
      </c>
      <c r="CE35">
        <v>0.91</v>
      </c>
      <c r="CF35">
        <v>0.97</v>
      </c>
      <c r="CG35">
        <v>0.99895</v>
      </c>
      <c r="CH35">
        <v>0.41</v>
      </c>
      <c r="CI35">
        <v>0.47</v>
      </c>
      <c r="CJ35">
        <v>0.93500000000000005</v>
      </c>
      <c r="CK35">
        <v>0.60499999999999998</v>
      </c>
      <c r="CL35">
        <v>0.72499999999999998</v>
      </c>
      <c r="CM35">
        <v>0.87749999999999995</v>
      </c>
      <c r="CN35">
        <v>0.91</v>
      </c>
      <c r="CO35">
        <v>0.89</v>
      </c>
      <c r="CP35">
        <v>0.90749999999999997</v>
      </c>
      <c r="CQ35">
        <v>0.91500000000000004</v>
      </c>
      <c r="CR35">
        <v>0.89</v>
      </c>
      <c r="CS35">
        <v>0.98499999999999999</v>
      </c>
      <c r="CT35">
        <v>0.99</v>
      </c>
      <c r="CU35">
        <v>0.99</v>
      </c>
      <c r="CV35">
        <v>0.97750000000000004</v>
      </c>
      <c r="DA35" s="294">
        <v>2.8499999999999999E-4</v>
      </c>
      <c r="DB35" s="294">
        <v>2.0000000000000001E-4</v>
      </c>
      <c r="DC35" s="294">
        <v>0</v>
      </c>
      <c r="DD35" s="294">
        <v>1E-4</v>
      </c>
      <c r="DE35" s="294">
        <v>0</v>
      </c>
      <c r="DF35" s="294">
        <v>3.5999999999999999E-3</v>
      </c>
      <c r="DG35" s="294">
        <v>4.8999999999999998E-4</v>
      </c>
      <c r="DH35" s="294">
        <v>8.0000000000000004E-4</v>
      </c>
      <c r="DI35" s="294">
        <v>0</v>
      </c>
      <c r="DJ35" s="294">
        <v>0</v>
      </c>
      <c r="DK35" s="294">
        <v>5.0000000000000001E-4</v>
      </c>
      <c r="DL35" s="294">
        <v>5.0000000000000001E-4</v>
      </c>
      <c r="DM35" s="294">
        <v>2.9999999999999997E-4</v>
      </c>
      <c r="DN35" s="294">
        <v>2.7500000000000002E-4</v>
      </c>
      <c r="DO35" s="294">
        <v>4.0000000000000598E-4</v>
      </c>
      <c r="DQ35" s="294">
        <v>6.4999999999999994E-5</v>
      </c>
    </row>
    <row r="36" spans="1:121" x14ac:dyDescent="0.2">
      <c r="A36" s="66">
        <v>37469</v>
      </c>
      <c r="B36">
        <v>0.98799999999999999</v>
      </c>
      <c r="C36">
        <v>0.98799999999999999</v>
      </c>
      <c r="D36">
        <v>0.98499999999999999</v>
      </c>
      <c r="E36">
        <v>0.98499999999999999</v>
      </c>
      <c r="F36">
        <v>0.97699999999999998</v>
      </c>
      <c r="G36">
        <v>0.84082200000000062</v>
      </c>
      <c r="H36">
        <v>0.98750000000000004</v>
      </c>
      <c r="I36">
        <v>0.96223124999999932</v>
      </c>
      <c r="J36">
        <v>0.8955074999999999</v>
      </c>
      <c r="K36">
        <v>0.98499999999999999</v>
      </c>
      <c r="L36">
        <v>0.98750000000000004</v>
      </c>
      <c r="M36">
        <v>0.98750000000000004</v>
      </c>
      <c r="N36">
        <v>0.98</v>
      </c>
      <c r="O36">
        <v>0.97953738750000008</v>
      </c>
      <c r="P36">
        <v>0.98</v>
      </c>
      <c r="Q36">
        <v>0.98750000000000004</v>
      </c>
      <c r="R36">
        <v>0.98750000000000004</v>
      </c>
      <c r="S36">
        <v>0.98750000000000004</v>
      </c>
      <c r="T36">
        <v>0.98</v>
      </c>
      <c r="U36">
        <v>0.98</v>
      </c>
      <c r="V36">
        <v>0.98</v>
      </c>
      <c r="W36">
        <v>0.98</v>
      </c>
      <c r="X36">
        <v>0.97953738750000008</v>
      </c>
      <c r="Y36">
        <v>0.97953738750000008</v>
      </c>
      <c r="Z36">
        <v>0.97953738750000008</v>
      </c>
      <c r="AA36">
        <v>0.97953738750000008</v>
      </c>
      <c r="AB36">
        <v>0.98</v>
      </c>
      <c r="AC36">
        <v>0.98</v>
      </c>
      <c r="AD36">
        <v>0.97953738750000008</v>
      </c>
      <c r="AE36">
        <v>0.97953738750000008</v>
      </c>
      <c r="AF36">
        <v>0.98</v>
      </c>
      <c r="AG36">
        <v>0.99</v>
      </c>
      <c r="AH36">
        <v>0.97289459999999961</v>
      </c>
      <c r="AI36">
        <v>0.97289459999999961</v>
      </c>
      <c r="AJ36">
        <v>0.98</v>
      </c>
      <c r="AK36">
        <v>1</v>
      </c>
      <c r="AL36">
        <v>0.98499999999999999</v>
      </c>
      <c r="AM36">
        <v>0.98499999999999999</v>
      </c>
      <c r="AN36" s="290">
        <v>0.98499999999999999</v>
      </c>
      <c r="AO36" s="290">
        <v>0.99</v>
      </c>
      <c r="AP36" s="290">
        <v>0.99</v>
      </c>
      <c r="AQ36">
        <v>0.98499999999999999</v>
      </c>
      <c r="AR36">
        <v>0.97289459999999961</v>
      </c>
      <c r="AS36">
        <v>0.97699999999999998</v>
      </c>
      <c r="AT36" s="290">
        <v>0.97750000000000004</v>
      </c>
      <c r="AU36">
        <v>0.97289459999999961</v>
      </c>
      <c r="AV36">
        <v>0.98499999999999999</v>
      </c>
      <c r="AW36">
        <v>0.98499999999999999</v>
      </c>
      <c r="AX36">
        <v>0.98499999999999999</v>
      </c>
      <c r="AY36">
        <v>0.97289459999999961</v>
      </c>
      <c r="AZ36">
        <v>0.97289459999999961</v>
      </c>
      <c r="BA36">
        <v>0.98499999999999999</v>
      </c>
      <c r="BB36">
        <v>0.64</v>
      </c>
      <c r="BC36">
        <f t="shared" si="0"/>
        <v>1</v>
      </c>
      <c r="BE36">
        <v>1.072697600000001</v>
      </c>
      <c r="BF36">
        <v>1.0951999999999995</v>
      </c>
      <c r="BG36">
        <v>1.0826999999999998</v>
      </c>
      <c r="BH36">
        <v>1.0078999999999996</v>
      </c>
      <c r="BI36">
        <v>1</v>
      </c>
      <c r="BJ36">
        <v>1.9554000000000014</v>
      </c>
      <c r="BK36">
        <v>2.2461813333333329</v>
      </c>
      <c r="BL36">
        <v>1.0402499999999992</v>
      </c>
      <c r="BM36">
        <v>1.2885</v>
      </c>
      <c r="BN36">
        <v>2.0010000000000008</v>
      </c>
      <c r="BO36">
        <v>1.4800049999999987</v>
      </c>
      <c r="BP36">
        <v>1.4800049999999987</v>
      </c>
      <c r="BQ36">
        <v>1.2415049999999992</v>
      </c>
      <c r="BR36">
        <v>1.0561050000000001</v>
      </c>
      <c r="BS36">
        <v>1.3982049999999988</v>
      </c>
      <c r="BT36" s="294"/>
      <c r="BU36">
        <v>1.0931399999999996</v>
      </c>
      <c r="BV36" s="294"/>
      <c r="BW36" s="294"/>
      <c r="BX36" s="294"/>
      <c r="BY36" s="294"/>
      <c r="BZ36" s="294"/>
      <c r="CA36" s="294"/>
      <c r="CB36" s="294"/>
      <c r="CC36">
        <v>0.97499999999999998</v>
      </c>
      <c r="CD36">
        <v>0.91</v>
      </c>
      <c r="CE36">
        <v>0.91</v>
      </c>
      <c r="CF36">
        <v>0.97</v>
      </c>
      <c r="CG36">
        <v>0.99895</v>
      </c>
      <c r="CH36">
        <v>0.43</v>
      </c>
      <c r="CI36">
        <v>0.52</v>
      </c>
      <c r="CJ36">
        <v>0.92500000000000004</v>
      </c>
      <c r="CK36">
        <v>0.69499999999999995</v>
      </c>
      <c r="CL36">
        <v>0.72499999999999998</v>
      </c>
      <c r="CM36">
        <v>0.89</v>
      </c>
      <c r="CN36">
        <v>0.92249999999999999</v>
      </c>
      <c r="CO36">
        <v>0.91500000000000004</v>
      </c>
      <c r="CP36">
        <v>0.92749999999999999</v>
      </c>
      <c r="CQ36">
        <v>0.91500000000000004</v>
      </c>
      <c r="CR36">
        <v>0.89</v>
      </c>
      <c r="CS36">
        <v>0.98499999999999999</v>
      </c>
      <c r="CT36">
        <v>0.99</v>
      </c>
      <c r="CU36">
        <v>0.99</v>
      </c>
      <c r="CV36">
        <v>0.97750000000000004</v>
      </c>
      <c r="DA36" s="294">
        <v>2.8499999999999999E-4</v>
      </c>
      <c r="DB36" s="294">
        <v>2.0000000000000001E-4</v>
      </c>
      <c r="DC36" s="294">
        <v>0</v>
      </c>
      <c r="DD36" s="294">
        <v>1E-4</v>
      </c>
      <c r="DE36" s="294">
        <v>0</v>
      </c>
      <c r="DF36" s="294">
        <v>3.5999999999999999E-3</v>
      </c>
      <c r="DG36" s="294">
        <v>4.8500000000000003E-4</v>
      </c>
      <c r="DH36" s="294">
        <v>7.5000000000000002E-4</v>
      </c>
      <c r="DI36" s="294">
        <v>0</v>
      </c>
      <c r="DJ36" s="294">
        <v>0</v>
      </c>
      <c r="DK36" s="294">
        <v>5.0000000000000001E-4</v>
      </c>
      <c r="DL36" s="294">
        <v>5.0000000000000001E-4</v>
      </c>
      <c r="DM36" s="294">
        <v>2.9999999999999997E-4</v>
      </c>
      <c r="DN36" s="294">
        <v>2.7500000000000002E-4</v>
      </c>
      <c r="DO36" s="294">
        <v>4.0000000000000598E-4</v>
      </c>
      <c r="DQ36" s="294">
        <v>6.4999999999999994E-5</v>
      </c>
    </row>
    <row r="37" spans="1:121" x14ac:dyDescent="0.2">
      <c r="A37" s="66">
        <v>37500</v>
      </c>
      <c r="B37">
        <v>0.98799999999999999</v>
      </c>
      <c r="C37">
        <v>0.98799999999999999</v>
      </c>
      <c r="D37">
        <v>0.98499999999999999</v>
      </c>
      <c r="E37">
        <v>0.98499999999999999</v>
      </c>
      <c r="F37">
        <v>0.97699999999999998</v>
      </c>
      <c r="G37">
        <v>0.90114000000000072</v>
      </c>
      <c r="H37">
        <v>0.98750000000000004</v>
      </c>
      <c r="I37">
        <v>0.96287874999999923</v>
      </c>
      <c r="J37">
        <v>0.71511750000000007</v>
      </c>
      <c r="K37">
        <v>0.98499999999999999</v>
      </c>
      <c r="L37">
        <v>0.98750000000000004</v>
      </c>
      <c r="M37">
        <v>0.98750000000000004</v>
      </c>
      <c r="N37">
        <v>0.98</v>
      </c>
      <c r="O37">
        <v>0.97186960000000011</v>
      </c>
      <c r="P37">
        <v>0.98</v>
      </c>
      <c r="Q37">
        <v>0.98750000000000004</v>
      </c>
      <c r="R37">
        <v>0.98750000000000004</v>
      </c>
      <c r="S37">
        <v>0.98750000000000004</v>
      </c>
      <c r="T37">
        <v>0.98</v>
      </c>
      <c r="U37">
        <v>0.98</v>
      </c>
      <c r="V37">
        <v>0.98</v>
      </c>
      <c r="W37">
        <v>0.98</v>
      </c>
      <c r="X37">
        <v>0.97186960000000011</v>
      </c>
      <c r="Y37">
        <v>0.97186960000000011</v>
      </c>
      <c r="Z37">
        <v>0.97186960000000011</v>
      </c>
      <c r="AA37">
        <v>0.97186960000000011</v>
      </c>
      <c r="AB37">
        <v>0.98</v>
      </c>
      <c r="AC37">
        <v>0.98</v>
      </c>
      <c r="AD37">
        <v>0.97186960000000011</v>
      </c>
      <c r="AE37">
        <v>0.97186960000000011</v>
      </c>
      <c r="AF37">
        <v>0.98</v>
      </c>
      <c r="AG37">
        <v>0.99</v>
      </c>
      <c r="AH37">
        <v>0.97295244999999964</v>
      </c>
      <c r="AI37">
        <v>0.97295244999999964</v>
      </c>
      <c r="AJ37">
        <v>0.98</v>
      </c>
      <c r="AK37">
        <v>1</v>
      </c>
      <c r="AL37">
        <v>0.98499999999999999</v>
      </c>
      <c r="AM37">
        <v>0.98499999999999999</v>
      </c>
      <c r="AN37" s="290">
        <v>0.98499999999999999</v>
      </c>
      <c r="AO37" s="290">
        <v>0.99</v>
      </c>
      <c r="AP37" s="290">
        <v>0.99</v>
      </c>
      <c r="AQ37">
        <v>0.98499999999999999</v>
      </c>
      <c r="AR37">
        <v>0.97295244999999964</v>
      </c>
      <c r="AS37">
        <v>0.97699999999999998</v>
      </c>
      <c r="AT37" s="290">
        <v>0.97750000000000004</v>
      </c>
      <c r="AU37">
        <v>0.97295244999999964</v>
      </c>
      <c r="AV37">
        <v>0.98499999999999999</v>
      </c>
      <c r="AW37">
        <v>0.98499999999999999</v>
      </c>
      <c r="AX37">
        <v>0.98499999999999999</v>
      </c>
      <c r="AY37">
        <v>0.97295244999999964</v>
      </c>
      <c r="AZ37">
        <v>0.97295244999999964</v>
      </c>
      <c r="BA37">
        <v>0.98499999999999999</v>
      </c>
      <c r="BB37">
        <v>0.64</v>
      </c>
      <c r="BC37">
        <f t="shared" si="0"/>
        <v>1</v>
      </c>
      <c r="BE37">
        <v>1.0729826000000011</v>
      </c>
      <c r="BF37">
        <v>1.0953999999999995</v>
      </c>
      <c r="BG37">
        <v>1.0826999999999998</v>
      </c>
      <c r="BH37">
        <v>1.0079999999999996</v>
      </c>
      <c r="BI37">
        <v>1</v>
      </c>
      <c r="BJ37">
        <v>1.9590000000000014</v>
      </c>
      <c r="BK37">
        <v>2.246661333333333</v>
      </c>
      <c r="BL37">
        <v>1.0409499999999992</v>
      </c>
      <c r="BM37">
        <v>1.2885</v>
      </c>
      <c r="BN37">
        <v>2.0010000000000008</v>
      </c>
      <c r="BO37">
        <v>1.4805049999999986</v>
      </c>
      <c r="BP37">
        <v>1.4805049999999986</v>
      </c>
      <c r="BQ37">
        <v>1.2418049999999992</v>
      </c>
      <c r="BR37">
        <v>1.0563800000000001</v>
      </c>
      <c r="BS37">
        <v>1.3986049999999988</v>
      </c>
      <c r="BT37" s="294"/>
      <c r="BU37">
        <v>1.0932049999999995</v>
      </c>
      <c r="BV37" s="294"/>
      <c r="BW37" s="294"/>
      <c r="BX37" s="294"/>
      <c r="BY37" s="294"/>
      <c r="BZ37" s="294"/>
      <c r="CA37" s="294"/>
      <c r="CB37" s="294"/>
      <c r="CC37">
        <v>0.97499999999999998</v>
      </c>
      <c r="CD37">
        <v>0.91</v>
      </c>
      <c r="CE37">
        <v>0.91</v>
      </c>
      <c r="CF37">
        <v>0.95</v>
      </c>
      <c r="CG37">
        <v>0.99895</v>
      </c>
      <c r="CH37">
        <v>0.46</v>
      </c>
      <c r="CI37">
        <v>0.55000000000000004</v>
      </c>
      <c r="CJ37">
        <v>0.92500000000000004</v>
      </c>
      <c r="CK37">
        <v>0.55500000000000005</v>
      </c>
      <c r="CL37">
        <v>0.57499999999999996</v>
      </c>
      <c r="CM37">
        <v>0.94499999999999995</v>
      </c>
      <c r="CN37">
        <v>0.97750000000000004</v>
      </c>
      <c r="CO37">
        <v>0.94499999999999995</v>
      </c>
      <c r="CP37">
        <v>0.92</v>
      </c>
      <c r="CQ37">
        <v>0.91500000000000004</v>
      </c>
      <c r="CR37">
        <v>0.89</v>
      </c>
      <c r="CS37">
        <v>0.98499999999999999</v>
      </c>
      <c r="CT37">
        <v>0.99</v>
      </c>
      <c r="CU37">
        <v>0.99</v>
      </c>
      <c r="CV37">
        <v>0.97750000000000004</v>
      </c>
      <c r="DA37" s="294">
        <v>2.8499999999999999E-4</v>
      </c>
      <c r="DB37" s="294">
        <v>2.0000000000000001E-4</v>
      </c>
      <c r="DC37" s="294">
        <v>0</v>
      </c>
      <c r="DD37" s="294">
        <v>1E-4</v>
      </c>
      <c r="DE37" s="294">
        <v>0</v>
      </c>
      <c r="DF37" s="294">
        <v>3.5999999999999999E-3</v>
      </c>
      <c r="DG37" s="294">
        <v>4.8000000000000001E-4</v>
      </c>
      <c r="DH37" s="294">
        <v>6.9999999999999999E-4</v>
      </c>
      <c r="DI37" s="294">
        <v>0</v>
      </c>
      <c r="DJ37" s="294">
        <v>0</v>
      </c>
      <c r="DK37" s="294">
        <v>5.0000000000000001E-4</v>
      </c>
      <c r="DL37" s="294">
        <v>5.0000000000000001E-4</v>
      </c>
      <c r="DM37" s="294">
        <v>2.9999999999999997E-4</v>
      </c>
      <c r="DN37" s="294">
        <v>2.7500000000000002E-4</v>
      </c>
      <c r="DO37" s="294">
        <v>4.0000000000000598E-4</v>
      </c>
      <c r="DQ37" s="294">
        <v>6.4999999999999994E-5</v>
      </c>
    </row>
    <row r="38" spans="1:121" x14ac:dyDescent="0.2">
      <c r="A38" s="66">
        <v>37530</v>
      </c>
      <c r="B38">
        <v>0.98799999999999999</v>
      </c>
      <c r="C38">
        <v>0.98603999999999958</v>
      </c>
      <c r="D38">
        <v>0.98499999999999999</v>
      </c>
      <c r="E38">
        <v>0.98499999999999999</v>
      </c>
      <c r="F38">
        <v>0.97699999999999998</v>
      </c>
      <c r="G38">
        <v>0.90279600000000071</v>
      </c>
      <c r="H38">
        <v>0.98750000000000004</v>
      </c>
      <c r="I38">
        <v>0.96352624999999914</v>
      </c>
      <c r="J38">
        <v>0.70223250000000004</v>
      </c>
      <c r="K38">
        <v>0.98499999999999999</v>
      </c>
      <c r="L38">
        <v>0.98750000000000004</v>
      </c>
      <c r="M38">
        <v>0.98750000000000004</v>
      </c>
      <c r="N38">
        <v>0.98</v>
      </c>
      <c r="O38">
        <v>0.95363113750000006</v>
      </c>
      <c r="P38">
        <v>0.98</v>
      </c>
      <c r="Q38">
        <v>0.98750000000000004</v>
      </c>
      <c r="R38">
        <v>0.98750000000000004</v>
      </c>
      <c r="S38">
        <v>0.98750000000000004</v>
      </c>
      <c r="T38">
        <v>0.98</v>
      </c>
      <c r="U38">
        <v>0.98</v>
      </c>
      <c r="V38">
        <v>0.98</v>
      </c>
      <c r="W38">
        <v>0.98</v>
      </c>
      <c r="X38">
        <v>0.95363113750000006</v>
      </c>
      <c r="Y38">
        <v>0.95363113750000006</v>
      </c>
      <c r="Z38">
        <v>0.95363113750000006</v>
      </c>
      <c r="AA38">
        <v>0.95363113750000006</v>
      </c>
      <c r="AB38">
        <v>0.98</v>
      </c>
      <c r="AC38">
        <v>0.98</v>
      </c>
      <c r="AD38">
        <v>0.95363113750000006</v>
      </c>
      <c r="AE38">
        <v>0.95363113750000006</v>
      </c>
      <c r="AF38">
        <v>0.98</v>
      </c>
      <c r="AG38">
        <v>0.99</v>
      </c>
      <c r="AH38">
        <v>0.97301029999999955</v>
      </c>
      <c r="AI38">
        <v>0.97301029999999955</v>
      </c>
      <c r="AJ38">
        <v>0.98</v>
      </c>
      <c r="AK38">
        <v>1</v>
      </c>
      <c r="AL38">
        <v>0.98499999999999999</v>
      </c>
      <c r="AM38">
        <v>0.98499999999999999</v>
      </c>
      <c r="AN38" s="290">
        <v>0.98499999999999999</v>
      </c>
      <c r="AO38" s="290">
        <v>0.98</v>
      </c>
      <c r="AP38" s="290">
        <v>0.99</v>
      </c>
      <c r="AQ38">
        <v>0.98499999999999999</v>
      </c>
      <c r="AR38">
        <v>0.97301029999999955</v>
      </c>
      <c r="AS38">
        <v>0.97699999999999998</v>
      </c>
      <c r="AT38" s="290">
        <v>0.97750000000000004</v>
      </c>
      <c r="AU38">
        <v>0.97301029999999955</v>
      </c>
      <c r="AV38">
        <v>0.98499999999999999</v>
      </c>
      <c r="AW38">
        <v>0.98499999999999999</v>
      </c>
      <c r="AX38">
        <v>0.98499999999999999</v>
      </c>
      <c r="AY38">
        <v>0.97301029999999955</v>
      </c>
      <c r="AZ38">
        <v>0.97301029999999955</v>
      </c>
      <c r="BA38">
        <v>0.98499999999999999</v>
      </c>
      <c r="BB38">
        <v>0.64</v>
      </c>
      <c r="BC38">
        <f t="shared" si="0"/>
        <v>1</v>
      </c>
      <c r="BE38">
        <v>1.0732676000000012</v>
      </c>
      <c r="BF38">
        <v>1.0955999999999995</v>
      </c>
      <c r="BG38">
        <v>1.0826999999999998</v>
      </c>
      <c r="BH38">
        <v>1.0080999999999996</v>
      </c>
      <c r="BI38">
        <v>1</v>
      </c>
      <c r="BJ38">
        <v>1.9626000000000015</v>
      </c>
      <c r="BK38">
        <v>2.2471363333333327</v>
      </c>
      <c r="BL38">
        <v>1.0416499999999991</v>
      </c>
      <c r="BM38">
        <v>1.2885</v>
      </c>
      <c r="BN38">
        <v>2.0010000000000008</v>
      </c>
      <c r="BO38">
        <v>1.4810049999999986</v>
      </c>
      <c r="BP38">
        <v>1.4810049999999986</v>
      </c>
      <c r="BQ38">
        <v>1.2421049999999991</v>
      </c>
      <c r="BR38">
        <v>1.0566550000000001</v>
      </c>
      <c r="BS38">
        <v>1.3990049999999987</v>
      </c>
      <c r="BT38" s="294"/>
      <c r="BU38">
        <v>1.0932699999999995</v>
      </c>
      <c r="BV38" s="294"/>
      <c r="BW38" s="294"/>
      <c r="BX38" s="294"/>
      <c r="BY38" s="294"/>
      <c r="BZ38" s="294"/>
      <c r="CA38" s="294"/>
      <c r="CB38" s="294"/>
      <c r="CC38">
        <v>0.95499999999999996</v>
      </c>
      <c r="CD38">
        <v>0.9</v>
      </c>
      <c r="CE38">
        <v>0.91</v>
      </c>
      <c r="CF38">
        <v>0.94</v>
      </c>
      <c r="CG38">
        <v>0.99895</v>
      </c>
      <c r="CH38">
        <v>0.46</v>
      </c>
      <c r="CI38">
        <v>0.45</v>
      </c>
      <c r="CJ38">
        <v>0.92500000000000004</v>
      </c>
      <c r="CK38">
        <v>0.54500000000000004</v>
      </c>
      <c r="CL38">
        <v>0.505</v>
      </c>
      <c r="CM38">
        <v>0.80500000000000005</v>
      </c>
      <c r="CN38">
        <v>0.83750000000000002</v>
      </c>
      <c r="CO38">
        <v>0.875</v>
      </c>
      <c r="CP38">
        <v>0.90249999999999997</v>
      </c>
      <c r="CQ38">
        <v>0.82</v>
      </c>
      <c r="CR38">
        <v>0.89</v>
      </c>
      <c r="CS38">
        <v>0.98499999999999999</v>
      </c>
      <c r="CT38">
        <v>0.98</v>
      </c>
      <c r="CU38">
        <v>0.99</v>
      </c>
      <c r="CV38">
        <v>0.97750000000000004</v>
      </c>
      <c r="DA38" s="294">
        <v>2.8499999999999999E-4</v>
      </c>
      <c r="DB38" s="294">
        <v>2.0000000000000001E-4</v>
      </c>
      <c r="DC38" s="294">
        <v>0</v>
      </c>
      <c r="DD38" s="294">
        <v>1E-4</v>
      </c>
      <c r="DE38" s="294">
        <v>0</v>
      </c>
      <c r="DF38" s="294">
        <v>3.5999999999999999E-3</v>
      </c>
      <c r="DG38" s="294">
        <v>4.75E-4</v>
      </c>
      <c r="DH38" s="294">
        <v>6.9999999999999999E-4</v>
      </c>
      <c r="DI38" s="294">
        <v>0</v>
      </c>
      <c r="DJ38" s="294">
        <v>0</v>
      </c>
      <c r="DK38" s="294">
        <v>5.0000000000000001E-4</v>
      </c>
      <c r="DL38" s="294">
        <v>5.0000000000000001E-4</v>
      </c>
      <c r="DM38" s="294">
        <v>2.9999999999999997E-4</v>
      </c>
      <c r="DN38" s="294">
        <v>2.7500000000000002E-4</v>
      </c>
      <c r="DO38" s="294">
        <v>4.0000000000000598E-4</v>
      </c>
      <c r="DQ38" s="294">
        <v>6.4999999999999994E-5</v>
      </c>
    </row>
    <row r="39" spans="1:121" x14ac:dyDescent="0.2">
      <c r="A39" s="66">
        <v>37561</v>
      </c>
      <c r="B39">
        <v>0.98799999999999999</v>
      </c>
      <c r="C39">
        <v>0.98621999999999954</v>
      </c>
      <c r="D39">
        <v>0.9744299999999998</v>
      </c>
      <c r="E39">
        <v>0.9744299999999998</v>
      </c>
      <c r="F39">
        <v>0.97699999999999998</v>
      </c>
      <c r="G39">
        <v>0.94377600000000073</v>
      </c>
      <c r="H39">
        <v>0.98750000000000004</v>
      </c>
      <c r="I39">
        <v>0.9433267499999991</v>
      </c>
      <c r="J39">
        <v>0.65069250000000001</v>
      </c>
      <c r="K39">
        <v>0.97048500000000038</v>
      </c>
      <c r="L39">
        <v>0.98750000000000004</v>
      </c>
      <c r="M39">
        <v>0.98750000000000004</v>
      </c>
      <c r="N39">
        <v>0.98</v>
      </c>
      <c r="O39">
        <v>0.95387932500000006</v>
      </c>
      <c r="P39">
        <v>0.98</v>
      </c>
      <c r="Q39">
        <v>0.98750000000000004</v>
      </c>
      <c r="R39">
        <v>0.98750000000000004</v>
      </c>
      <c r="S39">
        <v>0.98750000000000004</v>
      </c>
      <c r="T39">
        <v>0.98</v>
      </c>
      <c r="U39">
        <v>0.98</v>
      </c>
      <c r="V39">
        <v>0.98</v>
      </c>
      <c r="W39">
        <v>0.98</v>
      </c>
      <c r="X39">
        <v>0.95387932500000006</v>
      </c>
      <c r="Y39">
        <v>0.95387932500000006</v>
      </c>
      <c r="Z39">
        <v>0.95387932500000006</v>
      </c>
      <c r="AA39">
        <v>0.95387932500000006</v>
      </c>
      <c r="AB39">
        <v>0.98</v>
      </c>
      <c r="AC39">
        <v>0.98</v>
      </c>
      <c r="AD39">
        <v>0.95387932500000006</v>
      </c>
      <c r="AE39">
        <v>0.95387932500000006</v>
      </c>
      <c r="AF39">
        <v>0.98</v>
      </c>
      <c r="AG39">
        <v>0.99</v>
      </c>
      <c r="AH39">
        <v>0.97306814999999958</v>
      </c>
      <c r="AI39">
        <v>0.97306814999999958</v>
      </c>
      <c r="AJ39">
        <v>0.98</v>
      </c>
      <c r="AK39">
        <v>1</v>
      </c>
      <c r="AL39">
        <v>0.97048500000000038</v>
      </c>
      <c r="AM39">
        <v>0.9744299999999998</v>
      </c>
      <c r="AN39" s="290">
        <v>0.98499999999999999</v>
      </c>
      <c r="AO39" s="290">
        <v>0.97</v>
      </c>
      <c r="AP39" s="290">
        <v>0.99</v>
      </c>
      <c r="AQ39">
        <v>0.9744299999999998</v>
      </c>
      <c r="AR39">
        <v>0.97306814999999958</v>
      </c>
      <c r="AS39">
        <v>0.97699999999999998</v>
      </c>
      <c r="AT39" s="290">
        <v>0.97750000000000004</v>
      </c>
      <c r="AU39">
        <v>0.97306814999999958</v>
      </c>
      <c r="AV39">
        <v>0.9744299999999998</v>
      </c>
      <c r="AW39">
        <v>0.9744299999999998</v>
      </c>
      <c r="AX39">
        <v>0.9744299999999998</v>
      </c>
      <c r="AY39">
        <v>0.97306814999999958</v>
      </c>
      <c r="AZ39">
        <v>0.97306814999999958</v>
      </c>
      <c r="BA39">
        <v>0.9744299999999998</v>
      </c>
      <c r="BB39">
        <v>0.64</v>
      </c>
      <c r="BC39">
        <f t="shared" si="0"/>
        <v>1</v>
      </c>
      <c r="BE39">
        <v>1.0735526000000013</v>
      </c>
      <c r="BF39">
        <v>1.0957999999999994</v>
      </c>
      <c r="BG39">
        <v>1.0826999999999998</v>
      </c>
      <c r="BH39">
        <v>1.0081999999999995</v>
      </c>
      <c r="BI39">
        <v>1</v>
      </c>
      <c r="BJ39">
        <v>1.9662000000000015</v>
      </c>
      <c r="BK39">
        <v>2.2476063333333327</v>
      </c>
      <c r="BL39">
        <v>1.042349999999999</v>
      </c>
      <c r="BM39">
        <v>1.2885</v>
      </c>
      <c r="BN39">
        <v>2.0010000000000008</v>
      </c>
      <c r="BO39">
        <v>1.4815049999999985</v>
      </c>
      <c r="BP39">
        <v>1.4815049999999985</v>
      </c>
      <c r="BQ39">
        <v>1.2424049999999991</v>
      </c>
      <c r="BR39">
        <v>1.0569300000000001</v>
      </c>
      <c r="BS39">
        <v>1.3994049999999987</v>
      </c>
      <c r="BT39" s="294"/>
      <c r="BU39">
        <v>1.0933349999999995</v>
      </c>
      <c r="BV39" s="294"/>
      <c r="BW39" s="294"/>
      <c r="BX39" s="294"/>
      <c r="BY39" s="294"/>
      <c r="BZ39" s="294"/>
      <c r="CA39" s="294"/>
      <c r="CB39" s="294"/>
      <c r="CC39">
        <v>0.95499999999999996</v>
      </c>
      <c r="CD39">
        <v>0.9</v>
      </c>
      <c r="CE39">
        <v>0.9</v>
      </c>
      <c r="CF39">
        <v>0.94</v>
      </c>
      <c r="CG39">
        <v>0.999</v>
      </c>
      <c r="CH39">
        <v>0.48</v>
      </c>
      <c r="CI39">
        <v>0.46</v>
      </c>
      <c r="CJ39">
        <v>0.90500000000000003</v>
      </c>
      <c r="CK39">
        <v>0.505</v>
      </c>
      <c r="CL39">
        <v>0.48499999999999999</v>
      </c>
      <c r="CM39">
        <v>0.79500000000000004</v>
      </c>
      <c r="CN39">
        <v>0.82750000000000001</v>
      </c>
      <c r="CO39">
        <v>0.85</v>
      </c>
      <c r="CP39">
        <v>0.90249999999999997</v>
      </c>
      <c r="CQ39">
        <v>0.82</v>
      </c>
      <c r="CR39">
        <v>0.89</v>
      </c>
      <c r="CS39">
        <v>0.98499999999999999</v>
      </c>
      <c r="CT39">
        <v>0.97</v>
      </c>
      <c r="CU39">
        <v>0.99</v>
      </c>
      <c r="CV39">
        <v>0.97750000000000004</v>
      </c>
      <c r="DA39" s="294">
        <v>2.8499999999999999E-4</v>
      </c>
      <c r="DB39" s="294">
        <v>2.0000000000000001E-4</v>
      </c>
      <c r="DC39" s="294">
        <v>0</v>
      </c>
      <c r="DD39" s="294">
        <v>1E-4</v>
      </c>
      <c r="DE39" s="294">
        <v>0</v>
      </c>
      <c r="DF39" s="294">
        <v>3.5999999999999999E-3</v>
      </c>
      <c r="DG39" s="294">
        <v>4.6999999999999999E-4</v>
      </c>
      <c r="DH39" s="294">
        <v>6.9999999999999999E-4</v>
      </c>
      <c r="DI39" s="294">
        <v>0</v>
      </c>
      <c r="DJ39" s="294">
        <v>0</v>
      </c>
      <c r="DK39" s="294">
        <v>5.0000000000000001E-4</v>
      </c>
      <c r="DL39" s="294">
        <v>5.0000000000000001E-4</v>
      </c>
      <c r="DM39" s="294">
        <v>2.9999999999999997E-4</v>
      </c>
      <c r="DN39" s="294">
        <v>2.7500000000000002E-4</v>
      </c>
      <c r="DO39" s="294">
        <v>4.0000000000000598E-4</v>
      </c>
      <c r="DQ39" s="294">
        <v>6.4999999999999994E-5</v>
      </c>
    </row>
    <row r="40" spans="1:121" x14ac:dyDescent="0.2">
      <c r="A40" s="66">
        <v>37591</v>
      </c>
      <c r="B40">
        <v>0.98799999999999999</v>
      </c>
      <c r="C40">
        <v>0.97543999999999953</v>
      </c>
      <c r="D40">
        <v>0.95277599999999985</v>
      </c>
      <c r="E40">
        <v>0.95277599999999985</v>
      </c>
      <c r="F40">
        <v>0.97699999999999998</v>
      </c>
      <c r="G40">
        <v>0.98750000000000004</v>
      </c>
      <c r="H40">
        <v>0.98750000000000004</v>
      </c>
      <c r="I40">
        <v>0.91266874999999903</v>
      </c>
      <c r="J40">
        <v>0.65713500000000002</v>
      </c>
      <c r="K40">
        <v>0.97048500000000038</v>
      </c>
      <c r="L40">
        <v>0.87438294999999899</v>
      </c>
      <c r="M40">
        <v>0.92254811249999913</v>
      </c>
      <c r="N40">
        <v>0.85746644999999933</v>
      </c>
      <c r="O40">
        <v>0.94355546250000011</v>
      </c>
      <c r="P40">
        <v>0.85746644999999933</v>
      </c>
      <c r="Q40">
        <v>0.87438294999999899</v>
      </c>
      <c r="R40">
        <v>0.87438294999999899</v>
      </c>
      <c r="S40">
        <v>0.87438294999999899</v>
      </c>
      <c r="T40">
        <v>0.85746644999999933</v>
      </c>
      <c r="U40">
        <v>0.85746644999999933</v>
      </c>
      <c r="V40">
        <v>0.85746644999999933</v>
      </c>
      <c r="W40">
        <v>0.85746644999999933</v>
      </c>
      <c r="X40">
        <v>0.94355546250000011</v>
      </c>
      <c r="Y40">
        <v>0.94355546250000011</v>
      </c>
      <c r="Z40">
        <v>0.94355546250000011</v>
      </c>
      <c r="AA40">
        <v>0.94355546250000011</v>
      </c>
      <c r="AB40">
        <v>0.85746644999999933</v>
      </c>
      <c r="AC40">
        <v>0.85746644999999933</v>
      </c>
      <c r="AD40">
        <v>0.94355546250000011</v>
      </c>
      <c r="AE40">
        <v>0.94355546250000011</v>
      </c>
      <c r="AF40">
        <v>0.85746644999999933</v>
      </c>
      <c r="AG40">
        <v>0.98</v>
      </c>
      <c r="AH40">
        <v>0.9731259999999996</v>
      </c>
      <c r="AI40">
        <v>0.9731259999999996</v>
      </c>
      <c r="AJ40">
        <v>0.85746644999999933</v>
      </c>
      <c r="AK40">
        <v>1</v>
      </c>
      <c r="AL40">
        <v>0.97048500000000038</v>
      </c>
      <c r="AM40">
        <v>0.95277599999999985</v>
      </c>
      <c r="AN40" s="290">
        <v>0.98499999999999999</v>
      </c>
      <c r="AO40" s="290">
        <v>0.97</v>
      </c>
      <c r="AP40" s="290">
        <v>0.99</v>
      </c>
      <c r="AQ40">
        <v>0.95277599999999985</v>
      </c>
      <c r="AR40">
        <v>0.9731259999999996</v>
      </c>
      <c r="AS40">
        <v>0.97699999999999998</v>
      </c>
      <c r="AT40" s="290">
        <v>0.97750000000000004</v>
      </c>
      <c r="AU40">
        <v>0.9731259999999996</v>
      </c>
      <c r="AV40">
        <v>0.95277599999999985</v>
      </c>
      <c r="AW40">
        <v>0.95277599999999985</v>
      </c>
      <c r="AX40">
        <v>0.95277599999999985</v>
      </c>
      <c r="AY40">
        <v>0.9731259999999996</v>
      </c>
      <c r="AZ40">
        <v>0.9731259999999996</v>
      </c>
      <c r="BA40">
        <v>0.95277599999999985</v>
      </c>
      <c r="BB40">
        <v>0.64</v>
      </c>
      <c r="BC40">
        <f t="shared" si="0"/>
        <v>1</v>
      </c>
      <c r="BE40">
        <v>1.0738376000000014</v>
      </c>
      <c r="BF40">
        <v>1.0959999999999994</v>
      </c>
      <c r="BG40">
        <v>1.0826999999999998</v>
      </c>
      <c r="BH40">
        <v>1.0082999999999995</v>
      </c>
      <c r="BI40">
        <v>1</v>
      </c>
      <c r="BJ40">
        <v>1.9698000000000015</v>
      </c>
      <c r="BK40">
        <v>2.2480763333333327</v>
      </c>
      <c r="BL40">
        <v>1.0430499999999989</v>
      </c>
      <c r="BM40">
        <v>1.2885</v>
      </c>
      <c r="BN40">
        <v>2.0010000000000008</v>
      </c>
      <c r="BO40">
        <v>1.4820049999999985</v>
      </c>
      <c r="BP40">
        <v>1.4820049999999985</v>
      </c>
      <c r="BQ40">
        <v>1.2427049999999991</v>
      </c>
      <c r="BR40">
        <v>1.0572050000000002</v>
      </c>
      <c r="BS40">
        <v>1.3998049999999986</v>
      </c>
      <c r="BT40" s="294"/>
      <c r="BU40">
        <v>1.0933999999999995</v>
      </c>
      <c r="BV40" s="294"/>
      <c r="BW40" s="294"/>
      <c r="BX40" s="294"/>
      <c r="BY40" s="294"/>
      <c r="BZ40" s="294"/>
      <c r="CA40" s="294"/>
      <c r="CB40" s="294"/>
      <c r="CC40">
        <v>0.93500000000000005</v>
      </c>
      <c r="CD40">
        <v>0.89</v>
      </c>
      <c r="CE40">
        <v>0.88</v>
      </c>
      <c r="CF40">
        <v>0.92</v>
      </c>
      <c r="CG40">
        <v>0.999</v>
      </c>
      <c r="CH40">
        <v>0.51</v>
      </c>
      <c r="CI40">
        <v>0.48</v>
      </c>
      <c r="CJ40">
        <v>0.875</v>
      </c>
      <c r="CK40">
        <v>0.51</v>
      </c>
      <c r="CL40">
        <v>0.48499999999999999</v>
      </c>
      <c r="CM40">
        <v>0.59</v>
      </c>
      <c r="CN40">
        <v>0.62250000000000005</v>
      </c>
      <c r="CO40">
        <v>0.69</v>
      </c>
      <c r="CP40">
        <v>0.89249999999999996</v>
      </c>
      <c r="CQ40">
        <v>0.71499999999999997</v>
      </c>
      <c r="CR40">
        <v>0.89</v>
      </c>
      <c r="CS40">
        <v>0.98499999999999999</v>
      </c>
      <c r="CT40">
        <v>0.97</v>
      </c>
      <c r="CU40">
        <v>0.99</v>
      </c>
      <c r="CV40">
        <v>0.97750000000000004</v>
      </c>
      <c r="DA40" s="294">
        <v>2.8499999999999999E-4</v>
      </c>
      <c r="DB40" s="294">
        <v>2.0000000000000001E-4</v>
      </c>
      <c r="DC40" s="294">
        <v>0</v>
      </c>
      <c r="DD40" s="294">
        <v>1E-4</v>
      </c>
      <c r="DE40" s="294">
        <v>0</v>
      </c>
      <c r="DF40" s="294">
        <v>3.5999999999999999E-3</v>
      </c>
      <c r="DG40" s="294">
        <v>4.6999999999999999E-4</v>
      </c>
      <c r="DH40" s="294">
        <v>6.9999999999999999E-4</v>
      </c>
      <c r="DI40" s="294">
        <v>0</v>
      </c>
      <c r="DJ40" s="294">
        <v>0</v>
      </c>
      <c r="DK40" s="294">
        <v>5.0000000000000001E-4</v>
      </c>
      <c r="DL40" s="294">
        <v>5.0000000000000001E-4</v>
      </c>
      <c r="DM40" s="294">
        <v>2.9999999999999997E-4</v>
      </c>
      <c r="DN40" s="294">
        <v>2.7500000000000002E-4</v>
      </c>
      <c r="DO40" s="294">
        <v>4.0000000000000598E-4</v>
      </c>
      <c r="DQ40" s="294">
        <v>6.4999999999999994E-5</v>
      </c>
    </row>
    <row r="41" spans="1:121" x14ac:dyDescent="0.2">
      <c r="A41" s="66">
        <v>37622</v>
      </c>
      <c r="B41">
        <v>0.96133972700000137</v>
      </c>
      <c r="C41">
        <v>0.94273199999999946</v>
      </c>
      <c r="D41">
        <v>0.94194899999999981</v>
      </c>
      <c r="E41">
        <v>0.94194899999999981</v>
      </c>
      <c r="F41">
        <v>0.97699999999999998</v>
      </c>
      <c r="G41">
        <v>0.98750000000000004</v>
      </c>
      <c r="H41">
        <v>0.98750000000000004</v>
      </c>
      <c r="I41">
        <v>0.84021874999999913</v>
      </c>
      <c r="J41">
        <v>0.67002000000000006</v>
      </c>
      <c r="K41">
        <v>0.98499999999999999</v>
      </c>
      <c r="L41">
        <v>0.89691552499999905</v>
      </c>
      <c r="M41">
        <v>0.9450969374999989</v>
      </c>
      <c r="N41">
        <v>0.85767344999999928</v>
      </c>
      <c r="O41">
        <v>0.93058240000000014</v>
      </c>
      <c r="P41">
        <v>0.85767344999999928</v>
      </c>
      <c r="Q41">
        <v>0.89691552499999905</v>
      </c>
      <c r="R41">
        <v>0.89691552499999905</v>
      </c>
      <c r="S41">
        <v>0.89691552499999905</v>
      </c>
      <c r="T41">
        <v>0.85767344999999928</v>
      </c>
      <c r="U41">
        <v>0.85767344999999928</v>
      </c>
      <c r="V41">
        <v>0.85767344999999928</v>
      </c>
      <c r="W41">
        <v>0.85767344999999928</v>
      </c>
      <c r="X41">
        <v>0.93058240000000014</v>
      </c>
      <c r="Y41">
        <v>0.93058240000000014</v>
      </c>
      <c r="Z41">
        <v>0.93058240000000014</v>
      </c>
      <c r="AA41">
        <v>0.93058240000000014</v>
      </c>
      <c r="AB41">
        <v>0.85767344999999928</v>
      </c>
      <c r="AC41">
        <v>0.85767344999999928</v>
      </c>
      <c r="AD41">
        <v>0.93058240000000014</v>
      </c>
      <c r="AE41">
        <v>0.93058240000000014</v>
      </c>
      <c r="AF41">
        <v>0.85767344999999928</v>
      </c>
      <c r="AG41">
        <v>0.98</v>
      </c>
      <c r="AH41">
        <v>0.97318384999999952</v>
      </c>
      <c r="AI41">
        <v>0.97318384999999952</v>
      </c>
      <c r="AJ41">
        <v>0.85767344999999928</v>
      </c>
      <c r="AK41">
        <v>1</v>
      </c>
      <c r="AL41">
        <v>0.98499999999999999</v>
      </c>
      <c r="AM41">
        <v>0.94194899999999981</v>
      </c>
      <c r="AN41" s="290">
        <v>0.98499999999999999</v>
      </c>
      <c r="AO41" s="290">
        <v>0.96</v>
      </c>
      <c r="AP41" s="290">
        <v>0.99</v>
      </c>
      <c r="AQ41">
        <v>0.94194899999999981</v>
      </c>
      <c r="AR41">
        <v>0.97318384999999952</v>
      </c>
      <c r="AS41">
        <v>0.97699999999999998</v>
      </c>
      <c r="AT41" s="290">
        <v>0.97750000000000004</v>
      </c>
      <c r="AU41">
        <v>0.97318384999999952</v>
      </c>
      <c r="AV41">
        <v>0.94194899999999981</v>
      </c>
      <c r="AW41">
        <v>0.94194899999999981</v>
      </c>
      <c r="AX41">
        <v>0.94194899999999981</v>
      </c>
      <c r="AY41">
        <v>0.97318384999999952</v>
      </c>
      <c r="AZ41">
        <v>0.97318384999999952</v>
      </c>
      <c r="BA41">
        <v>0.94194899999999981</v>
      </c>
      <c r="BB41">
        <v>0.64</v>
      </c>
      <c r="BC41">
        <f t="shared" si="0"/>
        <v>1</v>
      </c>
      <c r="BE41">
        <v>1.0741226000000015</v>
      </c>
      <c r="BF41">
        <v>1.0961999999999994</v>
      </c>
      <c r="BG41">
        <v>1.0826999999999998</v>
      </c>
      <c r="BH41">
        <v>1.0083999999999995</v>
      </c>
      <c r="BI41">
        <v>1</v>
      </c>
      <c r="BJ41">
        <v>1.9734000000000016</v>
      </c>
      <c r="BK41">
        <v>2.2485463333333326</v>
      </c>
      <c r="BL41">
        <v>1.04375</v>
      </c>
      <c r="BM41">
        <v>1.2885</v>
      </c>
      <c r="BN41">
        <v>2.0010000000000008</v>
      </c>
      <c r="BO41">
        <v>1.4825049999999984</v>
      </c>
      <c r="BP41">
        <v>1.4825049999999984</v>
      </c>
      <c r="BQ41">
        <v>1.243004999999999</v>
      </c>
      <c r="BR41">
        <v>1.0574800000000002</v>
      </c>
      <c r="BS41">
        <v>1.4002049999999986</v>
      </c>
      <c r="BT41" s="294"/>
      <c r="BU41">
        <v>1.0934649999999995</v>
      </c>
      <c r="BV41" s="294"/>
      <c r="BW41" s="294"/>
      <c r="BX41" s="294"/>
      <c r="BY41" s="294"/>
      <c r="BZ41" s="294"/>
      <c r="CA41" s="294"/>
      <c r="CB41" s="294"/>
      <c r="CC41">
        <v>0.89500000000000002</v>
      </c>
      <c r="CD41">
        <v>0.86</v>
      </c>
      <c r="CE41">
        <v>0.87</v>
      </c>
      <c r="CF41">
        <v>0.92</v>
      </c>
      <c r="CG41">
        <v>0.999</v>
      </c>
      <c r="CH41">
        <v>0.57999999999999996</v>
      </c>
      <c r="CI41">
        <v>0.45</v>
      </c>
      <c r="CJ41">
        <v>0.80500000000000005</v>
      </c>
      <c r="CK41">
        <v>0.52</v>
      </c>
      <c r="CL41">
        <v>0.505</v>
      </c>
      <c r="CM41">
        <v>0.60499999999999998</v>
      </c>
      <c r="CN41">
        <v>0.63749999999999996</v>
      </c>
      <c r="CO41">
        <v>0.69</v>
      </c>
      <c r="CP41">
        <v>0.88</v>
      </c>
      <c r="CQ41">
        <v>0.64</v>
      </c>
      <c r="CR41">
        <v>0.89</v>
      </c>
      <c r="CS41">
        <v>0.98499999999999999</v>
      </c>
      <c r="CT41">
        <v>0.96</v>
      </c>
      <c r="CU41">
        <v>0.99</v>
      </c>
      <c r="CV41">
        <v>0.97750000000000004</v>
      </c>
      <c r="DA41" s="294">
        <v>2.8499999999999999E-4</v>
      </c>
      <c r="DB41" s="294">
        <v>2.0000000000000001E-4</v>
      </c>
      <c r="DC41" s="294">
        <v>0</v>
      </c>
      <c r="DD41" s="294">
        <v>1E-4</v>
      </c>
      <c r="DE41" s="294">
        <v>0</v>
      </c>
      <c r="DF41" s="294">
        <v>3.5999999999999999E-3</v>
      </c>
      <c r="DG41" s="294">
        <v>4.6999999999999999E-4</v>
      </c>
      <c r="DH41" s="294">
        <v>6.9999999999999999E-4</v>
      </c>
      <c r="DI41" s="294">
        <v>0</v>
      </c>
      <c r="DJ41" s="294">
        <v>0</v>
      </c>
      <c r="DK41" s="294">
        <v>5.0000000000000001E-4</v>
      </c>
      <c r="DL41" s="294">
        <v>5.0000000000000001E-4</v>
      </c>
      <c r="DM41" s="294">
        <v>2.9999999999999997E-4</v>
      </c>
      <c r="DN41" s="294">
        <v>2.7500000000000002E-4</v>
      </c>
      <c r="DO41" s="294">
        <v>4.0000000000000598E-4</v>
      </c>
      <c r="DQ41" s="294">
        <v>6.4999999999999994E-5</v>
      </c>
    </row>
    <row r="42" spans="1:121" x14ac:dyDescent="0.2">
      <c r="A42" s="66">
        <v>37653</v>
      </c>
      <c r="B42">
        <v>0.92936257400000133</v>
      </c>
      <c r="C42">
        <v>0.94290399999999941</v>
      </c>
      <c r="D42">
        <v>0.96360299999999977</v>
      </c>
      <c r="E42">
        <v>0.96360299999999977</v>
      </c>
      <c r="F42">
        <v>0.97699999999999998</v>
      </c>
      <c r="G42">
        <v>0.98750000000000004</v>
      </c>
      <c r="H42">
        <v>0.98750000000000004</v>
      </c>
      <c r="I42">
        <v>0.88256024999999894</v>
      </c>
      <c r="J42">
        <v>0.80531249999999999</v>
      </c>
      <c r="K42">
        <v>0.98499999999999999</v>
      </c>
      <c r="L42">
        <v>0.94170817499999893</v>
      </c>
      <c r="M42">
        <v>0.98750000000000004</v>
      </c>
      <c r="N42">
        <v>0.88274654999999924</v>
      </c>
      <c r="O42">
        <v>0.92818001250000015</v>
      </c>
      <c r="P42">
        <v>0.88274654999999924</v>
      </c>
      <c r="Q42">
        <v>0.94170817499999893</v>
      </c>
      <c r="R42">
        <v>0.94170817499999893</v>
      </c>
      <c r="S42">
        <v>0.94170817499999893</v>
      </c>
      <c r="T42">
        <v>0.88274654999999924</v>
      </c>
      <c r="U42">
        <v>0.88274654999999924</v>
      </c>
      <c r="V42">
        <v>0.88274654999999924</v>
      </c>
      <c r="W42">
        <v>0.88274654999999924</v>
      </c>
      <c r="X42">
        <v>0.92818001250000015</v>
      </c>
      <c r="Y42">
        <v>0.92818001250000015</v>
      </c>
      <c r="Z42">
        <v>0.92818001250000015</v>
      </c>
      <c r="AA42">
        <v>0.92818001250000015</v>
      </c>
      <c r="AB42">
        <v>0.88274654999999924</v>
      </c>
      <c r="AC42">
        <v>0.88274654999999924</v>
      </c>
      <c r="AD42">
        <v>0.92818001250000015</v>
      </c>
      <c r="AE42">
        <v>0.92818001250000015</v>
      </c>
      <c r="AF42">
        <v>0.88274654999999924</v>
      </c>
      <c r="AG42">
        <v>0.98</v>
      </c>
      <c r="AH42">
        <v>0.97324169999999954</v>
      </c>
      <c r="AI42">
        <v>0.97324169999999954</v>
      </c>
      <c r="AJ42">
        <v>0.88274654999999924</v>
      </c>
      <c r="AK42">
        <v>1</v>
      </c>
      <c r="AL42">
        <v>0.98499999999999999</v>
      </c>
      <c r="AM42">
        <v>0.96360299999999977</v>
      </c>
      <c r="AN42" s="290">
        <v>0.98499999999999999</v>
      </c>
      <c r="AO42" s="290">
        <v>0.97</v>
      </c>
      <c r="AP42" s="290">
        <v>0.99</v>
      </c>
      <c r="AQ42">
        <v>0.96360299999999977</v>
      </c>
      <c r="AR42">
        <v>0.97324169999999954</v>
      </c>
      <c r="AS42">
        <v>0.97699999999999998</v>
      </c>
      <c r="AT42" s="290">
        <v>0.97750000000000004</v>
      </c>
      <c r="AU42">
        <v>0.97324169999999954</v>
      </c>
      <c r="AV42">
        <v>0.96360299999999977</v>
      </c>
      <c r="AW42">
        <v>0.96360299999999977</v>
      </c>
      <c r="AX42">
        <v>0.96360299999999977</v>
      </c>
      <c r="AY42">
        <v>0.97324169999999954</v>
      </c>
      <c r="AZ42">
        <v>0.97324169999999954</v>
      </c>
      <c r="BA42">
        <v>0.96360299999999977</v>
      </c>
      <c r="BB42">
        <v>0.64</v>
      </c>
      <c r="BC42">
        <f t="shared" si="0"/>
        <v>1</v>
      </c>
      <c r="BE42">
        <v>1.0744076000000016</v>
      </c>
      <c r="BF42">
        <v>1.0963999999999994</v>
      </c>
      <c r="BG42">
        <v>1.0826999999999998</v>
      </c>
      <c r="BH42">
        <v>1.0084999999999995</v>
      </c>
      <c r="BI42">
        <v>1</v>
      </c>
      <c r="BJ42">
        <v>1.9770000000000016</v>
      </c>
      <c r="BK42">
        <v>2.2490163333333326</v>
      </c>
      <c r="BL42">
        <v>1.0444499999999988</v>
      </c>
      <c r="BM42">
        <v>1.2885</v>
      </c>
      <c r="BN42">
        <v>2.0010000000000008</v>
      </c>
      <c r="BO42">
        <v>1.4830049999999984</v>
      </c>
      <c r="BP42">
        <v>1.4830049999999984</v>
      </c>
      <c r="BQ42">
        <v>1.243304999999999</v>
      </c>
      <c r="BR42">
        <v>1.0577550000000002</v>
      </c>
      <c r="BS42">
        <v>1.4006049999999985</v>
      </c>
      <c r="BT42" s="294"/>
      <c r="BU42">
        <v>1.0935299999999994</v>
      </c>
      <c r="BV42" s="294"/>
      <c r="BW42" s="294"/>
      <c r="BX42" s="294"/>
      <c r="BY42" s="294"/>
      <c r="BZ42" s="294"/>
      <c r="CA42" s="294"/>
      <c r="CB42" s="294"/>
      <c r="CC42">
        <v>0.86499999999999999</v>
      </c>
      <c r="CD42">
        <v>0.86</v>
      </c>
      <c r="CE42">
        <v>0.89</v>
      </c>
      <c r="CF42">
        <v>0.93500000000000005</v>
      </c>
      <c r="CG42">
        <v>0.99895</v>
      </c>
      <c r="CH42">
        <v>0.57999999999999996</v>
      </c>
      <c r="CI42">
        <v>0.45</v>
      </c>
      <c r="CJ42">
        <v>0.84499999999999997</v>
      </c>
      <c r="CK42">
        <v>0.625</v>
      </c>
      <c r="CL42">
        <v>0.505</v>
      </c>
      <c r="CM42">
        <v>0.63500000000000001</v>
      </c>
      <c r="CN42">
        <v>0.66749999999999998</v>
      </c>
      <c r="CO42">
        <v>0.71</v>
      </c>
      <c r="CP42">
        <v>0.87749999999999995</v>
      </c>
      <c r="CQ42">
        <v>0.67</v>
      </c>
      <c r="CR42">
        <v>0.89</v>
      </c>
      <c r="CS42">
        <v>0.98499999999999999</v>
      </c>
      <c r="CT42">
        <v>0.97</v>
      </c>
      <c r="CU42">
        <v>0.99</v>
      </c>
      <c r="CV42">
        <v>0.97750000000000004</v>
      </c>
      <c r="DA42" s="294">
        <v>2.8499999999999999E-4</v>
      </c>
      <c r="DB42" s="294">
        <v>2.0000000000000001E-4</v>
      </c>
      <c r="DC42" s="294">
        <v>0</v>
      </c>
      <c r="DD42" s="294">
        <v>1E-4</v>
      </c>
      <c r="DE42" s="294">
        <v>0</v>
      </c>
      <c r="DF42" s="294">
        <v>3.5999999999999999E-3</v>
      </c>
      <c r="DG42" s="294">
        <v>4.6999999999999999E-4</v>
      </c>
      <c r="DH42" s="294">
        <v>6.9999999999999999E-4</v>
      </c>
      <c r="DI42" s="294">
        <v>0</v>
      </c>
      <c r="DJ42" s="294">
        <v>0</v>
      </c>
      <c r="DK42" s="294">
        <v>5.0000000000000001E-4</v>
      </c>
      <c r="DL42" s="294">
        <v>5.0000000000000001E-4</v>
      </c>
      <c r="DM42" s="294">
        <v>2.9999999999999997E-4</v>
      </c>
      <c r="DN42" s="294">
        <v>2.7500000000000002E-4</v>
      </c>
      <c r="DO42" s="294">
        <v>4.0000000000000598E-4</v>
      </c>
      <c r="DQ42" s="294">
        <v>6.4999999999999994E-5</v>
      </c>
    </row>
    <row r="43" spans="1:121" x14ac:dyDescent="0.2">
      <c r="A43" s="66">
        <v>37681</v>
      </c>
      <c r="B43">
        <v>0.92960909900000144</v>
      </c>
      <c r="C43">
        <v>0.97597399999999945</v>
      </c>
      <c r="D43">
        <v>0.98499999999999999</v>
      </c>
      <c r="E43">
        <v>0.98499999999999999</v>
      </c>
      <c r="F43">
        <v>0.97699999999999998</v>
      </c>
      <c r="G43">
        <v>0.98750000000000004</v>
      </c>
      <c r="H43">
        <v>0.98750000000000004</v>
      </c>
      <c r="I43">
        <v>0.91450624999999885</v>
      </c>
      <c r="J43">
        <v>0.98499999999999999</v>
      </c>
      <c r="K43">
        <v>0.98499999999999999</v>
      </c>
      <c r="L43">
        <v>0.98750000000000004</v>
      </c>
      <c r="M43">
        <v>0.98750000000000004</v>
      </c>
      <c r="N43">
        <v>0.98</v>
      </c>
      <c r="O43">
        <v>0.95222700000000027</v>
      </c>
      <c r="P43">
        <v>0.98</v>
      </c>
      <c r="Q43">
        <v>0.98750000000000004</v>
      </c>
      <c r="R43">
        <v>0.98750000000000004</v>
      </c>
      <c r="S43">
        <v>0.98750000000000004</v>
      </c>
      <c r="T43">
        <v>0.98</v>
      </c>
      <c r="U43">
        <v>0.98</v>
      </c>
      <c r="V43">
        <v>0.98</v>
      </c>
      <c r="W43">
        <v>0.98</v>
      </c>
      <c r="X43">
        <v>0.95222700000000027</v>
      </c>
      <c r="Y43">
        <v>0.95222700000000027</v>
      </c>
      <c r="Z43">
        <v>0.95222700000000027</v>
      </c>
      <c r="AA43">
        <v>0.95222700000000027</v>
      </c>
      <c r="AB43">
        <v>0.98</v>
      </c>
      <c r="AC43">
        <v>0.98</v>
      </c>
      <c r="AD43">
        <v>0.95222700000000027</v>
      </c>
      <c r="AE43">
        <v>0.95222700000000027</v>
      </c>
      <c r="AF43">
        <v>0.98</v>
      </c>
      <c r="AG43">
        <v>0.99</v>
      </c>
      <c r="AH43">
        <v>0.97329954999999946</v>
      </c>
      <c r="AI43">
        <v>0.97329954999999946</v>
      </c>
      <c r="AJ43">
        <v>0.98</v>
      </c>
      <c r="AK43">
        <v>1</v>
      </c>
      <c r="AL43">
        <v>0.98499999999999999</v>
      </c>
      <c r="AM43">
        <v>0.98499999999999999</v>
      </c>
      <c r="AN43" s="290">
        <v>0.98499999999999999</v>
      </c>
      <c r="AO43" s="290">
        <v>0.97</v>
      </c>
      <c r="AP43" s="290">
        <v>0.99</v>
      </c>
      <c r="AQ43">
        <v>0.98499999999999999</v>
      </c>
      <c r="AR43">
        <v>0.97329954999999946</v>
      </c>
      <c r="AS43">
        <v>0.97699999999999998</v>
      </c>
      <c r="AT43" s="290">
        <v>0.97750000000000004</v>
      </c>
      <c r="AU43">
        <v>0.97329954999999946</v>
      </c>
      <c r="AV43">
        <v>0.98499999999999999</v>
      </c>
      <c r="AW43">
        <v>0.98499999999999999</v>
      </c>
      <c r="AX43">
        <v>0.98499999999999999</v>
      </c>
      <c r="AY43">
        <v>0.97329954999999946</v>
      </c>
      <c r="AZ43">
        <v>0.97329954999999946</v>
      </c>
      <c r="BA43">
        <v>0.98499999999999999</v>
      </c>
      <c r="BB43">
        <v>0.64</v>
      </c>
      <c r="BC43">
        <f t="shared" si="0"/>
        <v>1</v>
      </c>
      <c r="BE43">
        <v>1.0746926000000017</v>
      </c>
      <c r="BF43">
        <v>1.0965999999999994</v>
      </c>
      <c r="BG43">
        <v>1.0826999999999998</v>
      </c>
      <c r="BH43">
        <v>1.0085999999999995</v>
      </c>
      <c r="BI43">
        <v>1</v>
      </c>
      <c r="BJ43">
        <v>1.9806000000000017</v>
      </c>
      <c r="BK43">
        <v>2.2494863333333326</v>
      </c>
      <c r="BL43">
        <v>1.0451499999999987</v>
      </c>
      <c r="BM43">
        <v>1.2885</v>
      </c>
      <c r="BN43">
        <v>2.0010000000000008</v>
      </c>
      <c r="BO43">
        <v>1.4835049999999983</v>
      </c>
      <c r="BP43">
        <v>1.4835049999999983</v>
      </c>
      <c r="BQ43">
        <v>1.243604999999999</v>
      </c>
      <c r="BR43">
        <v>1.0580300000000002</v>
      </c>
      <c r="BS43">
        <v>1.4010049999999985</v>
      </c>
      <c r="BT43" s="294"/>
      <c r="BU43">
        <v>1.0935949999999994</v>
      </c>
      <c r="BV43" s="294"/>
      <c r="BW43" s="294"/>
      <c r="BX43" s="294"/>
      <c r="BY43" s="294"/>
      <c r="BZ43" s="294"/>
      <c r="CA43" s="294"/>
      <c r="CB43" s="294"/>
      <c r="CC43">
        <v>0.86499999999999999</v>
      </c>
      <c r="CD43">
        <v>0.89</v>
      </c>
      <c r="CE43">
        <v>0.91</v>
      </c>
      <c r="CF43">
        <v>0.93500000000000005</v>
      </c>
      <c r="CG43">
        <v>0.99895</v>
      </c>
      <c r="CH43">
        <v>0.54</v>
      </c>
      <c r="CI43">
        <v>0.45</v>
      </c>
      <c r="CJ43">
        <v>0.875</v>
      </c>
      <c r="CK43">
        <v>0.79500000000000004</v>
      </c>
      <c r="CL43">
        <v>0.51500000000000001</v>
      </c>
      <c r="CM43">
        <v>0.78500000000000003</v>
      </c>
      <c r="CN43">
        <v>0.8175</v>
      </c>
      <c r="CO43">
        <v>0.8</v>
      </c>
      <c r="CP43">
        <v>0.9</v>
      </c>
      <c r="CQ43">
        <v>0.83</v>
      </c>
      <c r="CR43">
        <v>0.89</v>
      </c>
      <c r="CS43">
        <v>0.98499999999999999</v>
      </c>
      <c r="CT43">
        <v>0.97</v>
      </c>
      <c r="CU43">
        <v>0.99</v>
      </c>
      <c r="CV43">
        <v>0.97750000000000004</v>
      </c>
      <c r="DA43" s="294">
        <v>2.8499999999999999E-4</v>
      </c>
      <c r="DB43" s="294">
        <v>2.0000000000000001E-4</v>
      </c>
      <c r="DC43" s="294">
        <v>0</v>
      </c>
      <c r="DD43" s="294">
        <v>1E-4</v>
      </c>
      <c r="DE43" s="294">
        <v>0</v>
      </c>
      <c r="DF43" s="294">
        <v>3.5999999999999999E-3</v>
      </c>
      <c r="DG43" s="294">
        <v>4.6999999999999999E-4</v>
      </c>
      <c r="DH43" s="294">
        <v>6.9999999999999999E-4</v>
      </c>
      <c r="DI43" s="294">
        <v>0</v>
      </c>
      <c r="DJ43" s="294">
        <v>0</v>
      </c>
      <c r="DK43" s="294">
        <v>5.0000000000000001E-4</v>
      </c>
      <c r="DL43" s="294">
        <v>5.0000000000000001E-4</v>
      </c>
      <c r="DM43" s="294">
        <v>2.9999999999999997E-4</v>
      </c>
      <c r="DN43" s="294">
        <v>2.7500000000000002E-4</v>
      </c>
      <c r="DO43" s="294">
        <v>4.0000000000000598E-4</v>
      </c>
      <c r="DQ43" s="294">
        <v>6.4999999999999994E-5</v>
      </c>
    </row>
    <row r="44" spans="1:121" x14ac:dyDescent="0.2">
      <c r="A44" s="66">
        <v>37712</v>
      </c>
      <c r="B44">
        <v>0.96210495200000157</v>
      </c>
      <c r="C44">
        <v>0.98711999999999944</v>
      </c>
      <c r="D44">
        <v>0.98499999999999999</v>
      </c>
      <c r="E44">
        <v>0.98499999999999999</v>
      </c>
      <c r="F44">
        <v>0.97699999999999998</v>
      </c>
      <c r="G44">
        <v>0.95241600000000082</v>
      </c>
      <c r="H44">
        <v>0.94498165999999961</v>
      </c>
      <c r="I44">
        <v>0.97786974999999876</v>
      </c>
      <c r="J44">
        <v>0.98499999999999999</v>
      </c>
      <c r="K44">
        <v>0.98499999999999999</v>
      </c>
      <c r="L44">
        <v>0.98750000000000004</v>
      </c>
      <c r="M44">
        <v>0.98750000000000004</v>
      </c>
      <c r="N44">
        <v>0.98</v>
      </c>
      <c r="O44">
        <v>0.95564941500000022</v>
      </c>
      <c r="P44">
        <v>0.98</v>
      </c>
      <c r="Q44">
        <v>0.98750000000000004</v>
      </c>
      <c r="R44">
        <v>0.98750000000000004</v>
      </c>
      <c r="S44">
        <v>0.98750000000000004</v>
      </c>
      <c r="T44">
        <v>0.98</v>
      </c>
      <c r="U44">
        <v>0.98</v>
      </c>
      <c r="V44">
        <v>0.98</v>
      </c>
      <c r="W44">
        <v>0.98</v>
      </c>
      <c r="X44">
        <v>0.95564941500000022</v>
      </c>
      <c r="Y44">
        <v>0.95564941500000022</v>
      </c>
      <c r="Z44">
        <v>0.95564941500000022</v>
      </c>
      <c r="AA44">
        <v>0.95564941500000022</v>
      </c>
      <c r="AB44">
        <v>0.98</v>
      </c>
      <c r="AC44">
        <v>0.98</v>
      </c>
      <c r="AD44">
        <v>0.95564941500000022</v>
      </c>
      <c r="AE44">
        <v>0.95564941500000022</v>
      </c>
      <c r="AF44">
        <v>0.98</v>
      </c>
      <c r="AG44">
        <v>0.99</v>
      </c>
      <c r="AH44">
        <v>0.97335739999999948</v>
      </c>
      <c r="AI44">
        <v>0.97335739999999948</v>
      </c>
      <c r="AJ44">
        <v>0.98</v>
      </c>
      <c r="AK44">
        <v>1</v>
      </c>
      <c r="AL44">
        <v>0.98499999999999999</v>
      </c>
      <c r="AM44">
        <v>0.98499999999999999</v>
      </c>
      <c r="AN44" s="290">
        <v>0.98499999999999999</v>
      </c>
      <c r="AO44" s="290">
        <v>0.99</v>
      </c>
      <c r="AP44" s="290">
        <v>0.99</v>
      </c>
      <c r="AQ44">
        <v>0.98499999999999999</v>
      </c>
      <c r="AR44">
        <v>0.97335739999999948</v>
      </c>
      <c r="AS44">
        <v>0.97699999999999998</v>
      </c>
      <c r="AT44" s="290">
        <v>0.97750000000000004</v>
      </c>
      <c r="AU44">
        <v>0.97335739999999948</v>
      </c>
      <c r="AV44">
        <v>0.98499999999999999</v>
      </c>
      <c r="AW44">
        <v>0.98499999999999999</v>
      </c>
      <c r="AX44">
        <v>0.98499999999999999</v>
      </c>
      <c r="AY44">
        <v>0.97335739999999948</v>
      </c>
      <c r="AZ44">
        <v>0.97335739999999948</v>
      </c>
      <c r="BA44">
        <v>0.98499999999999999</v>
      </c>
      <c r="BB44">
        <v>0.64</v>
      </c>
      <c r="BC44">
        <f t="shared" si="0"/>
        <v>1</v>
      </c>
      <c r="BE44">
        <v>1.0749776000000018</v>
      </c>
      <c r="BF44">
        <v>1.0967999999999993</v>
      </c>
      <c r="BG44">
        <v>1.0826999999999998</v>
      </c>
      <c r="BH44">
        <v>1.0086999999999995</v>
      </c>
      <c r="BI44">
        <v>1</v>
      </c>
      <c r="BJ44">
        <v>1.9842000000000017</v>
      </c>
      <c r="BK44">
        <v>2.2499563333333326</v>
      </c>
      <c r="BL44">
        <v>1.0458499999999986</v>
      </c>
      <c r="BM44">
        <v>1.2885</v>
      </c>
      <c r="BN44">
        <v>2.0010000000000008</v>
      </c>
      <c r="BO44">
        <v>1.4840049999999982</v>
      </c>
      <c r="BP44">
        <v>1.4840049999999982</v>
      </c>
      <c r="BQ44">
        <v>1.2439049999999989</v>
      </c>
      <c r="BR44">
        <v>1.0583050000000003</v>
      </c>
      <c r="BS44">
        <v>1.4014049999999985</v>
      </c>
      <c r="BT44" s="294"/>
      <c r="BU44">
        <v>1.0936599999999994</v>
      </c>
      <c r="BV44" s="294"/>
      <c r="BW44" s="294"/>
      <c r="BX44" s="294"/>
      <c r="BY44" s="294"/>
      <c r="BZ44" s="294"/>
      <c r="CA44" s="294"/>
      <c r="CB44" s="294"/>
      <c r="CC44">
        <v>0.89500000000000002</v>
      </c>
      <c r="CD44">
        <v>0.9</v>
      </c>
      <c r="CE44">
        <v>0.91</v>
      </c>
      <c r="CF44">
        <v>0.96</v>
      </c>
      <c r="CG44">
        <v>0.99895</v>
      </c>
      <c r="CH44">
        <v>0.48</v>
      </c>
      <c r="CI44">
        <v>0.42</v>
      </c>
      <c r="CJ44">
        <v>0.93500000000000005</v>
      </c>
      <c r="CK44">
        <v>0.78500000000000003</v>
      </c>
      <c r="CL44">
        <v>0.57499999999999996</v>
      </c>
      <c r="CM44">
        <v>0.89500000000000002</v>
      </c>
      <c r="CN44">
        <v>0.92749999999999999</v>
      </c>
      <c r="CO44">
        <v>0.85</v>
      </c>
      <c r="CP44">
        <v>0.90300000000000002</v>
      </c>
      <c r="CQ44">
        <v>0.92</v>
      </c>
      <c r="CR44">
        <v>0.89</v>
      </c>
      <c r="CS44">
        <v>0.98499999999999999</v>
      </c>
      <c r="CT44">
        <v>0.99</v>
      </c>
      <c r="CU44">
        <v>0.99</v>
      </c>
      <c r="CV44">
        <v>0.97750000000000004</v>
      </c>
      <c r="DA44" s="294">
        <v>2.8499999999999999E-4</v>
      </c>
      <c r="DB44" s="294">
        <v>2.0000000000000001E-4</v>
      </c>
      <c r="DC44" s="294">
        <v>0</v>
      </c>
      <c r="DD44" s="294">
        <v>1E-4</v>
      </c>
      <c r="DE44" s="294">
        <v>0</v>
      </c>
      <c r="DF44" s="294">
        <v>3.5999999999999999E-3</v>
      </c>
      <c r="DG44" s="294">
        <v>4.6999999999999999E-4</v>
      </c>
      <c r="DH44" s="294">
        <v>6.9999999999999999E-4</v>
      </c>
      <c r="DI44" s="294">
        <v>0</v>
      </c>
      <c r="DJ44" s="294">
        <v>0</v>
      </c>
      <c r="DK44" s="294">
        <v>5.0000000000000001E-4</v>
      </c>
      <c r="DL44" s="294">
        <v>5.0000000000000001E-4</v>
      </c>
      <c r="DM44" s="294">
        <v>2.9999999999999997E-4</v>
      </c>
      <c r="DN44" s="294">
        <v>2.7500000000000002E-4</v>
      </c>
      <c r="DO44" s="294">
        <v>4.0000000000000598E-4</v>
      </c>
      <c r="DQ44" s="294">
        <v>6.4999999999999994E-5</v>
      </c>
    </row>
    <row r="45" spans="1:121" x14ac:dyDescent="0.2">
      <c r="A45" s="66">
        <v>37742</v>
      </c>
      <c r="B45">
        <v>0.98799999999999999</v>
      </c>
      <c r="C45">
        <v>0.98799999999999999</v>
      </c>
      <c r="D45">
        <v>0.98499999999999999</v>
      </c>
      <c r="E45">
        <v>0.98499999999999999</v>
      </c>
      <c r="F45">
        <v>0.97699999999999998</v>
      </c>
      <c r="G45">
        <v>0.67585200000000067</v>
      </c>
      <c r="H45">
        <v>0.94517905999999963</v>
      </c>
      <c r="I45">
        <v>0.97852424999999865</v>
      </c>
      <c r="J45">
        <v>0.88262250000000009</v>
      </c>
      <c r="K45">
        <v>0.98499999999999999</v>
      </c>
      <c r="L45">
        <v>0.98750000000000004</v>
      </c>
      <c r="M45">
        <v>0.98750000000000004</v>
      </c>
      <c r="N45">
        <v>0.98</v>
      </c>
      <c r="O45">
        <v>0.95272200000000029</v>
      </c>
      <c r="P45">
        <v>0.98</v>
      </c>
      <c r="Q45">
        <v>0.98750000000000004</v>
      </c>
      <c r="R45">
        <v>0.98750000000000004</v>
      </c>
      <c r="S45">
        <v>0.98750000000000004</v>
      </c>
      <c r="T45">
        <v>0.98</v>
      </c>
      <c r="U45">
        <v>0.98</v>
      </c>
      <c r="V45">
        <v>0.98</v>
      </c>
      <c r="W45">
        <v>0.98</v>
      </c>
      <c r="X45">
        <v>0.95272200000000029</v>
      </c>
      <c r="Y45">
        <v>0.95272200000000029</v>
      </c>
      <c r="Z45">
        <v>0.95272200000000029</v>
      </c>
      <c r="AA45">
        <v>0.95272200000000029</v>
      </c>
      <c r="AB45">
        <v>0.98</v>
      </c>
      <c r="AC45">
        <v>0.98</v>
      </c>
      <c r="AD45">
        <v>0.95272200000000029</v>
      </c>
      <c r="AE45">
        <v>0.95272200000000029</v>
      </c>
      <c r="AF45">
        <v>0.98</v>
      </c>
      <c r="AG45">
        <v>0.99</v>
      </c>
      <c r="AH45">
        <v>0.97341524999999951</v>
      </c>
      <c r="AI45">
        <v>0.97341524999999951</v>
      </c>
      <c r="AJ45">
        <v>0.98</v>
      </c>
      <c r="AK45">
        <v>1</v>
      </c>
      <c r="AL45">
        <v>0.98499999999999999</v>
      </c>
      <c r="AM45">
        <v>0.98499999999999999</v>
      </c>
      <c r="AN45" s="290">
        <v>0.98499999999999999</v>
      </c>
      <c r="AO45" s="290">
        <v>0.99</v>
      </c>
      <c r="AP45" s="290">
        <v>0.99</v>
      </c>
      <c r="AQ45">
        <v>0.98499999999999999</v>
      </c>
      <c r="AR45">
        <v>0.97341524999999951</v>
      </c>
      <c r="AS45">
        <v>0.97699999999999998</v>
      </c>
      <c r="AT45" s="290">
        <v>0.97750000000000004</v>
      </c>
      <c r="AU45">
        <v>0.97341524999999951</v>
      </c>
      <c r="AV45">
        <v>0.98499999999999999</v>
      </c>
      <c r="AW45">
        <v>0.98499999999999999</v>
      </c>
      <c r="AX45">
        <v>0.98499999999999999</v>
      </c>
      <c r="AY45">
        <v>0.97341524999999951</v>
      </c>
      <c r="AZ45">
        <v>0.97341524999999951</v>
      </c>
      <c r="BA45">
        <v>0.98499999999999999</v>
      </c>
      <c r="BB45">
        <v>0.64</v>
      </c>
      <c r="BC45">
        <f t="shared" si="0"/>
        <v>1</v>
      </c>
      <c r="BE45">
        <v>1.0752626000000018</v>
      </c>
      <c r="BF45">
        <v>1.0969999999999993</v>
      </c>
      <c r="BG45">
        <v>1.0826999999999998</v>
      </c>
      <c r="BH45">
        <v>1.0087999999999995</v>
      </c>
      <c r="BI45">
        <v>1</v>
      </c>
      <c r="BJ45">
        <v>1.9878000000000018</v>
      </c>
      <c r="BK45">
        <v>2.2504263333333325</v>
      </c>
      <c r="BL45">
        <v>1.0465499999999985</v>
      </c>
      <c r="BM45">
        <v>1.2885</v>
      </c>
      <c r="BN45">
        <v>2.0010000000000008</v>
      </c>
      <c r="BO45">
        <v>1.4845049999999982</v>
      </c>
      <c r="BP45">
        <v>1.4845049999999982</v>
      </c>
      <c r="BQ45">
        <v>1.2442049999999989</v>
      </c>
      <c r="BR45">
        <v>1.0585800000000003</v>
      </c>
      <c r="BS45">
        <v>1.4018049999999984</v>
      </c>
      <c r="BT45" s="294"/>
      <c r="BU45">
        <v>1.0937249999999994</v>
      </c>
      <c r="BV45" s="294"/>
      <c r="BW45" s="294"/>
      <c r="BX45" s="294"/>
      <c r="BY45" s="294"/>
      <c r="BZ45" s="294"/>
      <c r="CA45" s="294"/>
      <c r="CB45" s="294"/>
      <c r="CC45">
        <v>0.96499999999999997</v>
      </c>
      <c r="CD45">
        <v>0.91</v>
      </c>
      <c r="CE45">
        <v>0.91</v>
      </c>
      <c r="CF45">
        <v>0.97</v>
      </c>
      <c r="CG45">
        <v>0.99895</v>
      </c>
      <c r="CH45">
        <v>0.34</v>
      </c>
      <c r="CI45">
        <v>0.42</v>
      </c>
      <c r="CJ45">
        <v>0.93500000000000005</v>
      </c>
      <c r="CK45">
        <v>0.68500000000000005</v>
      </c>
      <c r="CL45">
        <v>0.625</v>
      </c>
      <c r="CM45">
        <v>0.91749999999999998</v>
      </c>
      <c r="CN45">
        <v>0.95</v>
      </c>
      <c r="CO45">
        <v>0.88</v>
      </c>
      <c r="CP45">
        <v>0.9</v>
      </c>
      <c r="CQ45">
        <v>0.93500000000000005</v>
      </c>
      <c r="CR45">
        <v>0.89</v>
      </c>
      <c r="CS45">
        <v>0.98499999999999999</v>
      </c>
      <c r="CT45">
        <v>0.99</v>
      </c>
      <c r="CU45">
        <v>0.99</v>
      </c>
      <c r="CV45">
        <v>0.97750000000000004</v>
      </c>
      <c r="DA45" s="294">
        <v>2.8499999999999999E-4</v>
      </c>
      <c r="DB45" s="294">
        <v>2.0000000000000001E-4</v>
      </c>
      <c r="DC45" s="294">
        <v>0</v>
      </c>
      <c r="DD45" s="294">
        <v>1E-4</v>
      </c>
      <c r="DE45" s="294">
        <v>0</v>
      </c>
      <c r="DF45" s="294">
        <v>3.5999999999999999E-3</v>
      </c>
      <c r="DG45" s="294">
        <v>4.6999999999999999E-4</v>
      </c>
      <c r="DH45" s="294">
        <v>6.9999999999999999E-4</v>
      </c>
      <c r="DI45" s="294">
        <v>0</v>
      </c>
      <c r="DJ45" s="294">
        <v>0</v>
      </c>
      <c r="DK45" s="294">
        <v>5.0000000000000001E-4</v>
      </c>
      <c r="DL45" s="294">
        <v>5.0000000000000001E-4</v>
      </c>
      <c r="DM45" s="294">
        <v>2.9999999999999997E-4</v>
      </c>
      <c r="DN45" s="294">
        <v>2.7500000000000002E-4</v>
      </c>
      <c r="DO45" s="294">
        <v>4.0000000000000598E-4</v>
      </c>
      <c r="DQ45" s="294">
        <v>6.4999999999999994E-5</v>
      </c>
    </row>
    <row r="46" spans="1:121" x14ac:dyDescent="0.2">
      <c r="A46" s="66">
        <v>37773</v>
      </c>
      <c r="B46">
        <v>0.98799999999999999</v>
      </c>
      <c r="C46">
        <v>0.98799999999999999</v>
      </c>
      <c r="D46">
        <v>0.98499999999999999</v>
      </c>
      <c r="E46">
        <v>0.98499999999999999</v>
      </c>
      <c r="F46">
        <v>0.97699999999999998</v>
      </c>
      <c r="G46">
        <v>0.67707600000000068</v>
      </c>
      <c r="H46">
        <v>0.98750000000000004</v>
      </c>
      <c r="I46">
        <v>0.97917874999999865</v>
      </c>
      <c r="J46">
        <v>0.76665749999999999</v>
      </c>
      <c r="K46">
        <v>0.98499999999999999</v>
      </c>
      <c r="L46">
        <v>0.98750000000000004</v>
      </c>
      <c r="M46">
        <v>0.98750000000000004</v>
      </c>
      <c r="N46">
        <v>0.98</v>
      </c>
      <c r="O46">
        <v>0.95561663750000025</v>
      </c>
      <c r="P46">
        <v>0.98</v>
      </c>
      <c r="Q46">
        <v>0.98750000000000004</v>
      </c>
      <c r="R46">
        <v>0.98750000000000004</v>
      </c>
      <c r="S46">
        <v>0.98750000000000004</v>
      </c>
      <c r="T46">
        <v>0.98</v>
      </c>
      <c r="U46">
        <v>0.98</v>
      </c>
      <c r="V46">
        <v>0.98</v>
      </c>
      <c r="W46">
        <v>0.98</v>
      </c>
      <c r="X46">
        <v>0.95561663750000025</v>
      </c>
      <c r="Y46">
        <v>0.95561663750000025</v>
      </c>
      <c r="Z46">
        <v>0.95561663750000025</v>
      </c>
      <c r="AA46">
        <v>0.95561663750000025</v>
      </c>
      <c r="AB46">
        <v>0.98</v>
      </c>
      <c r="AC46">
        <v>0.98</v>
      </c>
      <c r="AD46">
        <v>0.95561663750000025</v>
      </c>
      <c r="AE46">
        <v>0.95561663750000025</v>
      </c>
      <c r="AF46">
        <v>0.98</v>
      </c>
      <c r="AG46">
        <v>0.99</v>
      </c>
      <c r="AH46">
        <v>0.97347309999999942</v>
      </c>
      <c r="AI46">
        <v>0.97347309999999942</v>
      </c>
      <c r="AJ46">
        <v>0.98</v>
      </c>
      <c r="AK46">
        <v>1</v>
      </c>
      <c r="AL46">
        <v>0.98499999999999999</v>
      </c>
      <c r="AM46">
        <v>0.98499999999999999</v>
      </c>
      <c r="AN46" s="290">
        <v>0.98499999999999999</v>
      </c>
      <c r="AO46" s="290">
        <v>0.99</v>
      </c>
      <c r="AP46" s="290">
        <v>0.99</v>
      </c>
      <c r="AQ46">
        <v>0.98499999999999999</v>
      </c>
      <c r="AR46">
        <v>0.97347309999999942</v>
      </c>
      <c r="AS46">
        <v>0.97699999999999998</v>
      </c>
      <c r="AT46" s="290">
        <v>0.97750000000000004</v>
      </c>
      <c r="AU46">
        <v>0.97347309999999942</v>
      </c>
      <c r="AV46">
        <v>0.98499999999999999</v>
      </c>
      <c r="AW46">
        <v>0.98499999999999999</v>
      </c>
      <c r="AX46">
        <v>0.98499999999999999</v>
      </c>
      <c r="AY46">
        <v>0.97347309999999942</v>
      </c>
      <c r="AZ46">
        <v>0.97347309999999942</v>
      </c>
      <c r="BA46">
        <v>0.98499999999999999</v>
      </c>
      <c r="BB46">
        <v>0.64</v>
      </c>
      <c r="BC46">
        <f t="shared" si="0"/>
        <v>1</v>
      </c>
      <c r="BE46">
        <v>1.0755476000000019</v>
      </c>
      <c r="BF46">
        <v>1.0971999999999993</v>
      </c>
      <c r="BG46">
        <v>1.0826999999999998</v>
      </c>
      <c r="BH46">
        <v>1.0088999999999995</v>
      </c>
      <c r="BI46">
        <v>1</v>
      </c>
      <c r="BJ46">
        <v>1.9914000000000018</v>
      </c>
      <c r="BK46">
        <v>2.2508963333333325</v>
      </c>
      <c r="BL46">
        <v>1.0472499999999985</v>
      </c>
      <c r="BM46">
        <v>1.2885</v>
      </c>
      <c r="BN46">
        <v>2.0010000000000008</v>
      </c>
      <c r="BO46">
        <v>1.4850049999999981</v>
      </c>
      <c r="BP46">
        <v>1.4850049999999981</v>
      </c>
      <c r="BQ46">
        <v>1.2445049999999989</v>
      </c>
      <c r="BR46">
        <v>1.0588550000000003</v>
      </c>
      <c r="BS46">
        <v>1.4022049999999984</v>
      </c>
      <c r="BT46" s="294"/>
      <c r="BU46">
        <v>1.0937899999999994</v>
      </c>
      <c r="BV46" s="294"/>
      <c r="BW46" s="294"/>
      <c r="BX46" s="294"/>
      <c r="BY46" s="294"/>
      <c r="BZ46" s="294"/>
      <c r="CA46" s="294"/>
      <c r="CB46" s="294"/>
      <c r="CC46">
        <v>0.96499999999999997</v>
      </c>
      <c r="CD46">
        <v>0.91</v>
      </c>
      <c r="CE46">
        <v>0.91</v>
      </c>
      <c r="CF46">
        <v>0.98</v>
      </c>
      <c r="CG46">
        <v>0.99895</v>
      </c>
      <c r="CH46">
        <v>0.34</v>
      </c>
      <c r="CI46">
        <v>0.47</v>
      </c>
      <c r="CJ46">
        <v>0.93500000000000005</v>
      </c>
      <c r="CK46">
        <v>0.59499999999999997</v>
      </c>
      <c r="CL46">
        <v>0.72499999999999998</v>
      </c>
      <c r="CM46">
        <v>0.88249999999999995</v>
      </c>
      <c r="CN46">
        <v>0.91500000000000004</v>
      </c>
      <c r="CO46">
        <v>0.88</v>
      </c>
      <c r="CP46">
        <v>0.90249999999999997</v>
      </c>
      <c r="CQ46">
        <v>0.91500000000000004</v>
      </c>
      <c r="CR46">
        <v>0.89</v>
      </c>
      <c r="CS46">
        <v>0.98499999999999999</v>
      </c>
      <c r="CT46">
        <v>0.99</v>
      </c>
      <c r="CU46">
        <v>0.99</v>
      </c>
      <c r="CV46">
        <v>0.97750000000000004</v>
      </c>
      <c r="DA46" s="294">
        <v>2.8499999999999999E-4</v>
      </c>
      <c r="DB46" s="294">
        <v>2.0000000000000001E-4</v>
      </c>
      <c r="DC46" s="294">
        <v>0</v>
      </c>
      <c r="DD46" s="294">
        <v>1E-4</v>
      </c>
      <c r="DE46" s="294">
        <v>0</v>
      </c>
      <c r="DF46" s="294">
        <v>3.5999999999999999E-3</v>
      </c>
      <c r="DG46" s="294">
        <v>4.6999999999999999E-4</v>
      </c>
      <c r="DH46" s="294">
        <v>6.9999999999999999E-4</v>
      </c>
      <c r="DI46" s="294">
        <v>0</v>
      </c>
      <c r="DJ46" s="294">
        <v>0</v>
      </c>
      <c r="DK46" s="294">
        <v>5.0000000000000001E-4</v>
      </c>
      <c r="DL46" s="294">
        <v>5.0000000000000001E-4</v>
      </c>
      <c r="DM46" s="294">
        <v>2.9999999999999997E-4</v>
      </c>
      <c r="DN46" s="294">
        <v>2.7500000000000002E-4</v>
      </c>
      <c r="DO46" s="294">
        <v>4.0000000000000598E-4</v>
      </c>
      <c r="DQ46" s="294">
        <v>6.4999999999999994E-5</v>
      </c>
    </row>
    <row r="47" spans="1:121" x14ac:dyDescent="0.2">
      <c r="A47" s="66">
        <v>37803</v>
      </c>
      <c r="B47">
        <v>0.98799999999999999</v>
      </c>
      <c r="C47">
        <v>0.98799999999999999</v>
      </c>
      <c r="D47">
        <v>0.98499999999999999</v>
      </c>
      <c r="E47">
        <v>0.98499999999999999</v>
      </c>
      <c r="F47">
        <v>0.97699999999999998</v>
      </c>
      <c r="G47">
        <v>0.81795000000000073</v>
      </c>
      <c r="H47">
        <v>0.98750000000000004</v>
      </c>
      <c r="I47">
        <v>0.97983324999999855</v>
      </c>
      <c r="J47">
        <v>0.79242749999999995</v>
      </c>
      <c r="K47">
        <v>0.98499999999999999</v>
      </c>
      <c r="L47">
        <v>0.98750000000000004</v>
      </c>
      <c r="M47">
        <v>0.98750000000000004</v>
      </c>
      <c r="N47">
        <v>0.98</v>
      </c>
      <c r="O47">
        <v>0.96116047500000024</v>
      </c>
      <c r="P47">
        <v>0.98</v>
      </c>
      <c r="Q47">
        <v>0.98750000000000004</v>
      </c>
      <c r="R47">
        <v>0.98750000000000004</v>
      </c>
      <c r="S47">
        <v>0.98750000000000004</v>
      </c>
      <c r="T47">
        <v>0.98</v>
      </c>
      <c r="U47">
        <v>0.98</v>
      </c>
      <c r="V47">
        <v>0.98</v>
      </c>
      <c r="W47">
        <v>0.98</v>
      </c>
      <c r="X47">
        <v>0.96116047500000024</v>
      </c>
      <c r="Y47">
        <v>0.96116047500000024</v>
      </c>
      <c r="Z47">
        <v>0.96116047500000024</v>
      </c>
      <c r="AA47">
        <v>0.96116047500000024</v>
      </c>
      <c r="AB47">
        <v>0.98</v>
      </c>
      <c r="AC47">
        <v>0.98</v>
      </c>
      <c r="AD47">
        <v>0.96116047500000024</v>
      </c>
      <c r="AE47">
        <v>0.96116047500000024</v>
      </c>
      <c r="AF47">
        <v>0.98</v>
      </c>
      <c r="AG47">
        <v>0.99</v>
      </c>
      <c r="AH47">
        <v>0.97353094999999945</v>
      </c>
      <c r="AI47">
        <v>0.97353094999999945</v>
      </c>
      <c r="AJ47">
        <v>0.98</v>
      </c>
      <c r="AK47">
        <v>1</v>
      </c>
      <c r="AL47">
        <v>0.98499999999999999</v>
      </c>
      <c r="AM47">
        <v>0.98499999999999999</v>
      </c>
      <c r="AN47" s="290">
        <v>0.98499999999999999</v>
      </c>
      <c r="AO47" s="290">
        <v>0.99</v>
      </c>
      <c r="AP47" s="290">
        <v>0.99</v>
      </c>
      <c r="AQ47">
        <v>0.98499999999999999</v>
      </c>
      <c r="AR47">
        <v>0.97353094999999945</v>
      </c>
      <c r="AS47">
        <v>0.97699999999999998</v>
      </c>
      <c r="AT47" s="290">
        <v>0.97750000000000004</v>
      </c>
      <c r="AU47">
        <v>0.97353094999999945</v>
      </c>
      <c r="AV47">
        <v>0.98499999999999999</v>
      </c>
      <c r="AW47">
        <v>0.98499999999999999</v>
      </c>
      <c r="AX47">
        <v>0.98499999999999999</v>
      </c>
      <c r="AY47">
        <v>0.97353094999999945</v>
      </c>
      <c r="AZ47">
        <v>0.97353094999999945</v>
      </c>
      <c r="BA47">
        <v>0.98499999999999999</v>
      </c>
      <c r="BB47">
        <v>0.64</v>
      </c>
      <c r="BC47">
        <f t="shared" si="0"/>
        <v>1</v>
      </c>
      <c r="BE47">
        <v>1.075832600000002</v>
      </c>
      <c r="BF47">
        <v>1.0973999999999993</v>
      </c>
      <c r="BG47">
        <v>1.0826999999999998</v>
      </c>
      <c r="BH47">
        <v>1.0089999999999995</v>
      </c>
      <c r="BI47">
        <v>1</v>
      </c>
      <c r="BJ47">
        <v>1.9950000000000001</v>
      </c>
      <c r="BK47">
        <v>2.2513663333333325</v>
      </c>
      <c r="BL47">
        <v>1.0479499999999984</v>
      </c>
      <c r="BM47">
        <v>1.2885</v>
      </c>
      <c r="BN47">
        <v>2.0010000000000008</v>
      </c>
      <c r="BO47">
        <v>1.4855049999999981</v>
      </c>
      <c r="BP47">
        <v>1.4855049999999981</v>
      </c>
      <c r="BQ47">
        <v>1.2448049999999988</v>
      </c>
      <c r="BR47">
        <v>1.0591300000000003</v>
      </c>
      <c r="BS47">
        <v>1.4026049999999983</v>
      </c>
      <c r="BT47" s="294"/>
      <c r="BU47">
        <v>1.0938549999999994</v>
      </c>
      <c r="BV47" s="294"/>
      <c r="BW47" s="294"/>
      <c r="BX47" s="294"/>
      <c r="BY47" s="294"/>
      <c r="BZ47" s="294"/>
      <c r="CA47" s="294"/>
      <c r="CB47" s="294"/>
      <c r="CC47">
        <v>0.97499999999999998</v>
      </c>
      <c r="CD47">
        <v>0.91</v>
      </c>
      <c r="CE47">
        <v>0.91</v>
      </c>
      <c r="CF47">
        <v>0.97</v>
      </c>
      <c r="CG47">
        <v>0.99895</v>
      </c>
      <c r="CH47">
        <v>0.41</v>
      </c>
      <c r="CI47">
        <v>0.47</v>
      </c>
      <c r="CJ47">
        <v>0.93500000000000005</v>
      </c>
      <c r="CK47">
        <v>0.61499999999999999</v>
      </c>
      <c r="CL47">
        <v>0.72499999999999998</v>
      </c>
      <c r="CM47">
        <v>0.87749999999999995</v>
      </c>
      <c r="CN47">
        <v>0.91</v>
      </c>
      <c r="CO47">
        <v>0.89</v>
      </c>
      <c r="CP47">
        <v>0.90749999999999997</v>
      </c>
      <c r="CQ47">
        <v>0.91500000000000004</v>
      </c>
      <c r="CR47">
        <v>0.89</v>
      </c>
      <c r="CS47">
        <v>0.98499999999999999</v>
      </c>
      <c r="CT47">
        <v>0.99</v>
      </c>
      <c r="CU47">
        <v>0.99</v>
      </c>
      <c r="CV47">
        <v>0.97750000000000004</v>
      </c>
      <c r="DA47" s="294">
        <v>2.8499999999999999E-4</v>
      </c>
      <c r="DB47" s="294">
        <v>2.0000000000000001E-4</v>
      </c>
      <c r="DC47" s="294">
        <v>0</v>
      </c>
      <c r="DD47" s="294">
        <v>1E-4</v>
      </c>
      <c r="DE47" s="294">
        <v>0</v>
      </c>
      <c r="DF47" s="294">
        <v>3.5999999999999999E-3</v>
      </c>
      <c r="DG47" s="294">
        <v>4.6999999999999999E-4</v>
      </c>
      <c r="DH47" s="294">
        <v>6.9999999999999999E-4</v>
      </c>
      <c r="DI47" s="294">
        <v>0</v>
      </c>
      <c r="DJ47" s="294">
        <v>0</v>
      </c>
      <c r="DK47" s="294">
        <v>5.0000000000000001E-4</v>
      </c>
      <c r="DL47" s="294">
        <v>5.0000000000000001E-4</v>
      </c>
      <c r="DM47" s="294">
        <v>2.9999999999999997E-4</v>
      </c>
      <c r="DN47" s="294">
        <v>2.7500000000000002E-4</v>
      </c>
      <c r="DO47" s="294">
        <v>4.0000000000000598E-4</v>
      </c>
      <c r="DQ47" s="294">
        <v>6.4999999999999994E-5</v>
      </c>
    </row>
    <row r="48" spans="1:121" x14ac:dyDescent="0.2">
      <c r="A48" s="66">
        <v>37834</v>
      </c>
      <c r="B48">
        <v>0.98799999999999999</v>
      </c>
      <c r="C48">
        <v>0.98799999999999999</v>
      </c>
      <c r="D48">
        <v>0.98499999999999999</v>
      </c>
      <c r="E48">
        <v>0.98499999999999999</v>
      </c>
      <c r="F48">
        <v>0.97699999999999998</v>
      </c>
      <c r="G48">
        <v>0.85939800000000077</v>
      </c>
      <c r="H48">
        <v>0.98750000000000004</v>
      </c>
      <c r="I48">
        <v>0.97000124999999848</v>
      </c>
      <c r="J48">
        <v>0.90839249999999994</v>
      </c>
      <c r="K48">
        <v>0.98499999999999999</v>
      </c>
      <c r="L48">
        <v>0.98750000000000004</v>
      </c>
      <c r="M48">
        <v>0.98750000000000004</v>
      </c>
      <c r="N48">
        <v>0.98</v>
      </c>
      <c r="O48">
        <v>0.98259813750000036</v>
      </c>
      <c r="P48">
        <v>0.98</v>
      </c>
      <c r="Q48">
        <v>0.98750000000000004</v>
      </c>
      <c r="R48">
        <v>0.98750000000000004</v>
      </c>
      <c r="S48">
        <v>0.98750000000000004</v>
      </c>
      <c r="T48">
        <v>0.98</v>
      </c>
      <c r="U48">
        <v>0.98</v>
      </c>
      <c r="V48">
        <v>0.98</v>
      </c>
      <c r="W48">
        <v>0.98</v>
      </c>
      <c r="X48">
        <v>0.98259813750000036</v>
      </c>
      <c r="Y48">
        <v>0.98259813750000036</v>
      </c>
      <c r="Z48">
        <v>0.98259813750000036</v>
      </c>
      <c r="AA48">
        <v>0.98259813750000036</v>
      </c>
      <c r="AB48">
        <v>0.98</v>
      </c>
      <c r="AC48">
        <v>0.98</v>
      </c>
      <c r="AD48">
        <v>0.98259813750000036</v>
      </c>
      <c r="AE48">
        <v>0.98259813750000036</v>
      </c>
      <c r="AF48">
        <v>0.98</v>
      </c>
      <c r="AG48">
        <v>0.99</v>
      </c>
      <c r="AH48">
        <v>0.97358879999999948</v>
      </c>
      <c r="AI48">
        <v>0.97358879999999948</v>
      </c>
      <c r="AJ48">
        <v>0.98</v>
      </c>
      <c r="AK48">
        <v>1</v>
      </c>
      <c r="AL48">
        <v>0.98499999999999999</v>
      </c>
      <c r="AM48">
        <v>0.98499999999999999</v>
      </c>
      <c r="AN48" s="290">
        <v>0.98499999999999999</v>
      </c>
      <c r="AO48" s="290">
        <v>0.99</v>
      </c>
      <c r="AP48" s="290">
        <v>0.99</v>
      </c>
      <c r="AQ48">
        <v>0.98499999999999999</v>
      </c>
      <c r="AR48">
        <v>0.97358879999999948</v>
      </c>
      <c r="AS48">
        <v>0.97699999999999998</v>
      </c>
      <c r="AT48" s="290">
        <v>0.97750000000000004</v>
      </c>
      <c r="AU48">
        <v>0.97358879999999948</v>
      </c>
      <c r="AV48">
        <v>0.98499999999999999</v>
      </c>
      <c r="AW48">
        <v>0.98499999999999999</v>
      </c>
      <c r="AX48">
        <v>0.98499999999999999</v>
      </c>
      <c r="AY48">
        <v>0.97358879999999948</v>
      </c>
      <c r="AZ48">
        <v>0.97358879999999948</v>
      </c>
      <c r="BA48">
        <v>0.98499999999999999</v>
      </c>
      <c r="BB48">
        <v>0.64</v>
      </c>
      <c r="BC48">
        <f t="shared" si="0"/>
        <v>1</v>
      </c>
      <c r="BE48">
        <v>1.0761176000000021</v>
      </c>
      <c r="BF48">
        <v>1.0975999999999992</v>
      </c>
      <c r="BG48">
        <v>1.0826999999999998</v>
      </c>
      <c r="BH48">
        <v>1.0090999999999994</v>
      </c>
      <c r="BI48">
        <v>1</v>
      </c>
      <c r="BJ48">
        <v>1.9986000000000019</v>
      </c>
      <c r="BK48">
        <v>2.2518363333333324</v>
      </c>
      <c r="BL48">
        <v>1.0486499999999983</v>
      </c>
      <c r="BM48">
        <v>1.2885</v>
      </c>
      <c r="BN48">
        <v>2.0010000000000008</v>
      </c>
      <c r="BO48">
        <v>1.486004999999998</v>
      </c>
      <c r="BP48">
        <v>1.486004999999998</v>
      </c>
      <c r="BQ48">
        <v>1.2451049999999988</v>
      </c>
      <c r="BR48">
        <v>1.0594050000000004</v>
      </c>
      <c r="BS48">
        <v>1.4030049999999983</v>
      </c>
      <c r="BT48" s="294"/>
      <c r="BU48">
        <v>1.0939199999999993</v>
      </c>
      <c r="BV48" s="294"/>
      <c r="BW48" s="294"/>
      <c r="BX48" s="294"/>
      <c r="BY48" s="294"/>
      <c r="BZ48" s="294"/>
      <c r="CA48" s="294"/>
      <c r="CB48" s="294"/>
      <c r="CC48">
        <v>0.97499999999999998</v>
      </c>
      <c r="CD48">
        <v>0.91</v>
      </c>
      <c r="CE48">
        <v>0.91</v>
      </c>
      <c r="CF48">
        <v>0.97</v>
      </c>
      <c r="CG48">
        <v>0.99895</v>
      </c>
      <c r="CH48">
        <v>0.43</v>
      </c>
      <c r="CI48">
        <v>0.52</v>
      </c>
      <c r="CJ48">
        <v>0.92500000000000004</v>
      </c>
      <c r="CK48">
        <v>0.70499999999999996</v>
      </c>
      <c r="CL48">
        <v>0.72499999999999998</v>
      </c>
      <c r="CM48">
        <v>0.89</v>
      </c>
      <c r="CN48">
        <v>0.92249999999999999</v>
      </c>
      <c r="CO48">
        <v>0.91500000000000004</v>
      </c>
      <c r="CP48">
        <v>0.92749999999999999</v>
      </c>
      <c r="CQ48">
        <v>0.91500000000000004</v>
      </c>
      <c r="CR48">
        <v>0.89</v>
      </c>
      <c r="CS48">
        <v>0.98499999999999999</v>
      </c>
      <c r="CT48">
        <v>0.99</v>
      </c>
      <c r="CU48">
        <v>0.99</v>
      </c>
      <c r="CV48">
        <v>0.97750000000000004</v>
      </c>
      <c r="DA48" s="294">
        <v>2.8499999999999999E-4</v>
      </c>
      <c r="DB48" s="294">
        <v>2.0000000000000001E-4</v>
      </c>
      <c r="DC48" s="294">
        <v>0</v>
      </c>
      <c r="DD48" s="294">
        <v>1E-4</v>
      </c>
      <c r="DE48" s="294">
        <v>0</v>
      </c>
      <c r="DF48" s="294">
        <v>3.5999999999999999E-3</v>
      </c>
      <c r="DG48" s="294">
        <v>4.6999999999999999E-4</v>
      </c>
      <c r="DH48" s="294">
        <v>6.9999999999999999E-4</v>
      </c>
      <c r="DI48" s="294">
        <v>0</v>
      </c>
      <c r="DJ48" s="294">
        <v>0</v>
      </c>
      <c r="DK48" s="294">
        <v>5.0000000000000001E-4</v>
      </c>
      <c r="DL48" s="294">
        <v>5.0000000000000001E-4</v>
      </c>
      <c r="DM48" s="294">
        <v>2.9999999999999997E-4</v>
      </c>
      <c r="DN48" s="294">
        <v>2.7500000000000002E-4</v>
      </c>
      <c r="DO48" s="294">
        <v>4.0000000000000598E-4</v>
      </c>
      <c r="DQ48" s="294">
        <v>6.4999999999999994E-5</v>
      </c>
    </row>
    <row r="49" spans="1:121" x14ac:dyDescent="0.2">
      <c r="A49" s="66">
        <v>37865</v>
      </c>
      <c r="B49">
        <v>0.98799999999999999</v>
      </c>
      <c r="C49">
        <v>0.98799999999999999</v>
      </c>
      <c r="D49">
        <v>0.98499999999999999</v>
      </c>
      <c r="E49">
        <v>0.98499999999999999</v>
      </c>
      <c r="F49">
        <v>0.97699999999999998</v>
      </c>
      <c r="G49">
        <v>0.92101200000000094</v>
      </c>
      <c r="H49">
        <v>0.98750000000000004</v>
      </c>
      <c r="I49">
        <v>0.97064874999999839</v>
      </c>
      <c r="J49">
        <v>0.72800249999999989</v>
      </c>
      <c r="K49">
        <v>0.98499999999999999</v>
      </c>
      <c r="L49">
        <v>0.98750000000000004</v>
      </c>
      <c r="M49">
        <v>0.98750000000000004</v>
      </c>
      <c r="N49">
        <v>0.98</v>
      </c>
      <c r="O49">
        <v>0.97490560000000037</v>
      </c>
      <c r="P49">
        <v>0.98</v>
      </c>
      <c r="Q49">
        <v>0.98750000000000004</v>
      </c>
      <c r="R49">
        <v>0.98750000000000004</v>
      </c>
      <c r="S49">
        <v>0.98750000000000004</v>
      </c>
      <c r="T49">
        <v>0.98</v>
      </c>
      <c r="U49">
        <v>0.98</v>
      </c>
      <c r="V49">
        <v>0.98</v>
      </c>
      <c r="W49">
        <v>0.98</v>
      </c>
      <c r="X49">
        <v>0.97490560000000037</v>
      </c>
      <c r="Y49">
        <v>0.97490560000000037</v>
      </c>
      <c r="Z49">
        <v>0.97490560000000037</v>
      </c>
      <c r="AA49">
        <v>0.97490560000000037</v>
      </c>
      <c r="AB49">
        <v>0.98</v>
      </c>
      <c r="AC49">
        <v>0.98</v>
      </c>
      <c r="AD49">
        <v>0.97490560000000037</v>
      </c>
      <c r="AE49">
        <v>0.97490560000000037</v>
      </c>
      <c r="AF49">
        <v>0.98</v>
      </c>
      <c r="AG49">
        <v>0.99</v>
      </c>
      <c r="AH49">
        <v>0.97364664999999939</v>
      </c>
      <c r="AI49">
        <v>0.97364664999999939</v>
      </c>
      <c r="AJ49">
        <v>0.98</v>
      </c>
      <c r="AK49">
        <v>1</v>
      </c>
      <c r="AL49">
        <v>0.98499999999999999</v>
      </c>
      <c r="AM49">
        <v>0.98499999999999999</v>
      </c>
      <c r="AN49" s="290">
        <v>0.98499999999999999</v>
      </c>
      <c r="AO49" s="290">
        <v>0.99</v>
      </c>
      <c r="AP49" s="290">
        <v>0.99</v>
      </c>
      <c r="AQ49">
        <v>0.98499999999999999</v>
      </c>
      <c r="AR49">
        <v>0.97364664999999939</v>
      </c>
      <c r="AS49">
        <v>0.97699999999999998</v>
      </c>
      <c r="AT49" s="290">
        <v>0.97750000000000004</v>
      </c>
      <c r="AU49">
        <v>0.97364664999999939</v>
      </c>
      <c r="AV49">
        <v>0.98499999999999999</v>
      </c>
      <c r="AW49">
        <v>0.98499999999999999</v>
      </c>
      <c r="AX49">
        <v>0.98499999999999999</v>
      </c>
      <c r="AY49">
        <v>0.97364664999999939</v>
      </c>
      <c r="AZ49">
        <v>0.97364664999999939</v>
      </c>
      <c r="BA49">
        <v>0.98499999999999999</v>
      </c>
      <c r="BB49">
        <v>0.64</v>
      </c>
      <c r="BC49">
        <f t="shared" si="0"/>
        <v>1</v>
      </c>
      <c r="BE49">
        <v>1.0764026000000022</v>
      </c>
      <c r="BF49">
        <v>1.0977999999999992</v>
      </c>
      <c r="BG49">
        <v>1.0826999999999998</v>
      </c>
      <c r="BH49">
        <v>1.0091999999999994</v>
      </c>
      <c r="BI49">
        <v>1</v>
      </c>
      <c r="BJ49">
        <v>2.002200000000002</v>
      </c>
      <c r="BK49">
        <v>2.2523063333333324</v>
      </c>
      <c r="BL49">
        <v>1.0493499999999982</v>
      </c>
      <c r="BM49">
        <v>1.2885</v>
      </c>
      <c r="BN49">
        <v>2.0010000000000008</v>
      </c>
      <c r="BO49">
        <v>1.486504999999998</v>
      </c>
      <c r="BP49">
        <v>1.486504999999998</v>
      </c>
      <c r="BQ49">
        <v>1.2454049999999988</v>
      </c>
      <c r="BR49">
        <v>1.0596800000000004</v>
      </c>
      <c r="BS49">
        <v>1.4034049999999982</v>
      </c>
      <c r="BT49" s="294"/>
      <c r="BU49">
        <v>1.0939849999999993</v>
      </c>
      <c r="BV49" s="294"/>
      <c r="BW49" s="294"/>
      <c r="BX49" s="294"/>
      <c r="BY49" s="294"/>
      <c r="BZ49" s="294"/>
      <c r="CA49" s="294"/>
      <c r="CB49" s="294"/>
      <c r="CC49">
        <v>0.97499999999999998</v>
      </c>
      <c r="CD49">
        <v>0.91</v>
      </c>
      <c r="CE49">
        <v>0.91</v>
      </c>
      <c r="CF49">
        <v>0.95</v>
      </c>
      <c r="CG49">
        <v>0.99895</v>
      </c>
      <c r="CH49">
        <v>0.46</v>
      </c>
      <c r="CI49">
        <v>0.55000000000000004</v>
      </c>
      <c r="CJ49">
        <v>0.92500000000000004</v>
      </c>
      <c r="CK49">
        <v>0.56499999999999995</v>
      </c>
      <c r="CL49">
        <v>0.57499999999999996</v>
      </c>
      <c r="CM49">
        <v>0.94499999999999995</v>
      </c>
      <c r="CN49">
        <v>0.97750000000000004</v>
      </c>
      <c r="CO49">
        <v>0.94499999999999995</v>
      </c>
      <c r="CP49">
        <v>0.92</v>
      </c>
      <c r="CQ49">
        <v>0.91500000000000004</v>
      </c>
      <c r="CR49">
        <v>0.89</v>
      </c>
      <c r="CS49">
        <v>0.98499999999999999</v>
      </c>
      <c r="CT49">
        <v>0.99</v>
      </c>
      <c r="CU49">
        <v>0.99</v>
      </c>
      <c r="CV49">
        <v>0.97750000000000004</v>
      </c>
      <c r="DA49" s="294">
        <v>2.8499999999999999E-4</v>
      </c>
      <c r="DB49" s="294">
        <v>2.0000000000000001E-4</v>
      </c>
      <c r="DC49" s="294">
        <v>0</v>
      </c>
      <c r="DD49" s="294">
        <v>1E-4</v>
      </c>
      <c r="DE49" s="294">
        <v>0</v>
      </c>
      <c r="DF49" s="294">
        <v>3.5999999999999999E-3</v>
      </c>
      <c r="DG49" s="294">
        <v>4.6999999999999999E-4</v>
      </c>
      <c r="DH49" s="294">
        <v>6.9999999999999999E-4</v>
      </c>
      <c r="DI49" s="294">
        <v>0</v>
      </c>
      <c r="DJ49" s="294">
        <v>0</v>
      </c>
      <c r="DK49" s="294">
        <v>5.0000000000000001E-4</v>
      </c>
      <c r="DL49" s="294">
        <v>5.0000000000000001E-4</v>
      </c>
      <c r="DM49" s="294">
        <v>2.9999999999999997E-4</v>
      </c>
      <c r="DN49" s="294">
        <v>2.7500000000000002E-4</v>
      </c>
      <c r="DO49" s="294">
        <v>4.0000000000000598E-4</v>
      </c>
      <c r="DQ49" s="294">
        <v>6.4999999999999994E-5</v>
      </c>
    </row>
    <row r="50" spans="1:121" x14ac:dyDescent="0.2">
      <c r="A50" s="66">
        <v>37895</v>
      </c>
      <c r="B50">
        <v>0.98799999999999999</v>
      </c>
      <c r="C50">
        <v>0.98799999999999999</v>
      </c>
      <c r="D50">
        <v>0.98499999999999999</v>
      </c>
      <c r="E50">
        <v>0.98499999999999999</v>
      </c>
      <c r="F50">
        <v>0.97699999999999998</v>
      </c>
      <c r="G50">
        <v>0.92266800000000093</v>
      </c>
      <c r="H50">
        <v>0.98750000000000004</v>
      </c>
      <c r="I50">
        <v>0.97129624999999831</v>
      </c>
      <c r="J50">
        <v>0.71511750000000007</v>
      </c>
      <c r="K50">
        <v>0.98499999999999999</v>
      </c>
      <c r="L50">
        <v>0.98750000000000004</v>
      </c>
      <c r="M50">
        <v>0.98750000000000004</v>
      </c>
      <c r="N50">
        <v>0.98</v>
      </c>
      <c r="O50">
        <v>0.95660938750000035</v>
      </c>
      <c r="P50">
        <v>0.98</v>
      </c>
      <c r="Q50">
        <v>0.98750000000000004</v>
      </c>
      <c r="R50">
        <v>0.98750000000000004</v>
      </c>
      <c r="S50">
        <v>0.98750000000000004</v>
      </c>
      <c r="T50">
        <v>0.98</v>
      </c>
      <c r="U50">
        <v>0.98</v>
      </c>
      <c r="V50">
        <v>0.98</v>
      </c>
      <c r="W50">
        <v>0.98</v>
      </c>
      <c r="X50">
        <v>0.95660938750000035</v>
      </c>
      <c r="Y50">
        <v>0.95660938750000035</v>
      </c>
      <c r="Z50">
        <v>0.95660938750000035</v>
      </c>
      <c r="AA50">
        <v>0.95660938750000035</v>
      </c>
      <c r="AB50">
        <v>0.98</v>
      </c>
      <c r="AC50">
        <v>0.98</v>
      </c>
      <c r="AD50">
        <v>0.95660938750000035</v>
      </c>
      <c r="AE50">
        <v>0.95660938750000035</v>
      </c>
      <c r="AF50">
        <v>0.98</v>
      </c>
      <c r="AG50">
        <v>0.99</v>
      </c>
      <c r="AH50">
        <v>0.97370449999999942</v>
      </c>
      <c r="AI50">
        <v>0.97370449999999942</v>
      </c>
      <c r="AJ50">
        <v>0.98</v>
      </c>
      <c r="AK50">
        <v>1</v>
      </c>
      <c r="AL50">
        <v>0.98499999999999999</v>
      </c>
      <c r="AM50">
        <v>0.98499999999999999</v>
      </c>
      <c r="AN50" s="290">
        <v>0.98499999999999999</v>
      </c>
      <c r="AO50" s="290">
        <v>0.98</v>
      </c>
      <c r="AP50" s="290">
        <v>0.99</v>
      </c>
      <c r="AQ50">
        <v>0.98499999999999999</v>
      </c>
      <c r="AR50">
        <v>0.97370449999999942</v>
      </c>
      <c r="AS50">
        <v>0.97699999999999998</v>
      </c>
      <c r="AT50" s="290">
        <v>0.97750000000000004</v>
      </c>
      <c r="AU50">
        <v>0.97370449999999942</v>
      </c>
      <c r="AV50">
        <v>0.98499999999999999</v>
      </c>
      <c r="AW50">
        <v>0.98499999999999999</v>
      </c>
      <c r="AX50">
        <v>0.98499999999999999</v>
      </c>
      <c r="AY50">
        <v>0.97370449999999942</v>
      </c>
      <c r="AZ50">
        <v>0.97370449999999942</v>
      </c>
      <c r="BA50">
        <v>0.98499999999999999</v>
      </c>
      <c r="BB50">
        <v>0.64</v>
      </c>
      <c r="BC50">
        <f t="shared" si="0"/>
        <v>1</v>
      </c>
      <c r="BE50">
        <v>1.0766876000000023</v>
      </c>
      <c r="BF50">
        <v>1.0979999999999992</v>
      </c>
      <c r="BG50">
        <v>1.0826999999999998</v>
      </c>
      <c r="BH50">
        <v>1.0092999999999994</v>
      </c>
      <c r="BI50">
        <v>1</v>
      </c>
      <c r="BJ50">
        <v>2.005800000000002</v>
      </c>
      <c r="BK50">
        <v>2.2527763333333324</v>
      </c>
      <c r="BL50">
        <v>1.0500499999999982</v>
      </c>
      <c r="BM50">
        <v>1.2885</v>
      </c>
      <c r="BN50">
        <v>2.0010000000000008</v>
      </c>
      <c r="BO50">
        <v>1.4870049999999979</v>
      </c>
      <c r="BP50">
        <v>1.4870049999999979</v>
      </c>
      <c r="BQ50">
        <v>1.2457049999999987</v>
      </c>
      <c r="BR50">
        <v>1.0599550000000004</v>
      </c>
      <c r="BS50">
        <v>1.4038049999999982</v>
      </c>
      <c r="BT50" s="294"/>
      <c r="BU50">
        <v>1.0940499999999993</v>
      </c>
      <c r="BV50" s="294"/>
      <c r="BW50" s="294"/>
      <c r="BX50" s="294"/>
      <c r="BY50" s="294"/>
      <c r="BZ50" s="294"/>
      <c r="CA50" s="294"/>
      <c r="CB50" s="294"/>
      <c r="CC50">
        <v>0.95499999999999996</v>
      </c>
      <c r="CD50">
        <v>0.9</v>
      </c>
      <c r="CE50">
        <v>0.91</v>
      </c>
      <c r="CF50">
        <v>0.94</v>
      </c>
      <c r="CG50">
        <v>0.99895</v>
      </c>
      <c r="CH50">
        <v>0.46</v>
      </c>
      <c r="CI50">
        <v>0.45</v>
      </c>
      <c r="CJ50">
        <v>0.92500000000000004</v>
      </c>
      <c r="CK50">
        <v>0.55500000000000005</v>
      </c>
      <c r="CL50">
        <v>0.505</v>
      </c>
      <c r="CM50">
        <v>0.80500000000000005</v>
      </c>
      <c r="CN50">
        <v>0.83750000000000002</v>
      </c>
      <c r="CO50">
        <v>0.875</v>
      </c>
      <c r="CP50">
        <v>0.90249999999999997</v>
      </c>
      <c r="CQ50">
        <v>0.82</v>
      </c>
      <c r="CR50">
        <v>0.89</v>
      </c>
      <c r="CS50">
        <v>0.98499999999999999</v>
      </c>
      <c r="CT50">
        <v>0.98</v>
      </c>
      <c r="CU50">
        <v>0.99</v>
      </c>
      <c r="CV50">
        <v>0.97750000000000004</v>
      </c>
      <c r="DA50" s="294">
        <v>2.8499999999999999E-4</v>
      </c>
      <c r="DB50" s="294">
        <v>2.0000000000000001E-4</v>
      </c>
      <c r="DC50" s="294">
        <v>0</v>
      </c>
      <c r="DD50" s="294">
        <v>1E-4</v>
      </c>
      <c r="DE50" s="294">
        <v>0</v>
      </c>
      <c r="DF50" s="294">
        <v>3.5999999999999999E-3</v>
      </c>
      <c r="DG50" s="294">
        <v>4.6999999999999999E-4</v>
      </c>
      <c r="DH50" s="294">
        <v>6.9999999999999999E-4</v>
      </c>
      <c r="DI50" s="294">
        <v>0</v>
      </c>
      <c r="DJ50" s="294">
        <v>0</v>
      </c>
      <c r="DK50" s="294">
        <v>5.0000000000000001E-4</v>
      </c>
      <c r="DL50" s="294">
        <v>5.0000000000000001E-4</v>
      </c>
      <c r="DM50" s="294">
        <v>2.9999999999999997E-4</v>
      </c>
      <c r="DN50" s="294">
        <v>2.7500000000000002E-4</v>
      </c>
      <c r="DO50" s="294">
        <v>4.0000000000000598E-4</v>
      </c>
      <c r="DQ50" s="294">
        <v>6.4999999999999994E-5</v>
      </c>
    </row>
    <row r="51" spans="1:121" x14ac:dyDescent="0.2">
      <c r="A51" s="66">
        <v>37926</v>
      </c>
      <c r="B51">
        <v>0.98799999999999999</v>
      </c>
      <c r="C51">
        <v>0.98799999999999999</v>
      </c>
      <c r="D51">
        <v>0.9744299999999998</v>
      </c>
      <c r="E51">
        <v>0.9744299999999998</v>
      </c>
      <c r="F51">
        <v>0.97699999999999998</v>
      </c>
      <c r="G51">
        <v>0.96451200000000092</v>
      </c>
      <c r="H51">
        <v>0.98750000000000004</v>
      </c>
      <c r="I51">
        <v>0.95092874999999832</v>
      </c>
      <c r="J51">
        <v>0.66357750000000004</v>
      </c>
      <c r="K51">
        <v>0.97048500000000038</v>
      </c>
      <c r="L51">
        <v>0.98750000000000004</v>
      </c>
      <c r="M51">
        <v>0.98750000000000004</v>
      </c>
      <c r="N51">
        <v>0.98</v>
      </c>
      <c r="O51">
        <v>0.95685757500000035</v>
      </c>
      <c r="P51">
        <v>0.98</v>
      </c>
      <c r="Q51">
        <v>0.98750000000000004</v>
      </c>
      <c r="R51">
        <v>0.98750000000000004</v>
      </c>
      <c r="S51">
        <v>0.98750000000000004</v>
      </c>
      <c r="T51">
        <v>0.98</v>
      </c>
      <c r="U51">
        <v>0.98</v>
      </c>
      <c r="V51">
        <v>0.98</v>
      </c>
      <c r="W51">
        <v>0.98</v>
      </c>
      <c r="X51">
        <v>0.95685757500000035</v>
      </c>
      <c r="Y51">
        <v>0.95685757500000035</v>
      </c>
      <c r="Z51">
        <v>0.95685757500000035</v>
      </c>
      <c r="AA51">
        <v>0.95685757500000035</v>
      </c>
      <c r="AB51">
        <v>0.98</v>
      </c>
      <c r="AC51">
        <v>0.98</v>
      </c>
      <c r="AD51">
        <v>0.95685757500000035</v>
      </c>
      <c r="AE51">
        <v>0.95685757500000035</v>
      </c>
      <c r="AF51">
        <v>0.98</v>
      </c>
      <c r="AG51">
        <v>0.99</v>
      </c>
      <c r="AH51">
        <v>0.97376234999999933</v>
      </c>
      <c r="AI51">
        <v>0.97376234999999933</v>
      </c>
      <c r="AJ51">
        <v>0.98</v>
      </c>
      <c r="AK51">
        <v>1</v>
      </c>
      <c r="AL51">
        <v>0.97048500000000038</v>
      </c>
      <c r="AM51">
        <v>0.9744299999999998</v>
      </c>
      <c r="AN51" s="290">
        <v>0.98499999999999999</v>
      </c>
      <c r="AO51" s="290">
        <v>0.97</v>
      </c>
      <c r="AP51" s="290">
        <v>0.99</v>
      </c>
      <c r="AQ51">
        <v>0.9744299999999998</v>
      </c>
      <c r="AR51">
        <v>0.97376234999999933</v>
      </c>
      <c r="AS51">
        <v>0.97699999999999998</v>
      </c>
      <c r="AT51" s="290">
        <v>0.97750000000000004</v>
      </c>
      <c r="AU51">
        <v>0.97376234999999933</v>
      </c>
      <c r="AV51">
        <v>0.9744299999999998</v>
      </c>
      <c r="AW51">
        <v>0.9744299999999998</v>
      </c>
      <c r="AX51">
        <v>0.9744299999999998</v>
      </c>
      <c r="AY51">
        <v>0.97376234999999933</v>
      </c>
      <c r="AZ51">
        <v>0.97376234999999933</v>
      </c>
      <c r="BA51">
        <v>0.9744299999999998</v>
      </c>
      <c r="BB51">
        <v>0.64</v>
      </c>
      <c r="BC51">
        <f t="shared" si="0"/>
        <v>1</v>
      </c>
      <c r="BE51">
        <v>1.0769726000000024</v>
      </c>
      <c r="BF51">
        <v>1.0981999999999992</v>
      </c>
      <c r="BG51">
        <v>1.0826999999999998</v>
      </c>
      <c r="BH51">
        <v>1.0093999999999994</v>
      </c>
      <c r="BI51">
        <v>1</v>
      </c>
      <c r="BJ51">
        <v>2.0094000000000021</v>
      </c>
      <c r="BK51">
        <v>2.2532463333333324</v>
      </c>
      <c r="BL51">
        <v>1.0507499999999981</v>
      </c>
      <c r="BM51">
        <v>1.2885</v>
      </c>
      <c r="BN51">
        <v>2.0010000000000008</v>
      </c>
      <c r="BO51">
        <v>1.4875049999999979</v>
      </c>
      <c r="BP51">
        <v>1.4875049999999979</v>
      </c>
      <c r="BQ51">
        <v>1.2460049999999987</v>
      </c>
      <c r="BR51">
        <v>1.0602300000000004</v>
      </c>
      <c r="BS51">
        <v>1.4042049999999981</v>
      </c>
      <c r="BT51" s="294"/>
      <c r="BU51">
        <v>1.0941149999999993</v>
      </c>
      <c r="BV51" s="294"/>
      <c r="BW51" s="294"/>
      <c r="BX51" s="294"/>
      <c r="BY51" s="294"/>
      <c r="BZ51" s="294"/>
      <c r="CA51" s="294"/>
      <c r="CB51" s="294"/>
      <c r="CC51">
        <v>0.95499999999999996</v>
      </c>
      <c r="CD51">
        <v>0.9</v>
      </c>
      <c r="CE51">
        <v>0.9</v>
      </c>
      <c r="CF51">
        <v>0.94</v>
      </c>
      <c r="CG51">
        <v>0.999</v>
      </c>
      <c r="CH51">
        <v>0.48</v>
      </c>
      <c r="CI51">
        <v>0.46</v>
      </c>
      <c r="CJ51">
        <v>0.90500000000000003</v>
      </c>
      <c r="CK51">
        <v>0.51500000000000001</v>
      </c>
      <c r="CL51">
        <v>0.48499999999999999</v>
      </c>
      <c r="CM51">
        <v>0.79500000000000004</v>
      </c>
      <c r="CN51">
        <v>0.82750000000000001</v>
      </c>
      <c r="CO51">
        <v>0.85</v>
      </c>
      <c r="CP51">
        <v>0.90249999999999997</v>
      </c>
      <c r="CQ51">
        <v>0.82</v>
      </c>
      <c r="CR51">
        <v>0.89</v>
      </c>
      <c r="CS51">
        <v>0.98499999999999999</v>
      </c>
      <c r="CT51">
        <v>0.97</v>
      </c>
      <c r="CU51">
        <v>0.99</v>
      </c>
      <c r="CV51">
        <v>0.97750000000000004</v>
      </c>
      <c r="DA51" s="294">
        <v>2.8499999999999999E-4</v>
      </c>
      <c r="DB51" s="294">
        <v>2.0000000000000001E-4</v>
      </c>
      <c r="DC51" s="294">
        <v>0</v>
      </c>
      <c r="DD51" s="294">
        <v>1E-4</v>
      </c>
      <c r="DE51" s="294">
        <v>0</v>
      </c>
      <c r="DF51" s="294">
        <v>3.5999999999999999E-3</v>
      </c>
      <c r="DG51" s="294">
        <v>4.6999999999999999E-4</v>
      </c>
      <c r="DH51" s="294">
        <v>6.9999999999999999E-4</v>
      </c>
      <c r="DI51" s="294">
        <v>0</v>
      </c>
      <c r="DJ51" s="294">
        <v>0</v>
      </c>
      <c r="DK51" s="294">
        <v>5.0000000000000001E-4</v>
      </c>
      <c r="DL51" s="294">
        <v>5.0000000000000001E-4</v>
      </c>
      <c r="DM51" s="294">
        <v>2.9999999999999997E-4</v>
      </c>
      <c r="DN51" s="294">
        <v>2.7500000000000002E-4</v>
      </c>
      <c r="DO51" s="294">
        <v>4.0000000000000598E-4</v>
      </c>
      <c r="DQ51" s="294">
        <v>6.4999999999999994E-5</v>
      </c>
    </row>
    <row r="52" spans="1:121" x14ac:dyDescent="0.2">
      <c r="A52" s="66">
        <v>37956</v>
      </c>
      <c r="B52">
        <v>0.98799999999999999</v>
      </c>
      <c r="C52">
        <v>0.97757599999999922</v>
      </c>
      <c r="D52">
        <v>0.95277599999999985</v>
      </c>
      <c r="E52">
        <v>0.95277599999999985</v>
      </c>
      <c r="F52">
        <v>0.97699999999999998</v>
      </c>
      <c r="G52">
        <v>0.98750000000000004</v>
      </c>
      <c r="H52">
        <v>0.98750000000000004</v>
      </c>
      <c r="I52">
        <v>0.92001874999999822</v>
      </c>
      <c r="J52">
        <v>0.67002000000000006</v>
      </c>
      <c r="K52">
        <v>0.97048500000000038</v>
      </c>
      <c r="L52">
        <v>0.87792294999999865</v>
      </c>
      <c r="M52">
        <v>0.92628311249999873</v>
      </c>
      <c r="N52">
        <v>0.85995044999999903</v>
      </c>
      <c r="O52">
        <v>0.94650071250000034</v>
      </c>
      <c r="P52">
        <v>0.85995044999999903</v>
      </c>
      <c r="Q52">
        <v>0.87792294999999865</v>
      </c>
      <c r="R52">
        <v>0.87792294999999865</v>
      </c>
      <c r="S52">
        <v>0.87792294999999865</v>
      </c>
      <c r="T52">
        <v>0.85995044999999903</v>
      </c>
      <c r="U52">
        <v>0.85995044999999903</v>
      </c>
      <c r="V52">
        <v>0.85995044999999903</v>
      </c>
      <c r="W52">
        <v>0.85995044999999903</v>
      </c>
      <c r="X52">
        <v>0.94650071250000034</v>
      </c>
      <c r="Y52">
        <v>0.94650071250000034</v>
      </c>
      <c r="Z52">
        <v>0.94650071250000034</v>
      </c>
      <c r="AA52">
        <v>0.94650071250000034</v>
      </c>
      <c r="AB52">
        <v>0.85995044999999903</v>
      </c>
      <c r="AC52">
        <v>0.85995044999999903</v>
      </c>
      <c r="AD52">
        <v>0.94650071250000034</v>
      </c>
      <c r="AE52">
        <v>0.94650071250000034</v>
      </c>
      <c r="AF52">
        <v>0.85995044999999903</v>
      </c>
      <c r="AG52">
        <v>0.98</v>
      </c>
      <c r="AH52">
        <v>0.97382019999999936</v>
      </c>
      <c r="AI52">
        <v>0.97382019999999936</v>
      </c>
      <c r="AJ52">
        <v>0.85995044999999903</v>
      </c>
      <c r="AK52">
        <v>1</v>
      </c>
      <c r="AL52">
        <v>0.97048500000000038</v>
      </c>
      <c r="AM52">
        <v>0.95277599999999985</v>
      </c>
      <c r="AN52" s="290">
        <v>0.98499999999999999</v>
      </c>
      <c r="AO52" s="290">
        <v>0.97</v>
      </c>
      <c r="AP52" s="290">
        <v>0.99</v>
      </c>
      <c r="AQ52">
        <v>0.95277599999999985</v>
      </c>
      <c r="AR52">
        <v>0.97382019999999936</v>
      </c>
      <c r="AS52">
        <v>0.97699999999999998</v>
      </c>
      <c r="AT52" s="290">
        <v>0.97750000000000004</v>
      </c>
      <c r="AU52">
        <v>0.97382019999999936</v>
      </c>
      <c r="AV52">
        <v>0.95277599999999985</v>
      </c>
      <c r="AW52">
        <v>0.95277599999999985</v>
      </c>
      <c r="AX52">
        <v>0.95277599999999985</v>
      </c>
      <c r="AY52">
        <v>0.97382019999999936</v>
      </c>
      <c r="AZ52">
        <v>0.97382019999999936</v>
      </c>
      <c r="BA52">
        <v>0.95277599999999985</v>
      </c>
      <c r="BB52">
        <v>0.64</v>
      </c>
      <c r="BC52">
        <f t="shared" si="0"/>
        <v>1</v>
      </c>
      <c r="BE52">
        <v>1.0772576000000025</v>
      </c>
      <c r="BF52">
        <v>1.0983999999999992</v>
      </c>
      <c r="BG52">
        <v>1.0826999999999998</v>
      </c>
      <c r="BH52">
        <v>1.0094999999999994</v>
      </c>
      <c r="BI52">
        <v>1</v>
      </c>
      <c r="BJ52">
        <v>2.0130000000000021</v>
      </c>
      <c r="BK52">
        <v>2.2537163333333323</v>
      </c>
      <c r="BL52">
        <v>1.051449999999998</v>
      </c>
      <c r="BM52">
        <v>1.2885</v>
      </c>
      <c r="BN52">
        <v>2.0010000000000008</v>
      </c>
      <c r="BO52">
        <v>1.4880049999999978</v>
      </c>
      <c r="BP52">
        <v>1.4880049999999978</v>
      </c>
      <c r="BQ52">
        <v>1.2463049999999987</v>
      </c>
      <c r="BR52">
        <v>1.0605050000000005</v>
      </c>
      <c r="BS52">
        <v>1.4046049999999981</v>
      </c>
      <c r="BT52" s="294"/>
      <c r="BU52">
        <v>1.0941799999999993</v>
      </c>
      <c r="BV52" s="294"/>
      <c r="BW52" s="294"/>
      <c r="BX52" s="294"/>
      <c r="BY52" s="294"/>
      <c r="BZ52" s="294"/>
      <c r="CA52" s="294"/>
      <c r="CB52" s="294"/>
      <c r="CC52">
        <v>0.93500000000000005</v>
      </c>
      <c r="CD52">
        <v>0.89</v>
      </c>
      <c r="CE52">
        <v>0.88</v>
      </c>
      <c r="CF52">
        <v>0.92</v>
      </c>
      <c r="CG52">
        <v>0.999</v>
      </c>
      <c r="CH52">
        <v>0.51</v>
      </c>
      <c r="CI52">
        <v>0.48</v>
      </c>
      <c r="CJ52">
        <v>0.875</v>
      </c>
      <c r="CK52">
        <v>0.52</v>
      </c>
      <c r="CL52">
        <v>0.48499999999999999</v>
      </c>
      <c r="CM52">
        <v>0.59</v>
      </c>
      <c r="CN52">
        <v>0.62250000000000005</v>
      </c>
      <c r="CO52">
        <v>0.69</v>
      </c>
      <c r="CP52">
        <v>0.89249999999999996</v>
      </c>
      <c r="CQ52">
        <v>0.71499999999999997</v>
      </c>
      <c r="CR52">
        <v>0.89</v>
      </c>
      <c r="CS52">
        <v>0.98499999999999999</v>
      </c>
      <c r="CT52">
        <v>0.97</v>
      </c>
      <c r="CU52">
        <v>0.99</v>
      </c>
      <c r="CV52">
        <v>0.97750000000000004</v>
      </c>
      <c r="DA52" s="294">
        <v>2.8499999999999999E-4</v>
      </c>
      <c r="DB52" s="294">
        <v>2.0000000000000001E-4</v>
      </c>
      <c r="DC52" s="294">
        <v>0</v>
      </c>
      <c r="DD52" s="294">
        <v>1E-4</v>
      </c>
      <c r="DE52" s="294">
        <v>0</v>
      </c>
      <c r="DF52" s="294">
        <v>3.5999999999999999E-3</v>
      </c>
      <c r="DG52" s="294">
        <v>4.6999999999999999E-4</v>
      </c>
      <c r="DH52" s="294">
        <v>6.9999999999999999E-4</v>
      </c>
      <c r="DI52" s="294">
        <v>0</v>
      </c>
      <c r="DJ52" s="294">
        <v>0</v>
      </c>
      <c r="DK52" s="294">
        <v>5.0000000000000001E-4</v>
      </c>
      <c r="DL52" s="294">
        <v>5.0000000000000001E-4</v>
      </c>
      <c r="DM52" s="294">
        <v>2.9999999999999997E-4</v>
      </c>
      <c r="DN52" s="294">
        <v>2.7500000000000002E-4</v>
      </c>
      <c r="DO52" s="294">
        <v>4.0000000000000598E-4</v>
      </c>
      <c r="DQ52" s="294">
        <v>6.4999999999999994E-5</v>
      </c>
    </row>
    <row r="53" spans="1:121" x14ac:dyDescent="0.2">
      <c r="A53" s="66">
        <v>37987</v>
      </c>
      <c r="B53">
        <v>0.96440062700000229</v>
      </c>
      <c r="C53">
        <v>0.94479599999999919</v>
      </c>
      <c r="D53">
        <v>0.94194899999999981</v>
      </c>
      <c r="E53">
        <v>0.94194899999999981</v>
      </c>
      <c r="F53">
        <v>0.97699999999999998</v>
      </c>
      <c r="G53">
        <v>0.98750000000000004</v>
      </c>
      <c r="H53">
        <v>0.98750000000000004</v>
      </c>
      <c r="I53">
        <v>0.84698074999999839</v>
      </c>
      <c r="J53">
        <v>0.68290499999999998</v>
      </c>
      <c r="K53">
        <v>0.98499999999999999</v>
      </c>
      <c r="L53">
        <v>0.90054552499999863</v>
      </c>
      <c r="M53">
        <v>0.94892193749999854</v>
      </c>
      <c r="N53">
        <v>0.86015744999999899</v>
      </c>
      <c r="O53">
        <v>0.93348640000000049</v>
      </c>
      <c r="P53">
        <v>0.86015744999999899</v>
      </c>
      <c r="Q53">
        <v>0.90054552499999863</v>
      </c>
      <c r="R53">
        <v>0.90054552499999863</v>
      </c>
      <c r="S53">
        <v>0.90054552499999863</v>
      </c>
      <c r="T53">
        <v>0.86015744999999899</v>
      </c>
      <c r="U53">
        <v>0.86015744999999899</v>
      </c>
      <c r="V53">
        <v>0.86015744999999899</v>
      </c>
      <c r="W53">
        <v>0.86015744999999899</v>
      </c>
      <c r="X53">
        <v>0.93348640000000049</v>
      </c>
      <c r="Y53">
        <v>0.93348640000000049</v>
      </c>
      <c r="Z53">
        <v>0.93348640000000049</v>
      </c>
      <c r="AA53">
        <v>0.93348640000000049</v>
      </c>
      <c r="AB53">
        <v>0.86015744999999899</v>
      </c>
      <c r="AC53">
        <v>0.86015744999999899</v>
      </c>
      <c r="AD53">
        <v>0.93348640000000049</v>
      </c>
      <c r="AE53">
        <v>0.93348640000000049</v>
      </c>
      <c r="AF53">
        <v>0.86015744999999899</v>
      </c>
      <c r="AG53">
        <v>0.98</v>
      </c>
      <c r="AH53">
        <v>0.97387804999999938</v>
      </c>
      <c r="AI53">
        <v>0.97387804999999938</v>
      </c>
      <c r="AJ53">
        <v>0.86015744999999899</v>
      </c>
      <c r="AK53">
        <v>1</v>
      </c>
      <c r="AL53">
        <v>0.98499999999999999</v>
      </c>
      <c r="AM53">
        <v>0.94194899999999981</v>
      </c>
      <c r="AN53" s="290">
        <v>0.98499999999999999</v>
      </c>
      <c r="AO53" s="290">
        <v>0.96</v>
      </c>
      <c r="AP53" s="290">
        <v>0.99</v>
      </c>
      <c r="AQ53">
        <v>0.94194899999999981</v>
      </c>
      <c r="AR53">
        <v>0.97387804999999938</v>
      </c>
      <c r="AS53">
        <v>0.97699999999999998</v>
      </c>
      <c r="AT53" s="290">
        <v>0.97750000000000004</v>
      </c>
      <c r="AU53">
        <v>0.97387804999999938</v>
      </c>
      <c r="AV53">
        <v>0.94194899999999981</v>
      </c>
      <c r="AW53">
        <v>0.94194899999999981</v>
      </c>
      <c r="AX53">
        <v>0.94194899999999981</v>
      </c>
      <c r="AY53">
        <v>0.97387804999999938</v>
      </c>
      <c r="AZ53">
        <v>0.97387804999999938</v>
      </c>
      <c r="BA53">
        <v>0.94194899999999981</v>
      </c>
      <c r="BB53">
        <v>0.64</v>
      </c>
      <c r="BC53">
        <f t="shared" si="0"/>
        <v>1</v>
      </c>
      <c r="BE53">
        <v>1.0775426000000026</v>
      </c>
      <c r="BF53">
        <v>1.0985999999999991</v>
      </c>
      <c r="BG53">
        <v>1.0826999999999998</v>
      </c>
      <c r="BH53">
        <v>1.0095999999999994</v>
      </c>
      <c r="BI53">
        <v>1</v>
      </c>
      <c r="BJ53">
        <v>2.0166000000000022</v>
      </c>
      <c r="BK53">
        <v>2.2541863333333323</v>
      </c>
      <c r="BL53">
        <v>1.0521499999999979</v>
      </c>
      <c r="BM53">
        <v>1.2885</v>
      </c>
      <c r="BN53">
        <v>2.0010000000000008</v>
      </c>
      <c r="BO53">
        <v>1.4885049999999977</v>
      </c>
      <c r="BP53">
        <v>1.4885049999999977</v>
      </c>
      <c r="BQ53">
        <v>1.2466049999999986</v>
      </c>
      <c r="BR53">
        <v>1.0607800000000005</v>
      </c>
      <c r="BS53">
        <v>1.4050049999999981</v>
      </c>
      <c r="BT53" s="294"/>
      <c r="BU53">
        <v>1.0942449999999992</v>
      </c>
      <c r="BV53" s="294"/>
      <c r="BW53" s="294"/>
      <c r="BX53" s="294"/>
      <c r="BY53" s="294"/>
      <c r="BZ53" s="294"/>
      <c r="CA53" s="294"/>
      <c r="CB53" s="294"/>
      <c r="CC53">
        <v>0.89500000000000002</v>
      </c>
      <c r="CD53">
        <v>0.86</v>
      </c>
      <c r="CE53">
        <v>0.87</v>
      </c>
      <c r="CF53">
        <v>0.92</v>
      </c>
      <c r="CG53">
        <v>0.999</v>
      </c>
      <c r="CH53">
        <v>0.57999999999999996</v>
      </c>
      <c r="CI53">
        <v>0.45</v>
      </c>
      <c r="CJ53">
        <v>0.80500000000000005</v>
      </c>
      <c r="CK53">
        <v>0.53</v>
      </c>
      <c r="CL53">
        <v>0.505</v>
      </c>
      <c r="CM53">
        <v>0.60499999999999998</v>
      </c>
      <c r="CN53">
        <v>0.63749999999999996</v>
      </c>
      <c r="CO53">
        <v>0.69</v>
      </c>
      <c r="CP53">
        <v>0.88</v>
      </c>
      <c r="CQ53">
        <v>0.64</v>
      </c>
      <c r="CR53">
        <v>0.89</v>
      </c>
      <c r="CS53">
        <v>0.98499999999999999</v>
      </c>
      <c r="CT53">
        <v>0.96</v>
      </c>
      <c r="CU53">
        <v>0.99</v>
      </c>
      <c r="CV53">
        <v>0.97750000000000004</v>
      </c>
      <c r="DA53" s="294">
        <v>2.8499999999999999E-4</v>
      </c>
      <c r="DB53" s="294">
        <v>2.0000000000000001E-4</v>
      </c>
      <c r="DC53" s="294">
        <v>0</v>
      </c>
      <c r="DD53" s="294">
        <v>1E-4</v>
      </c>
      <c r="DE53" s="294">
        <v>0</v>
      </c>
      <c r="DF53" s="294">
        <v>3.5999999999999999E-3</v>
      </c>
      <c r="DG53" s="294">
        <v>4.6999999999999999E-4</v>
      </c>
      <c r="DH53" s="294">
        <v>6.9999999999999999E-4</v>
      </c>
      <c r="DI53" s="294">
        <v>0</v>
      </c>
      <c r="DJ53" s="294">
        <v>0</v>
      </c>
      <c r="DK53" s="294">
        <v>5.0000000000000001E-4</v>
      </c>
      <c r="DL53" s="294">
        <v>5.0000000000000001E-4</v>
      </c>
      <c r="DM53" s="294">
        <v>2.9999999999999997E-4</v>
      </c>
      <c r="DN53" s="294">
        <v>2.7500000000000002E-4</v>
      </c>
      <c r="DO53" s="294">
        <v>4.0000000000000598E-4</v>
      </c>
      <c r="DQ53" s="294">
        <v>6.4999999999999994E-5</v>
      </c>
    </row>
    <row r="54" spans="1:121" x14ac:dyDescent="0.2">
      <c r="A54" s="66">
        <v>38018</v>
      </c>
      <c r="B54">
        <v>0.9323208740000023</v>
      </c>
      <c r="C54">
        <v>0.94496799999999925</v>
      </c>
      <c r="D54">
        <v>0.96360299999999977</v>
      </c>
      <c r="E54">
        <v>0.96360299999999977</v>
      </c>
      <c r="F54">
        <v>0.97699999999999998</v>
      </c>
      <c r="G54">
        <v>0.98750000000000004</v>
      </c>
      <c r="H54">
        <v>0.98750000000000004</v>
      </c>
      <c r="I54">
        <v>0.8896582499999981</v>
      </c>
      <c r="J54">
        <v>0.81819750000000002</v>
      </c>
      <c r="K54">
        <v>0.98499999999999999</v>
      </c>
      <c r="L54">
        <v>0.94551817499999857</v>
      </c>
      <c r="M54">
        <v>0.98750000000000004</v>
      </c>
      <c r="N54">
        <v>0.88530254999999891</v>
      </c>
      <c r="O54">
        <v>0.93107576250000046</v>
      </c>
      <c r="P54">
        <v>0.88530254999999891</v>
      </c>
      <c r="Q54">
        <v>0.94551817499999857</v>
      </c>
      <c r="R54">
        <v>0.94551817499999857</v>
      </c>
      <c r="S54">
        <v>0.94551817499999857</v>
      </c>
      <c r="T54">
        <v>0.88530254999999891</v>
      </c>
      <c r="U54">
        <v>0.88530254999999891</v>
      </c>
      <c r="V54">
        <v>0.88530254999999891</v>
      </c>
      <c r="W54">
        <v>0.88530254999999891</v>
      </c>
      <c r="X54">
        <v>0.93107576250000046</v>
      </c>
      <c r="Y54">
        <v>0.93107576250000046</v>
      </c>
      <c r="Z54">
        <v>0.93107576250000046</v>
      </c>
      <c r="AA54">
        <v>0.93107576250000046</v>
      </c>
      <c r="AB54">
        <v>0.88530254999999891</v>
      </c>
      <c r="AC54">
        <v>0.88530254999999891</v>
      </c>
      <c r="AD54">
        <v>0.93107576250000046</v>
      </c>
      <c r="AE54">
        <v>0.93107576250000046</v>
      </c>
      <c r="AF54">
        <v>0.88530254999999891</v>
      </c>
      <c r="AG54">
        <v>0.98</v>
      </c>
      <c r="AH54">
        <v>0.9739358999999993</v>
      </c>
      <c r="AI54">
        <v>0.9739358999999993</v>
      </c>
      <c r="AJ54">
        <v>0.88530254999999891</v>
      </c>
      <c r="AK54">
        <v>1</v>
      </c>
      <c r="AL54">
        <v>0.98499999999999999</v>
      </c>
      <c r="AM54">
        <v>0.96360299999999977</v>
      </c>
      <c r="AN54" s="290">
        <v>0.98499999999999999</v>
      </c>
      <c r="AO54" s="290">
        <v>0.97</v>
      </c>
      <c r="AP54" s="290">
        <v>0.99</v>
      </c>
      <c r="AQ54">
        <v>0.96360299999999977</v>
      </c>
      <c r="AR54">
        <v>0.9739358999999993</v>
      </c>
      <c r="AS54">
        <v>0.97699999999999998</v>
      </c>
      <c r="AT54" s="290">
        <v>0.97750000000000004</v>
      </c>
      <c r="AU54">
        <v>0.9739358999999993</v>
      </c>
      <c r="AV54">
        <v>0.96360299999999977</v>
      </c>
      <c r="AW54">
        <v>0.96360299999999977</v>
      </c>
      <c r="AX54">
        <v>0.96360299999999977</v>
      </c>
      <c r="AY54">
        <v>0.9739358999999993</v>
      </c>
      <c r="AZ54">
        <v>0.9739358999999993</v>
      </c>
      <c r="BA54">
        <v>0.96360299999999977</v>
      </c>
      <c r="BB54">
        <v>0.64</v>
      </c>
      <c r="BC54">
        <f t="shared" si="0"/>
        <v>1</v>
      </c>
      <c r="BE54">
        <v>1.0778276000000027</v>
      </c>
      <c r="BF54">
        <v>1.0987999999999991</v>
      </c>
      <c r="BG54">
        <v>1.0826999999999998</v>
      </c>
      <c r="BH54">
        <v>1.0096999999999994</v>
      </c>
      <c r="BI54">
        <v>1</v>
      </c>
      <c r="BJ54">
        <v>2.0202000000000022</v>
      </c>
      <c r="BK54">
        <v>2.2546563333333323</v>
      </c>
      <c r="BL54">
        <v>1.0528499999999978</v>
      </c>
      <c r="BM54">
        <v>1.2885</v>
      </c>
      <c r="BN54">
        <v>2.0010000000000008</v>
      </c>
      <c r="BO54">
        <v>1.4890049999999977</v>
      </c>
      <c r="BP54">
        <v>1.4890049999999977</v>
      </c>
      <c r="BQ54">
        <v>1.2469049999999986</v>
      </c>
      <c r="BR54">
        <v>1.0610550000000005</v>
      </c>
      <c r="BS54">
        <v>1.405404999999998</v>
      </c>
      <c r="BT54" s="294"/>
      <c r="BU54">
        <v>1.0943099999999992</v>
      </c>
      <c r="BV54" s="294"/>
      <c r="BW54" s="294"/>
      <c r="BX54" s="294"/>
      <c r="BY54" s="294"/>
      <c r="BZ54" s="294"/>
      <c r="CA54" s="294"/>
      <c r="CB54" s="294"/>
      <c r="CC54">
        <v>0.86499999999999999</v>
      </c>
      <c r="CD54">
        <v>0.86</v>
      </c>
      <c r="CE54">
        <v>0.89</v>
      </c>
      <c r="CF54">
        <v>0.93500000000000005</v>
      </c>
      <c r="CG54">
        <v>0.99895</v>
      </c>
      <c r="CH54">
        <v>0.57999999999999996</v>
      </c>
      <c r="CI54">
        <v>0.45</v>
      </c>
      <c r="CJ54">
        <v>0.84499999999999997</v>
      </c>
      <c r="CK54">
        <v>0.63500000000000001</v>
      </c>
      <c r="CL54">
        <v>0.505</v>
      </c>
      <c r="CM54">
        <v>0.63500000000000001</v>
      </c>
      <c r="CN54">
        <v>0.66749999999999998</v>
      </c>
      <c r="CO54">
        <v>0.71</v>
      </c>
      <c r="CP54">
        <v>0.87749999999999995</v>
      </c>
      <c r="CQ54">
        <v>0.67</v>
      </c>
      <c r="CR54">
        <v>0.89</v>
      </c>
      <c r="CS54">
        <v>0.98499999999999999</v>
      </c>
      <c r="CT54">
        <v>0.97</v>
      </c>
      <c r="CU54">
        <v>0.99</v>
      </c>
      <c r="CV54">
        <v>0.97750000000000004</v>
      </c>
      <c r="DA54" s="294">
        <v>2.8499999999999999E-4</v>
      </c>
      <c r="DB54" s="294">
        <v>2.0000000000000001E-4</v>
      </c>
      <c r="DC54" s="294">
        <v>0</v>
      </c>
      <c r="DD54" s="294">
        <v>1E-4</v>
      </c>
      <c r="DE54" s="294">
        <v>0</v>
      </c>
      <c r="DF54" s="294">
        <v>3.5999999999999999E-3</v>
      </c>
      <c r="DG54" s="294">
        <v>4.6999999999999999E-4</v>
      </c>
      <c r="DH54" s="294">
        <v>6.9999999999999999E-4</v>
      </c>
      <c r="DI54" s="294">
        <v>0</v>
      </c>
      <c r="DJ54" s="294">
        <v>0</v>
      </c>
      <c r="DK54" s="294">
        <v>5.0000000000000001E-4</v>
      </c>
      <c r="DL54" s="294">
        <v>5.0000000000000001E-4</v>
      </c>
      <c r="DM54" s="294">
        <v>2.9999999999999997E-4</v>
      </c>
      <c r="DN54" s="294">
        <v>2.7500000000000002E-4</v>
      </c>
      <c r="DO54" s="294">
        <v>4.0000000000000598E-4</v>
      </c>
      <c r="DQ54" s="294">
        <v>6.4999999999999994E-5</v>
      </c>
    </row>
    <row r="55" spans="1:121" x14ac:dyDescent="0.2">
      <c r="A55" s="66">
        <v>38047</v>
      </c>
      <c r="B55">
        <v>0.93256739900000241</v>
      </c>
      <c r="C55">
        <v>0.97810999999999926</v>
      </c>
      <c r="D55">
        <v>0.98499999999999999</v>
      </c>
      <c r="E55">
        <v>0.98499999999999999</v>
      </c>
      <c r="F55">
        <v>0.97699999999999998</v>
      </c>
      <c r="G55">
        <v>0.98750000000000004</v>
      </c>
      <c r="H55">
        <v>0.98750000000000004</v>
      </c>
      <c r="I55">
        <v>0.92185624999999805</v>
      </c>
      <c r="J55">
        <v>0.98499999999999999</v>
      </c>
      <c r="K55">
        <v>0.98499999999999999</v>
      </c>
      <c r="L55">
        <v>0.98750000000000004</v>
      </c>
      <c r="M55">
        <v>0.98750000000000004</v>
      </c>
      <c r="N55">
        <v>0.98</v>
      </c>
      <c r="O55">
        <v>0.95519700000000052</v>
      </c>
      <c r="P55">
        <v>0.98</v>
      </c>
      <c r="Q55">
        <v>0.98750000000000004</v>
      </c>
      <c r="R55">
        <v>0.98750000000000004</v>
      </c>
      <c r="S55">
        <v>0.98750000000000004</v>
      </c>
      <c r="T55">
        <v>0.98</v>
      </c>
      <c r="U55">
        <v>0.98</v>
      </c>
      <c r="V55">
        <v>0.98</v>
      </c>
      <c r="W55">
        <v>0.98</v>
      </c>
      <c r="X55">
        <v>0.95519700000000052</v>
      </c>
      <c r="Y55">
        <v>0.95519700000000052</v>
      </c>
      <c r="Z55">
        <v>0.95519700000000052</v>
      </c>
      <c r="AA55">
        <v>0.95519700000000052</v>
      </c>
      <c r="AB55">
        <v>0.98</v>
      </c>
      <c r="AC55">
        <v>0.98</v>
      </c>
      <c r="AD55">
        <v>0.95519700000000052</v>
      </c>
      <c r="AE55">
        <v>0.95519700000000052</v>
      </c>
      <c r="AF55">
        <v>0.98</v>
      </c>
      <c r="AG55">
        <v>0.99</v>
      </c>
      <c r="AH55">
        <v>0.97399374999999933</v>
      </c>
      <c r="AI55">
        <v>0.97399374999999933</v>
      </c>
      <c r="AJ55">
        <v>0.98</v>
      </c>
      <c r="AK55">
        <v>1</v>
      </c>
      <c r="AL55">
        <v>0.98499999999999999</v>
      </c>
      <c r="AM55">
        <v>0.98499999999999999</v>
      </c>
      <c r="AN55" s="290">
        <v>0.98499999999999999</v>
      </c>
      <c r="AO55" s="290">
        <v>0.97</v>
      </c>
      <c r="AP55" s="290">
        <v>0.99</v>
      </c>
      <c r="AQ55">
        <v>0.98499999999999999</v>
      </c>
      <c r="AR55">
        <v>0.97399374999999933</v>
      </c>
      <c r="AS55">
        <v>0.97699999999999998</v>
      </c>
      <c r="AT55" s="290">
        <v>0.97750000000000004</v>
      </c>
      <c r="AU55">
        <v>0.97399374999999933</v>
      </c>
      <c r="AV55">
        <v>0.98499999999999999</v>
      </c>
      <c r="AW55">
        <v>0.98499999999999999</v>
      </c>
      <c r="AX55">
        <v>0.98499999999999999</v>
      </c>
      <c r="AY55">
        <v>0.97399374999999933</v>
      </c>
      <c r="AZ55">
        <v>0.97399374999999933</v>
      </c>
      <c r="BA55">
        <v>0.98499999999999999</v>
      </c>
      <c r="BB55">
        <v>0.64</v>
      </c>
      <c r="BC55">
        <f t="shared" si="0"/>
        <v>1</v>
      </c>
      <c r="BE55">
        <v>1.0781126000000028</v>
      </c>
      <c r="BF55">
        <v>1.0989999999999991</v>
      </c>
      <c r="BG55">
        <v>1.0826999999999998</v>
      </c>
      <c r="BH55">
        <v>1.0097999999999994</v>
      </c>
      <c r="BI55">
        <v>1</v>
      </c>
      <c r="BJ55">
        <v>2.0238000000000023</v>
      </c>
      <c r="BK55">
        <v>2.2551263333333322</v>
      </c>
      <c r="BL55">
        <v>1.0535499999999978</v>
      </c>
      <c r="BM55">
        <v>1.2885</v>
      </c>
      <c r="BN55">
        <v>2.0010000000000008</v>
      </c>
      <c r="BO55">
        <v>1.4895049999999976</v>
      </c>
      <c r="BP55">
        <v>1.4895049999999976</v>
      </c>
      <c r="BQ55">
        <v>1.2472049999999986</v>
      </c>
      <c r="BR55">
        <v>1.0613300000000006</v>
      </c>
      <c r="BS55">
        <v>1.405804999999998</v>
      </c>
      <c r="BT55" s="294"/>
      <c r="BU55">
        <v>1.0943750000000001</v>
      </c>
      <c r="BV55" s="294"/>
      <c r="BW55" s="294"/>
      <c r="BX55" s="294"/>
      <c r="BY55" s="294"/>
      <c r="BZ55" s="294"/>
      <c r="CA55" s="294"/>
      <c r="CB55" s="294"/>
      <c r="CC55">
        <v>0.86499999999999999</v>
      </c>
      <c r="CD55">
        <v>0.89</v>
      </c>
      <c r="CE55">
        <v>0.91</v>
      </c>
      <c r="CF55">
        <v>0.93500000000000005</v>
      </c>
      <c r="CG55">
        <v>0.99895</v>
      </c>
      <c r="CH55">
        <v>0.54</v>
      </c>
      <c r="CI55">
        <v>0.45</v>
      </c>
      <c r="CJ55">
        <v>0.875</v>
      </c>
      <c r="CK55">
        <v>0.80500000000000005</v>
      </c>
      <c r="CL55">
        <v>0.51500000000000001</v>
      </c>
      <c r="CM55">
        <v>0.78500000000000003</v>
      </c>
      <c r="CN55">
        <v>0.8175</v>
      </c>
      <c r="CO55">
        <v>0.8</v>
      </c>
      <c r="CP55">
        <v>0.9</v>
      </c>
      <c r="CQ55">
        <v>0.83</v>
      </c>
      <c r="CR55">
        <v>0.89</v>
      </c>
      <c r="CS55">
        <v>0.98499999999999999</v>
      </c>
      <c r="CT55">
        <v>0.97</v>
      </c>
      <c r="CU55">
        <v>0.99</v>
      </c>
      <c r="CV55">
        <v>0.97750000000000004</v>
      </c>
      <c r="DA55" s="294">
        <v>2.8499999999999999E-4</v>
      </c>
      <c r="DB55" s="294">
        <v>2.0000000000000001E-4</v>
      </c>
      <c r="DC55" s="294">
        <v>0</v>
      </c>
      <c r="DD55" s="294">
        <v>1E-4</v>
      </c>
      <c r="DE55" s="294">
        <v>0</v>
      </c>
      <c r="DF55" s="294">
        <v>3.5999999999999999E-3</v>
      </c>
      <c r="DG55" s="294">
        <v>4.6999999999999999E-4</v>
      </c>
      <c r="DH55" s="294">
        <v>6.9999999999999999E-4</v>
      </c>
      <c r="DI55" s="294">
        <v>0</v>
      </c>
      <c r="DJ55" s="294">
        <v>0</v>
      </c>
      <c r="DK55" s="294">
        <v>5.0000000000000001E-4</v>
      </c>
      <c r="DL55" s="294">
        <v>5.0000000000000001E-4</v>
      </c>
      <c r="DM55" s="294">
        <v>2.9999999999999997E-4</v>
      </c>
      <c r="DN55" s="294">
        <v>2.7500000000000002E-4</v>
      </c>
      <c r="DO55" s="294">
        <v>4.0000000000000598E-4</v>
      </c>
      <c r="DQ55" s="294">
        <v>6.4999999999999994E-5</v>
      </c>
    </row>
    <row r="56" spans="1:121" x14ac:dyDescent="0.2">
      <c r="A56" s="66">
        <v>38078</v>
      </c>
      <c r="B56">
        <v>0.9651658520000026</v>
      </c>
      <c r="C56">
        <v>0.98799999999999999</v>
      </c>
      <c r="D56">
        <v>0.98499999999999999</v>
      </c>
      <c r="E56">
        <v>0.98499999999999999</v>
      </c>
      <c r="F56">
        <v>0.97699999999999998</v>
      </c>
      <c r="G56">
        <v>0.97315200000000113</v>
      </c>
      <c r="H56">
        <v>0.94735045999999945</v>
      </c>
      <c r="I56">
        <v>0.9857237499999979</v>
      </c>
      <c r="J56">
        <v>0.98499999999999999</v>
      </c>
      <c r="K56">
        <v>0.98499999999999999</v>
      </c>
      <c r="L56">
        <v>0.98750000000000004</v>
      </c>
      <c r="M56">
        <v>0.98750000000000004</v>
      </c>
      <c r="N56">
        <v>0.98</v>
      </c>
      <c r="O56">
        <v>0.95862931500000059</v>
      </c>
      <c r="P56">
        <v>0.98</v>
      </c>
      <c r="Q56">
        <v>0.98750000000000004</v>
      </c>
      <c r="R56">
        <v>0.98750000000000004</v>
      </c>
      <c r="S56">
        <v>0.98750000000000004</v>
      </c>
      <c r="T56">
        <v>0.98</v>
      </c>
      <c r="U56">
        <v>0.98</v>
      </c>
      <c r="V56">
        <v>0.98</v>
      </c>
      <c r="W56">
        <v>0.98</v>
      </c>
      <c r="X56">
        <v>0.95862931500000059</v>
      </c>
      <c r="Y56">
        <v>0.95862931500000059</v>
      </c>
      <c r="Z56">
        <v>0.95862931500000059</v>
      </c>
      <c r="AA56">
        <v>0.95862931500000059</v>
      </c>
      <c r="AB56">
        <v>0.98</v>
      </c>
      <c r="AC56">
        <v>0.98</v>
      </c>
      <c r="AD56">
        <v>0.95862931500000059</v>
      </c>
      <c r="AE56">
        <v>0.95862931500000059</v>
      </c>
      <c r="AF56">
        <v>0.98</v>
      </c>
      <c r="AG56">
        <v>0.99</v>
      </c>
      <c r="AH56">
        <v>0.97405159999999924</v>
      </c>
      <c r="AI56">
        <v>0.97405159999999924</v>
      </c>
      <c r="AJ56">
        <v>0.98</v>
      </c>
      <c r="AK56">
        <v>1</v>
      </c>
      <c r="AL56">
        <v>0.98499999999999999</v>
      </c>
      <c r="AM56">
        <v>0.98499999999999999</v>
      </c>
      <c r="AN56" s="290">
        <v>0.98499999999999999</v>
      </c>
      <c r="AO56" s="290">
        <v>0.99</v>
      </c>
      <c r="AP56" s="290">
        <v>0.99</v>
      </c>
      <c r="AQ56">
        <v>0.98499999999999999</v>
      </c>
      <c r="AR56">
        <v>0.97405159999999924</v>
      </c>
      <c r="AS56">
        <v>0.97699999999999998</v>
      </c>
      <c r="AT56" s="290">
        <v>0.97750000000000004</v>
      </c>
      <c r="AU56">
        <v>0.97405159999999924</v>
      </c>
      <c r="AV56">
        <v>0.98499999999999999</v>
      </c>
      <c r="AW56">
        <v>0.98499999999999999</v>
      </c>
      <c r="AX56">
        <v>0.98499999999999999</v>
      </c>
      <c r="AY56">
        <v>0.97405159999999924</v>
      </c>
      <c r="AZ56">
        <v>0.97405159999999924</v>
      </c>
      <c r="BA56">
        <v>0.98499999999999999</v>
      </c>
      <c r="BB56">
        <v>0.64</v>
      </c>
      <c r="BC56">
        <f t="shared" si="0"/>
        <v>1</v>
      </c>
      <c r="BE56">
        <v>1.0783976000000028</v>
      </c>
      <c r="BF56">
        <v>1.0991999999999991</v>
      </c>
      <c r="BG56">
        <v>1.0826999999999998</v>
      </c>
      <c r="BH56">
        <v>1.0098999999999994</v>
      </c>
      <c r="BI56">
        <v>1</v>
      </c>
      <c r="BJ56">
        <v>2.0274000000000023</v>
      </c>
      <c r="BK56">
        <v>2.2555963333333322</v>
      </c>
      <c r="BL56">
        <v>1.0542499999999977</v>
      </c>
      <c r="BM56">
        <v>1.2885</v>
      </c>
      <c r="BN56">
        <v>2.0010000000000008</v>
      </c>
      <c r="BO56">
        <v>1.4900049999999976</v>
      </c>
      <c r="BP56">
        <v>1.4900049999999976</v>
      </c>
      <c r="BQ56">
        <v>1.2475049999999985</v>
      </c>
      <c r="BR56">
        <v>1.0616050000000006</v>
      </c>
      <c r="BS56">
        <v>1.4062049999999979</v>
      </c>
      <c r="BT56" s="294"/>
      <c r="BU56">
        <v>1.0944399999999992</v>
      </c>
      <c r="BV56" s="294"/>
      <c r="BW56" s="294"/>
      <c r="BX56" s="294"/>
      <c r="BY56" s="294"/>
      <c r="BZ56" s="294"/>
      <c r="CA56" s="294"/>
      <c r="CB56" s="294"/>
      <c r="CC56">
        <v>0.89500000000000002</v>
      </c>
      <c r="CD56">
        <v>0.9</v>
      </c>
      <c r="CE56">
        <v>0.91</v>
      </c>
      <c r="CF56">
        <v>0.96</v>
      </c>
      <c r="CG56">
        <v>0.99895</v>
      </c>
      <c r="CH56">
        <v>0.48</v>
      </c>
      <c r="CI56">
        <v>0.42</v>
      </c>
      <c r="CJ56">
        <v>0.93500000000000005</v>
      </c>
      <c r="CK56">
        <v>0.79500000000000004</v>
      </c>
      <c r="CL56">
        <v>0.57499999999999996</v>
      </c>
      <c r="CM56">
        <v>0.89500000000000002</v>
      </c>
      <c r="CN56">
        <v>0.92749999999999999</v>
      </c>
      <c r="CO56">
        <v>0.85</v>
      </c>
      <c r="CP56">
        <v>0.90300000000000002</v>
      </c>
      <c r="CQ56">
        <v>0.92</v>
      </c>
      <c r="CR56">
        <v>0.89</v>
      </c>
      <c r="CS56">
        <v>0.98499999999999999</v>
      </c>
      <c r="CT56">
        <v>0.99</v>
      </c>
      <c r="CU56">
        <v>0.99</v>
      </c>
      <c r="CV56">
        <v>0.97750000000000004</v>
      </c>
      <c r="DA56" s="294">
        <v>2.8499999999999999E-4</v>
      </c>
      <c r="DB56" s="294">
        <v>2.0000000000000001E-4</v>
      </c>
      <c r="DC56" s="294">
        <v>0</v>
      </c>
      <c r="DD56" s="294">
        <v>1E-4</v>
      </c>
      <c r="DE56" s="294">
        <v>0</v>
      </c>
      <c r="DF56" s="294">
        <v>3.5999999999999999E-3</v>
      </c>
      <c r="DG56" s="294">
        <v>4.6999999999999999E-4</v>
      </c>
      <c r="DH56" s="294">
        <v>6.9999999999999999E-4</v>
      </c>
      <c r="DI56" s="294">
        <v>0</v>
      </c>
      <c r="DJ56" s="294">
        <v>0</v>
      </c>
      <c r="DK56" s="294">
        <v>5.0000000000000001E-4</v>
      </c>
      <c r="DL56" s="294">
        <v>5.0000000000000001E-4</v>
      </c>
      <c r="DM56" s="294">
        <v>2.9999999999999997E-4</v>
      </c>
      <c r="DN56" s="294">
        <v>2.7500000000000002E-4</v>
      </c>
      <c r="DO56" s="294">
        <v>4.0000000000000598E-4</v>
      </c>
      <c r="DQ56" s="294">
        <v>6.4999999999999994E-5</v>
      </c>
    </row>
    <row r="57" spans="1:121" x14ac:dyDescent="0.2">
      <c r="A57" s="66">
        <v>38108</v>
      </c>
      <c r="B57">
        <v>0.98799999999999999</v>
      </c>
      <c r="C57">
        <v>0.98799999999999999</v>
      </c>
      <c r="D57">
        <v>0.98499999999999999</v>
      </c>
      <c r="E57">
        <v>0.98499999999999999</v>
      </c>
      <c r="F57">
        <v>0.97699999999999998</v>
      </c>
      <c r="G57">
        <v>0.69054000000000082</v>
      </c>
      <c r="H57">
        <v>0.94754785999999946</v>
      </c>
      <c r="I57">
        <v>0.98637824999999779</v>
      </c>
      <c r="J57">
        <v>0.8955074999999999</v>
      </c>
      <c r="K57">
        <v>0.98499999999999999</v>
      </c>
      <c r="L57">
        <v>0.98750000000000004</v>
      </c>
      <c r="M57">
        <v>0.98750000000000004</v>
      </c>
      <c r="N57">
        <v>0.98</v>
      </c>
      <c r="O57">
        <v>0.95569200000000054</v>
      </c>
      <c r="P57">
        <v>0.98</v>
      </c>
      <c r="Q57">
        <v>0.98750000000000004</v>
      </c>
      <c r="R57">
        <v>0.98750000000000004</v>
      </c>
      <c r="S57">
        <v>0.98750000000000004</v>
      </c>
      <c r="T57">
        <v>0.98</v>
      </c>
      <c r="U57">
        <v>0.98</v>
      </c>
      <c r="V57">
        <v>0.98</v>
      </c>
      <c r="W57">
        <v>0.98</v>
      </c>
      <c r="X57">
        <v>0.95569200000000054</v>
      </c>
      <c r="Y57">
        <v>0.95569200000000054</v>
      </c>
      <c r="Z57">
        <v>0.95569200000000054</v>
      </c>
      <c r="AA57">
        <v>0.95569200000000054</v>
      </c>
      <c r="AB57">
        <v>0.98</v>
      </c>
      <c r="AC57">
        <v>0.98</v>
      </c>
      <c r="AD57">
        <v>0.95569200000000054</v>
      </c>
      <c r="AE57">
        <v>0.95569200000000054</v>
      </c>
      <c r="AF57">
        <v>0.98</v>
      </c>
      <c r="AG57">
        <v>0.99</v>
      </c>
      <c r="AH57">
        <v>0.97410944999999927</v>
      </c>
      <c r="AI57">
        <v>0.97410944999999927</v>
      </c>
      <c r="AJ57">
        <v>0.98</v>
      </c>
      <c r="AK57">
        <v>1</v>
      </c>
      <c r="AL57">
        <v>0.98499999999999999</v>
      </c>
      <c r="AM57">
        <v>0.98499999999999999</v>
      </c>
      <c r="AN57" s="290">
        <v>0.98499999999999999</v>
      </c>
      <c r="AO57" s="290">
        <v>0.99</v>
      </c>
      <c r="AP57" s="290">
        <v>0.99</v>
      </c>
      <c r="AQ57">
        <v>0.98499999999999999</v>
      </c>
      <c r="AR57">
        <v>0.97410944999999927</v>
      </c>
      <c r="AS57">
        <v>0.97699999999999998</v>
      </c>
      <c r="AT57" s="290">
        <v>0.97750000000000004</v>
      </c>
      <c r="AU57">
        <v>0.97410944999999927</v>
      </c>
      <c r="AV57">
        <v>0.98499999999999999</v>
      </c>
      <c r="AW57">
        <v>0.98499999999999999</v>
      </c>
      <c r="AX57">
        <v>0.98499999999999999</v>
      </c>
      <c r="AY57">
        <v>0.97410944999999927</v>
      </c>
      <c r="AZ57">
        <v>0.97410944999999927</v>
      </c>
      <c r="BA57">
        <v>0.98499999999999999</v>
      </c>
      <c r="BB57">
        <v>0.64</v>
      </c>
      <c r="BC57">
        <f t="shared" si="0"/>
        <v>1</v>
      </c>
      <c r="BE57">
        <v>1.0786826000000029</v>
      </c>
      <c r="BF57">
        <v>1.099399999999999</v>
      </c>
      <c r="BG57">
        <v>1.0826999999999998</v>
      </c>
      <c r="BH57">
        <v>1.01</v>
      </c>
      <c r="BI57">
        <v>1</v>
      </c>
      <c r="BJ57">
        <v>2.0310000000000024</v>
      </c>
      <c r="BK57">
        <v>2.2560663333333322</v>
      </c>
      <c r="BL57">
        <v>1.0549499999999976</v>
      </c>
      <c r="BM57">
        <v>1.2885</v>
      </c>
      <c r="BN57">
        <v>2.0010000000000008</v>
      </c>
      <c r="BO57">
        <v>1.4905049999999975</v>
      </c>
      <c r="BP57">
        <v>1.4905049999999975</v>
      </c>
      <c r="BQ57">
        <v>1.2478049999999985</v>
      </c>
      <c r="BR57">
        <v>1.0618800000000006</v>
      </c>
      <c r="BS57">
        <v>1.4066049999999979</v>
      </c>
      <c r="BT57" s="294"/>
      <c r="BU57">
        <v>1.0945049999999992</v>
      </c>
      <c r="BV57" s="294"/>
      <c r="BW57" s="294"/>
      <c r="BX57" s="294"/>
      <c r="BY57" s="294"/>
      <c r="BZ57" s="294"/>
      <c r="CA57" s="294"/>
      <c r="CB57" s="294"/>
      <c r="CC57">
        <v>0.96499999999999997</v>
      </c>
      <c r="CD57">
        <v>0.91</v>
      </c>
      <c r="CE57">
        <v>0.91</v>
      </c>
      <c r="CF57">
        <v>0.97</v>
      </c>
      <c r="CG57">
        <v>0.99895</v>
      </c>
      <c r="CH57">
        <v>0.34</v>
      </c>
      <c r="CI57">
        <v>0.42</v>
      </c>
      <c r="CJ57">
        <v>0.93500000000000005</v>
      </c>
      <c r="CK57">
        <v>0.69499999999999995</v>
      </c>
      <c r="CL57">
        <v>0.625</v>
      </c>
      <c r="CM57">
        <v>0.91749999999999998</v>
      </c>
      <c r="CN57">
        <v>0.95</v>
      </c>
      <c r="CO57">
        <v>0.88</v>
      </c>
      <c r="CP57">
        <v>0.9</v>
      </c>
      <c r="CQ57">
        <v>0.93500000000000005</v>
      </c>
      <c r="CR57">
        <v>0.89</v>
      </c>
      <c r="CS57">
        <v>0.98499999999999999</v>
      </c>
      <c r="CT57">
        <v>0.99</v>
      </c>
      <c r="CU57">
        <v>0.99</v>
      </c>
      <c r="CV57">
        <v>0.97750000000000004</v>
      </c>
      <c r="DA57" s="294">
        <v>2.8499999999999999E-4</v>
      </c>
      <c r="DB57" s="294">
        <v>2.0000000000000001E-4</v>
      </c>
      <c r="DC57" s="294">
        <v>0</v>
      </c>
      <c r="DD57" s="294">
        <v>1E-4</v>
      </c>
      <c r="DE57" s="294">
        <v>0</v>
      </c>
      <c r="DF57" s="294">
        <v>3.5999999999999999E-3</v>
      </c>
      <c r="DG57" s="294">
        <v>4.6999999999999999E-4</v>
      </c>
      <c r="DH57" s="294">
        <v>6.9999999999999999E-4</v>
      </c>
      <c r="DI57" s="294">
        <v>0</v>
      </c>
      <c r="DJ57" s="294">
        <v>0</v>
      </c>
      <c r="DK57" s="294">
        <v>5.0000000000000001E-4</v>
      </c>
      <c r="DL57" s="294">
        <v>5.0000000000000001E-4</v>
      </c>
      <c r="DM57" s="294">
        <v>2.9999999999999997E-4</v>
      </c>
      <c r="DN57" s="294">
        <v>2.7500000000000002E-4</v>
      </c>
      <c r="DO57" s="294">
        <v>4.0000000000000598E-4</v>
      </c>
      <c r="DQ57" s="294">
        <v>6.4999999999999994E-5</v>
      </c>
    </row>
    <row r="58" spans="1:121" x14ac:dyDescent="0.2">
      <c r="A58" s="66">
        <v>38139</v>
      </c>
      <c r="B58">
        <v>0.98799999999999999</v>
      </c>
      <c r="C58">
        <v>0.98799999999999999</v>
      </c>
      <c r="D58">
        <v>0.98499999999999999</v>
      </c>
      <c r="E58">
        <v>0.98499999999999999</v>
      </c>
      <c r="F58">
        <v>0.97699999999999998</v>
      </c>
      <c r="G58">
        <v>0.69176400000000082</v>
      </c>
      <c r="H58">
        <v>0.98750000000000004</v>
      </c>
      <c r="I58">
        <v>0.98703274999999779</v>
      </c>
      <c r="J58">
        <v>0.77954249999999992</v>
      </c>
      <c r="K58">
        <v>0.98499999999999999</v>
      </c>
      <c r="L58">
        <v>0.98750000000000004</v>
      </c>
      <c r="M58">
        <v>0.98750000000000004</v>
      </c>
      <c r="N58">
        <v>0.98</v>
      </c>
      <c r="O58">
        <v>0.95859488750000055</v>
      </c>
      <c r="P58">
        <v>0.98</v>
      </c>
      <c r="Q58">
        <v>0.98750000000000004</v>
      </c>
      <c r="R58">
        <v>0.98750000000000004</v>
      </c>
      <c r="S58">
        <v>0.98750000000000004</v>
      </c>
      <c r="T58">
        <v>0.98</v>
      </c>
      <c r="U58">
        <v>0.98</v>
      </c>
      <c r="V58">
        <v>0.98</v>
      </c>
      <c r="W58">
        <v>0.98</v>
      </c>
      <c r="X58">
        <v>0.95859488750000055</v>
      </c>
      <c r="Y58">
        <v>0.95859488750000055</v>
      </c>
      <c r="Z58">
        <v>0.95859488750000055</v>
      </c>
      <c r="AA58">
        <v>0.95859488750000055</v>
      </c>
      <c r="AB58">
        <v>0.98</v>
      </c>
      <c r="AC58">
        <v>0.98</v>
      </c>
      <c r="AD58">
        <v>0.95859488750000055</v>
      </c>
      <c r="AE58">
        <v>0.95859488750000055</v>
      </c>
      <c r="AF58">
        <v>0.98</v>
      </c>
      <c r="AG58">
        <v>0.99</v>
      </c>
      <c r="AH58">
        <v>0.97416729999999929</v>
      </c>
      <c r="AI58">
        <v>0.97416729999999929</v>
      </c>
      <c r="AJ58">
        <v>0.98</v>
      </c>
      <c r="AK58">
        <v>1</v>
      </c>
      <c r="AL58">
        <v>0.98499999999999999</v>
      </c>
      <c r="AM58">
        <v>0.98499999999999999</v>
      </c>
      <c r="AN58" s="290">
        <v>0.98499999999999999</v>
      </c>
      <c r="AO58" s="290">
        <v>0.99</v>
      </c>
      <c r="AP58" s="290">
        <v>0.99</v>
      </c>
      <c r="AQ58">
        <v>0.98499999999999999</v>
      </c>
      <c r="AR58">
        <v>0.97416729999999929</v>
      </c>
      <c r="AS58">
        <v>0.97699999999999998</v>
      </c>
      <c r="AT58" s="290">
        <v>0.97750000000000004</v>
      </c>
      <c r="AU58">
        <v>0.97416729999999929</v>
      </c>
      <c r="AV58">
        <v>0.98499999999999999</v>
      </c>
      <c r="AW58">
        <v>0.98499999999999999</v>
      </c>
      <c r="AX58">
        <v>0.98499999999999999</v>
      </c>
      <c r="AY58">
        <v>0.97416729999999929</v>
      </c>
      <c r="AZ58">
        <v>0.97416729999999929</v>
      </c>
      <c r="BA58">
        <v>0.98499999999999999</v>
      </c>
      <c r="BB58">
        <v>0.64</v>
      </c>
      <c r="BC58">
        <f t="shared" si="0"/>
        <v>1</v>
      </c>
      <c r="BE58">
        <v>1.078967600000003</v>
      </c>
      <c r="BF58">
        <v>1.099599999999999</v>
      </c>
      <c r="BG58">
        <v>1.0826999999999998</v>
      </c>
      <c r="BH58">
        <v>1.0100999999999993</v>
      </c>
      <c r="BI58">
        <v>1</v>
      </c>
      <c r="BJ58">
        <v>2.0346000000000024</v>
      </c>
      <c r="BK58">
        <v>2.2565363333333321</v>
      </c>
      <c r="BL58">
        <v>1.0556499999999975</v>
      </c>
      <c r="BM58">
        <v>1.2885</v>
      </c>
      <c r="BN58">
        <v>2.0010000000000008</v>
      </c>
      <c r="BO58">
        <v>1.4910049999999975</v>
      </c>
      <c r="BP58">
        <v>1.4910049999999975</v>
      </c>
      <c r="BQ58">
        <v>1.2481049999999985</v>
      </c>
      <c r="BR58">
        <v>1.0621550000000006</v>
      </c>
      <c r="BS58">
        <v>1.4070049999999978</v>
      </c>
      <c r="BT58" s="294"/>
      <c r="BU58">
        <v>1.0945699999999992</v>
      </c>
      <c r="BV58" s="294"/>
      <c r="BW58" s="294"/>
      <c r="BX58" s="294"/>
      <c r="BY58" s="294"/>
      <c r="BZ58" s="294"/>
      <c r="CA58" s="294"/>
      <c r="CB58" s="294"/>
      <c r="CC58">
        <v>0.96499999999999997</v>
      </c>
      <c r="CD58">
        <v>0.91</v>
      </c>
      <c r="CE58">
        <v>0.91</v>
      </c>
      <c r="CF58">
        <v>0.98</v>
      </c>
      <c r="CG58">
        <v>0.99895</v>
      </c>
      <c r="CH58">
        <v>0.34</v>
      </c>
      <c r="CI58">
        <v>0.47</v>
      </c>
      <c r="CJ58">
        <v>0.93500000000000005</v>
      </c>
      <c r="CK58">
        <v>0.60499999999999998</v>
      </c>
      <c r="CL58">
        <v>0.72499999999999998</v>
      </c>
      <c r="CM58">
        <v>0.88249999999999995</v>
      </c>
      <c r="CN58">
        <v>0.91500000000000004</v>
      </c>
      <c r="CO58">
        <v>0.88</v>
      </c>
      <c r="CP58">
        <v>0.90249999999999997</v>
      </c>
      <c r="CQ58">
        <v>0.91500000000000004</v>
      </c>
      <c r="CR58">
        <v>0.89</v>
      </c>
      <c r="CS58">
        <v>0.98499999999999999</v>
      </c>
      <c r="CT58">
        <v>0.99</v>
      </c>
      <c r="CU58">
        <v>0.99</v>
      </c>
      <c r="CV58">
        <v>0.97750000000000004</v>
      </c>
      <c r="DA58" s="294">
        <v>2.8499999999999999E-4</v>
      </c>
      <c r="DB58" s="294">
        <v>2.0000000000000001E-4</v>
      </c>
      <c r="DC58" s="294">
        <v>0</v>
      </c>
      <c r="DD58" s="294">
        <v>1E-4</v>
      </c>
      <c r="DE58" s="294">
        <v>0</v>
      </c>
      <c r="DF58" s="294">
        <v>3.5999999999999999E-3</v>
      </c>
      <c r="DG58" s="294">
        <v>4.6999999999999999E-4</v>
      </c>
      <c r="DH58" s="294">
        <v>6.9999999999999999E-4</v>
      </c>
      <c r="DI58" s="294">
        <v>0</v>
      </c>
      <c r="DJ58" s="294">
        <v>0</v>
      </c>
      <c r="DK58" s="294">
        <v>5.0000000000000001E-4</v>
      </c>
      <c r="DL58" s="294">
        <v>5.0000000000000001E-4</v>
      </c>
      <c r="DM58" s="294">
        <v>2.9999999999999997E-4</v>
      </c>
      <c r="DN58" s="294">
        <v>2.7500000000000002E-4</v>
      </c>
      <c r="DO58" s="294">
        <v>4.0000000000000598E-4</v>
      </c>
      <c r="DQ58" s="294">
        <v>6.4999999999999994E-5</v>
      </c>
    </row>
    <row r="59" spans="1:121" x14ac:dyDescent="0.2">
      <c r="A59" s="66">
        <v>38169</v>
      </c>
      <c r="B59">
        <v>0.98799999999999999</v>
      </c>
      <c r="C59">
        <v>0.98799999999999999</v>
      </c>
      <c r="D59">
        <v>0.98499999999999999</v>
      </c>
      <c r="E59">
        <v>0.98499999999999999</v>
      </c>
      <c r="F59">
        <v>0.97699999999999998</v>
      </c>
      <c r="G59">
        <v>0.8356620000000009</v>
      </c>
      <c r="H59">
        <v>0.98750000000000004</v>
      </c>
      <c r="I59">
        <v>0.98750000000000004</v>
      </c>
      <c r="J59">
        <v>0.80531249999999999</v>
      </c>
      <c r="K59">
        <v>0.98499999999999999</v>
      </c>
      <c r="L59">
        <v>0.98750000000000004</v>
      </c>
      <c r="M59">
        <v>0.98750000000000004</v>
      </c>
      <c r="N59">
        <v>0.98</v>
      </c>
      <c r="O59">
        <v>0.96415522500000062</v>
      </c>
      <c r="P59">
        <v>0.98</v>
      </c>
      <c r="Q59">
        <v>0.98750000000000004</v>
      </c>
      <c r="R59">
        <v>0.98750000000000004</v>
      </c>
      <c r="S59">
        <v>0.98750000000000004</v>
      </c>
      <c r="T59">
        <v>0.98</v>
      </c>
      <c r="U59">
        <v>0.98</v>
      </c>
      <c r="V59">
        <v>0.98</v>
      </c>
      <c r="W59">
        <v>0.98</v>
      </c>
      <c r="X59">
        <v>0.96415522500000062</v>
      </c>
      <c r="Y59">
        <v>0.96415522500000062</v>
      </c>
      <c r="Z59">
        <v>0.96415522500000062</v>
      </c>
      <c r="AA59">
        <v>0.96415522500000062</v>
      </c>
      <c r="AB59">
        <v>0.98</v>
      </c>
      <c r="AC59">
        <v>0.98</v>
      </c>
      <c r="AD59">
        <v>0.96415522500000062</v>
      </c>
      <c r="AE59">
        <v>0.96415522500000062</v>
      </c>
      <c r="AF59">
        <v>0.98</v>
      </c>
      <c r="AG59">
        <v>0.99</v>
      </c>
      <c r="AH59">
        <v>0.97422514999999921</v>
      </c>
      <c r="AI59">
        <v>0.97422514999999921</v>
      </c>
      <c r="AJ59">
        <v>0.98</v>
      </c>
      <c r="AK59">
        <v>1</v>
      </c>
      <c r="AL59">
        <v>0.98499999999999999</v>
      </c>
      <c r="AM59">
        <v>0.98499999999999999</v>
      </c>
      <c r="AN59" s="290">
        <v>0.98499999999999999</v>
      </c>
      <c r="AO59" s="290">
        <v>0.99</v>
      </c>
      <c r="AP59" s="290">
        <v>0.99</v>
      </c>
      <c r="AQ59">
        <v>0.98499999999999999</v>
      </c>
      <c r="AR59">
        <v>0.97422514999999921</v>
      </c>
      <c r="AS59">
        <v>0.97699999999999998</v>
      </c>
      <c r="AT59" s="290">
        <v>0.97750000000000004</v>
      </c>
      <c r="AU59">
        <v>0.97422514999999921</v>
      </c>
      <c r="AV59">
        <v>0.98499999999999999</v>
      </c>
      <c r="AW59">
        <v>0.98499999999999999</v>
      </c>
      <c r="AX59">
        <v>0.98499999999999999</v>
      </c>
      <c r="AY59">
        <v>0.97422514999999921</v>
      </c>
      <c r="AZ59">
        <v>0.97422514999999921</v>
      </c>
      <c r="BA59">
        <v>0.98499999999999999</v>
      </c>
      <c r="BB59">
        <v>0.64</v>
      </c>
      <c r="BC59">
        <f t="shared" si="0"/>
        <v>1</v>
      </c>
      <c r="BE59">
        <v>1.0792526000000031</v>
      </c>
      <c r="BF59">
        <v>1.099799999999999</v>
      </c>
      <c r="BG59">
        <v>1.0826999999999998</v>
      </c>
      <c r="BH59">
        <v>1.0101999999999993</v>
      </c>
      <c r="BI59">
        <v>1</v>
      </c>
      <c r="BJ59">
        <v>2.0382000000000025</v>
      </c>
      <c r="BK59">
        <v>2.2570063333333321</v>
      </c>
      <c r="BL59">
        <v>1.0563499999999975</v>
      </c>
      <c r="BM59">
        <v>1.2885</v>
      </c>
      <c r="BN59">
        <v>2.0010000000000008</v>
      </c>
      <c r="BO59">
        <v>1.4915049999999974</v>
      </c>
      <c r="BP59">
        <v>1.4915049999999974</v>
      </c>
      <c r="BQ59">
        <v>1.2484049999999984</v>
      </c>
      <c r="BR59">
        <v>1.0624300000000007</v>
      </c>
      <c r="BS59">
        <v>1.4074049999999978</v>
      </c>
      <c r="BT59" s="294"/>
      <c r="BU59">
        <v>1.0946349999999991</v>
      </c>
      <c r="BV59" s="294"/>
      <c r="BW59" s="294"/>
      <c r="BX59" s="294"/>
      <c r="BY59" s="294"/>
      <c r="BZ59" s="294"/>
      <c r="CA59" s="294"/>
      <c r="CB59" s="294"/>
      <c r="CC59">
        <v>0.97499999999999998</v>
      </c>
      <c r="CD59">
        <v>0.91</v>
      </c>
      <c r="CE59">
        <v>0.91</v>
      </c>
      <c r="CF59">
        <v>0.97</v>
      </c>
      <c r="CG59">
        <v>0.99895</v>
      </c>
      <c r="CH59">
        <v>0.41</v>
      </c>
      <c r="CI59">
        <v>0.47</v>
      </c>
      <c r="CJ59">
        <v>0.93500000000000005</v>
      </c>
      <c r="CK59">
        <v>0.625</v>
      </c>
      <c r="CL59">
        <v>0.72499999999999998</v>
      </c>
      <c r="CM59">
        <v>0.87749999999999995</v>
      </c>
      <c r="CN59">
        <v>0.91</v>
      </c>
      <c r="CO59">
        <v>0.89</v>
      </c>
      <c r="CP59">
        <v>0.90749999999999997</v>
      </c>
      <c r="CQ59">
        <v>0.91500000000000004</v>
      </c>
      <c r="CR59">
        <v>0.89</v>
      </c>
      <c r="CS59">
        <v>0.98499999999999999</v>
      </c>
      <c r="CT59">
        <v>0.99</v>
      </c>
      <c r="CU59">
        <v>0.99</v>
      </c>
      <c r="CV59">
        <v>0.97750000000000004</v>
      </c>
      <c r="DA59" s="294">
        <v>2.8499999999999999E-4</v>
      </c>
      <c r="DB59" s="294">
        <v>2.0000000000000001E-4</v>
      </c>
      <c r="DC59" s="294">
        <v>0</v>
      </c>
      <c r="DD59" s="294">
        <v>1E-4</v>
      </c>
      <c r="DE59" s="294">
        <v>0</v>
      </c>
      <c r="DF59" s="294">
        <v>3.5999999999999999E-3</v>
      </c>
      <c r="DG59" s="294">
        <v>4.6999999999999999E-4</v>
      </c>
      <c r="DH59" s="294">
        <v>6.9999999999999999E-4</v>
      </c>
      <c r="DI59" s="294">
        <v>0</v>
      </c>
      <c r="DJ59" s="294">
        <v>0</v>
      </c>
      <c r="DK59" s="294">
        <v>5.0000000000000001E-4</v>
      </c>
      <c r="DL59" s="294">
        <v>5.0000000000000001E-4</v>
      </c>
      <c r="DM59" s="294">
        <v>2.9999999999999997E-4</v>
      </c>
      <c r="DN59" s="294">
        <v>2.7500000000000002E-4</v>
      </c>
      <c r="DO59" s="294">
        <v>4.0000000000000598E-4</v>
      </c>
      <c r="DQ59" s="294">
        <v>6.4999999999999994E-5</v>
      </c>
    </row>
    <row r="60" spans="1:121" x14ac:dyDescent="0.2">
      <c r="A60" s="66">
        <v>38200</v>
      </c>
      <c r="B60">
        <v>0.98799999999999999</v>
      </c>
      <c r="C60">
        <v>0.98799999999999999</v>
      </c>
      <c r="D60">
        <v>0.98499999999999999</v>
      </c>
      <c r="E60">
        <v>0.98499999999999999</v>
      </c>
      <c r="F60">
        <v>0.97699999999999998</v>
      </c>
      <c r="G60">
        <v>0.87797400000000103</v>
      </c>
      <c r="H60">
        <v>0.98750000000000004</v>
      </c>
      <c r="I60">
        <v>0.97777124999999765</v>
      </c>
      <c r="J60">
        <v>0.92127749999999997</v>
      </c>
      <c r="K60">
        <v>0.98499999999999999</v>
      </c>
      <c r="L60">
        <v>0.98750000000000004</v>
      </c>
      <c r="M60">
        <v>0.98750000000000004</v>
      </c>
      <c r="N60">
        <v>0.98</v>
      </c>
      <c r="O60">
        <v>0.98565888750000064</v>
      </c>
      <c r="P60">
        <v>0.98</v>
      </c>
      <c r="Q60">
        <v>0.98750000000000004</v>
      </c>
      <c r="R60">
        <v>0.98750000000000004</v>
      </c>
      <c r="S60">
        <v>0.98750000000000004</v>
      </c>
      <c r="T60">
        <v>0.98</v>
      </c>
      <c r="U60">
        <v>0.98</v>
      </c>
      <c r="V60">
        <v>0.98</v>
      </c>
      <c r="W60">
        <v>0.98</v>
      </c>
      <c r="X60">
        <v>0.98565888750000064</v>
      </c>
      <c r="Y60">
        <v>0.98565888750000064</v>
      </c>
      <c r="Z60">
        <v>0.98565888750000064</v>
      </c>
      <c r="AA60">
        <v>0.98565888750000064</v>
      </c>
      <c r="AB60">
        <v>0.98</v>
      </c>
      <c r="AC60">
        <v>0.98</v>
      </c>
      <c r="AD60">
        <v>0.98565888750000064</v>
      </c>
      <c r="AE60">
        <v>0.98565888750000064</v>
      </c>
      <c r="AF60">
        <v>0.98</v>
      </c>
      <c r="AG60">
        <v>0.99</v>
      </c>
      <c r="AH60">
        <v>0.97428299999999923</v>
      </c>
      <c r="AI60">
        <v>0.97428299999999923</v>
      </c>
      <c r="AJ60">
        <v>0.98</v>
      </c>
      <c r="AK60">
        <v>1</v>
      </c>
      <c r="AL60">
        <v>0.98499999999999999</v>
      </c>
      <c r="AM60">
        <v>0.98499999999999999</v>
      </c>
      <c r="AN60" s="290">
        <v>0.98499999999999999</v>
      </c>
      <c r="AO60" s="290">
        <v>0.99</v>
      </c>
      <c r="AP60" s="290">
        <v>0.99</v>
      </c>
      <c r="AQ60">
        <v>0.98499999999999999</v>
      </c>
      <c r="AR60">
        <v>0.97428299999999923</v>
      </c>
      <c r="AS60">
        <v>0.97699999999999998</v>
      </c>
      <c r="AT60" s="290">
        <v>0.97750000000000004</v>
      </c>
      <c r="AU60">
        <v>0.97428299999999923</v>
      </c>
      <c r="AV60">
        <v>0.98499999999999999</v>
      </c>
      <c r="AW60">
        <v>0.98499999999999999</v>
      </c>
      <c r="AX60">
        <v>0.98499999999999999</v>
      </c>
      <c r="AY60">
        <v>0.97428299999999923</v>
      </c>
      <c r="AZ60">
        <v>0.97428299999999923</v>
      </c>
      <c r="BA60">
        <v>0.98499999999999999</v>
      </c>
      <c r="BB60">
        <v>0.64</v>
      </c>
      <c r="BC60">
        <f t="shared" si="0"/>
        <v>1</v>
      </c>
      <c r="BE60">
        <v>1.0795376000000032</v>
      </c>
      <c r="BF60">
        <v>1.1000000000000001</v>
      </c>
      <c r="BG60">
        <v>1.0826999999999998</v>
      </c>
      <c r="BH60">
        <v>1.0102999999999993</v>
      </c>
      <c r="BI60">
        <v>1</v>
      </c>
      <c r="BJ60">
        <v>2.0418000000000025</v>
      </c>
      <c r="BK60">
        <v>2.2574763333333321</v>
      </c>
      <c r="BL60">
        <v>1.0570499999999974</v>
      </c>
      <c r="BM60">
        <v>1.2885</v>
      </c>
      <c r="BN60">
        <v>2.0010000000000008</v>
      </c>
      <c r="BO60">
        <v>1.4920049999999974</v>
      </c>
      <c r="BP60">
        <v>1.4920049999999974</v>
      </c>
      <c r="BQ60">
        <v>1.2487049999999984</v>
      </c>
      <c r="BR60">
        <v>1.0627050000000007</v>
      </c>
      <c r="BS60">
        <v>1.4078049999999978</v>
      </c>
      <c r="BT60" s="294"/>
      <c r="BU60">
        <v>1.0946999999999991</v>
      </c>
      <c r="BV60" s="294"/>
      <c r="BW60" s="294"/>
      <c r="BX60" s="294"/>
      <c r="BY60" s="294"/>
      <c r="BZ60" s="294"/>
      <c r="CA60" s="294"/>
      <c r="CB60" s="294"/>
      <c r="CC60">
        <v>0.97499999999999998</v>
      </c>
      <c r="CD60">
        <v>0.91</v>
      </c>
      <c r="CE60">
        <v>0.91</v>
      </c>
      <c r="CF60">
        <v>0.97</v>
      </c>
      <c r="CG60">
        <v>0.99895</v>
      </c>
      <c r="CH60">
        <v>0.43</v>
      </c>
      <c r="CI60">
        <v>0.52</v>
      </c>
      <c r="CJ60">
        <v>0.92500000000000004</v>
      </c>
      <c r="CK60">
        <v>0.71499999999999997</v>
      </c>
      <c r="CL60">
        <v>0.72499999999999998</v>
      </c>
      <c r="CM60">
        <v>0.89</v>
      </c>
      <c r="CN60">
        <v>0.92249999999999999</v>
      </c>
      <c r="CO60">
        <v>0.91500000000000004</v>
      </c>
      <c r="CP60">
        <v>0.92749999999999999</v>
      </c>
      <c r="CQ60">
        <v>0.91500000000000004</v>
      </c>
      <c r="CR60">
        <v>0.89</v>
      </c>
      <c r="CS60">
        <v>0.98499999999999999</v>
      </c>
      <c r="CT60">
        <v>0.99</v>
      </c>
      <c r="CU60">
        <v>0.99</v>
      </c>
      <c r="CV60">
        <v>0.97750000000000004</v>
      </c>
      <c r="DA60" s="294">
        <v>2.8499999999999999E-4</v>
      </c>
      <c r="DB60" s="294">
        <v>2.0000000000000001E-4</v>
      </c>
      <c r="DC60" s="294">
        <v>0</v>
      </c>
      <c r="DD60" s="294">
        <v>1E-4</v>
      </c>
      <c r="DE60" s="294">
        <v>0</v>
      </c>
      <c r="DF60" s="294">
        <v>3.5999999999999999E-3</v>
      </c>
      <c r="DG60" s="294">
        <v>4.6999999999999999E-4</v>
      </c>
      <c r="DH60" s="294">
        <v>6.9999999999999999E-4</v>
      </c>
      <c r="DI60" s="294">
        <v>0</v>
      </c>
      <c r="DJ60" s="294">
        <v>0</v>
      </c>
      <c r="DK60" s="294">
        <v>5.0000000000000001E-4</v>
      </c>
      <c r="DL60" s="294">
        <v>5.0000000000000001E-4</v>
      </c>
      <c r="DM60" s="294">
        <v>2.9999999999999997E-4</v>
      </c>
      <c r="DN60" s="294">
        <v>2.7500000000000002E-4</v>
      </c>
      <c r="DO60" s="294">
        <v>4.0000000000000598E-4</v>
      </c>
      <c r="DQ60" s="294">
        <v>6.4999999999999994E-5</v>
      </c>
    </row>
    <row r="61" spans="1:121" x14ac:dyDescent="0.2">
      <c r="A61" s="66">
        <v>38231</v>
      </c>
      <c r="B61">
        <v>0.98799999999999999</v>
      </c>
      <c r="C61">
        <v>0.98799999999999999</v>
      </c>
      <c r="D61">
        <v>0.98499999999999999</v>
      </c>
      <c r="E61">
        <v>0.98499999999999999</v>
      </c>
      <c r="F61">
        <v>0.97699999999999998</v>
      </c>
      <c r="G61">
        <v>0.94088400000000116</v>
      </c>
      <c r="H61">
        <v>0.98750000000000004</v>
      </c>
      <c r="I61">
        <v>0.97841874999999756</v>
      </c>
      <c r="J61">
        <v>0.74088749999999992</v>
      </c>
      <c r="K61">
        <v>0.98499999999999999</v>
      </c>
      <c r="L61">
        <v>0.98750000000000004</v>
      </c>
      <c r="M61">
        <v>0.98750000000000004</v>
      </c>
      <c r="N61">
        <v>0.98</v>
      </c>
      <c r="O61">
        <v>0.97794160000000074</v>
      </c>
      <c r="P61">
        <v>0.98</v>
      </c>
      <c r="Q61">
        <v>0.98750000000000004</v>
      </c>
      <c r="R61">
        <v>0.98750000000000004</v>
      </c>
      <c r="S61">
        <v>0.98750000000000004</v>
      </c>
      <c r="T61">
        <v>0.98</v>
      </c>
      <c r="U61">
        <v>0.98</v>
      </c>
      <c r="V61">
        <v>0.98</v>
      </c>
      <c r="W61">
        <v>0.98</v>
      </c>
      <c r="X61">
        <v>0.97794160000000074</v>
      </c>
      <c r="Y61">
        <v>0.97794160000000074</v>
      </c>
      <c r="Z61">
        <v>0.97794160000000074</v>
      </c>
      <c r="AA61">
        <v>0.97794160000000074</v>
      </c>
      <c r="AB61">
        <v>0.98</v>
      </c>
      <c r="AC61">
        <v>0.98</v>
      </c>
      <c r="AD61">
        <v>0.97794160000000074</v>
      </c>
      <c r="AE61">
        <v>0.97794160000000074</v>
      </c>
      <c r="AF61">
        <v>0.98</v>
      </c>
      <c r="AG61">
        <v>0.99</v>
      </c>
      <c r="AH61">
        <v>0.97434084999999926</v>
      </c>
      <c r="AI61">
        <v>0.97434084999999926</v>
      </c>
      <c r="AJ61">
        <v>0.98</v>
      </c>
      <c r="AK61">
        <v>1</v>
      </c>
      <c r="AL61">
        <v>0.98499999999999999</v>
      </c>
      <c r="AM61">
        <v>0.98499999999999999</v>
      </c>
      <c r="AN61" s="290">
        <v>0.98499999999999999</v>
      </c>
      <c r="AO61" s="290">
        <v>0.99</v>
      </c>
      <c r="AP61" s="290">
        <v>0.99</v>
      </c>
      <c r="AQ61">
        <v>0.98499999999999999</v>
      </c>
      <c r="AR61">
        <v>0.97434084999999926</v>
      </c>
      <c r="AS61">
        <v>0.97699999999999998</v>
      </c>
      <c r="AT61" s="290">
        <v>0.97750000000000004</v>
      </c>
      <c r="AU61">
        <v>0.97434084999999926</v>
      </c>
      <c r="AV61">
        <v>0.98499999999999999</v>
      </c>
      <c r="AW61">
        <v>0.98499999999999999</v>
      </c>
      <c r="AX61">
        <v>0.98499999999999999</v>
      </c>
      <c r="AY61">
        <v>0.97434084999999926</v>
      </c>
      <c r="AZ61">
        <v>0.97434084999999926</v>
      </c>
      <c r="BA61">
        <v>0.98499999999999999</v>
      </c>
      <c r="BB61">
        <v>0.64</v>
      </c>
      <c r="BC61">
        <f t="shared" si="0"/>
        <v>1</v>
      </c>
      <c r="BE61">
        <v>1.0798226000000033</v>
      </c>
      <c r="BF61">
        <v>1.100199999999999</v>
      </c>
      <c r="BG61">
        <v>1.0826999999999998</v>
      </c>
      <c r="BH61">
        <v>1.0103999999999993</v>
      </c>
      <c r="BI61">
        <v>1</v>
      </c>
      <c r="BJ61">
        <v>2.0454000000000025</v>
      </c>
      <c r="BK61">
        <v>2.2579463333333321</v>
      </c>
      <c r="BL61">
        <v>1.0577499999999973</v>
      </c>
      <c r="BM61">
        <v>1.2885</v>
      </c>
      <c r="BN61">
        <v>2.0010000000000008</v>
      </c>
      <c r="BO61">
        <v>1.4925049999999973</v>
      </c>
      <c r="BP61">
        <v>1.4925049999999973</v>
      </c>
      <c r="BQ61">
        <v>1.2490049999999984</v>
      </c>
      <c r="BR61">
        <v>1.0629800000000007</v>
      </c>
      <c r="BS61">
        <v>1.4082049999999977</v>
      </c>
      <c r="BT61" s="294"/>
      <c r="BU61">
        <v>1.0947649999999991</v>
      </c>
      <c r="BV61" s="294"/>
      <c r="BW61" s="294"/>
      <c r="BX61" s="294"/>
      <c r="BY61" s="294"/>
      <c r="BZ61" s="294"/>
      <c r="CA61" s="294"/>
      <c r="CB61" s="294"/>
      <c r="CC61">
        <v>0.97499999999999998</v>
      </c>
      <c r="CD61">
        <v>0.91</v>
      </c>
      <c r="CE61">
        <v>0.91</v>
      </c>
      <c r="CF61">
        <v>0.95</v>
      </c>
      <c r="CG61">
        <v>0.99895</v>
      </c>
      <c r="CH61">
        <v>0.46</v>
      </c>
      <c r="CI61">
        <v>0.55000000000000004</v>
      </c>
      <c r="CJ61">
        <v>0.92500000000000004</v>
      </c>
      <c r="CK61">
        <v>0.57499999999999996</v>
      </c>
      <c r="CL61">
        <v>0.57499999999999996</v>
      </c>
      <c r="CM61">
        <v>0.94499999999999995</v>
      </c>
      <c r="CN61">
        <v>0.97750000000000004</v>
      </c>
      <c r="CO61">
        <v>0.94499999999999995</v>
      </c>
      <c r="CP61">
        <v>0.92</v>
      </c>
      <c r="CQ61">
        <v>0.91500000000000004</v>
      </c>
      <c r="CR61">
        <v>0.89</v>
      </c>
      <c r="CS61">
        <v>0.98499999999999999</v>
      </c>
      <c r="CT61">
        <v>0.99</v>
      </c>
      <c r="CU61">
        <v>0.99</v>
      </c>
      <c r="CV61">
        <v>0.97750000000000004</v>
      </c>
      <c r="DA61" s="294">
        <v>2.8499999999999999E-4</v>
      </c>
      <c r="DB61" s="294">
        <v>2.0000000000000001E-4</v>
      </c>
      <c r="DC61" s="294">
        <v>0</v>
      </c>
      <c r="DD61" s="294">
        <v>1E-4</v>
      </c>
      <c r="DE61" s="294">
        <v>0</v>
      </c>
      <c r="DF61" s="294">
        <v>3.5999999999999999E-3</v>
      </c>
      <c r="DG61" s="294">
        <v>4.6999999999999999E-4</v>
      </c>
      <c r="DH61" s="294">
        <v>6.9999999999999999E-4</v>
      </c>
      <c r="DI61" s="294">
        <v>0</v>
      </c>
      <c r="DJ61" s="294">
        <v>0</v>
      </c>
      <c r="DK61" s="294">
        <v>5.0000000000000001E-4</v>
      </c>
      <c r="DL61" s="294">
        <v>5.0000000000000001E-4</v>
      </c>
      <c r="DM61" s="294">
        <v>2.9999999999999997E-4</v>
      </c>
      <c r="DN61" s="294">
        <v>2.7500000000000002E-4</v>
      </c>
      <c r="DO61" s="294">
        <v>4.0000000000000598E-4</v>
      </c>
      <c r="DQ61" s="294">
        <v>6.4999999999999994E-5</v>
      </c>
    </row>
    <row r="62" spans="1:121" x14ac:dyDescent="0.2">
      <c r="A62" s="66">
        <v>38261</v>
      </c>
      <c r="B62">
        <v>0.98799999999999999</v>
      </c>
      <c r="C62">
        <v>0.98799999999999999</v>
      </c>
      <c r="D62">
        <v>0.98499999999999999</v>
      </c>
      <c r="E62">
        <v>0.98499999999999999</v>
      </c>
      <c r="F62">
        <v>0.97699999999999998</v>
      </c>
      <c r="G62">
        <v>0.94254000000000127</v>
      </c>
      <c r="H62">
        <v>0.98750000000000004</v>
      </c>
      <c r="I62">
        <v>0.97906624999999747</v>
      </c>
      <c r="J62">
        <v>0.72800249999999989</v>
      </c>
      <c r="K62">
        <v>0.98499999999999999</v>
      </c>
      <c r="L62">
        <v>0.98750000000000004</v>
      </c>
      <c r="M62">
        <v>0.98750000000000004</v>
      </c>
      <c r="N62">
        <v>0.98</v>
      </c>
      <c r="O62">
        <v>0.95958763750000065</v>
      </c>
      <c r="P62">
        <v>0.98</v>
      </c>
      <c r="Q62">
        <v>0.98750000000000004</v>
      </c>
      <c r="R62">
        <v>0.98750000000000004</v>
      </c>
      <c r="S62">
        <v>0.98750000000000004</v>
      </c>
      <c r="T62">
        <v>0.98</v>
      </c>
      <c r="U62">
        <v>0.98</v>
      </c>
      <c r="V62">
        <v>0.98</v>
      </c>
      <c r="W62">
        <v>0.98</v>
      </c>
      <c r="X62">
        <v>0.95958763750000065</v>
      </c>
      <c r="Y62">
        <v>0.95958763750000065</v>
      </c>
      <c r="Z62">
        <v>0.95958763750000065</v>
      </c>
      <c r="AA62">
        <v>0.95958763750000065</v>
      </c>
      <c r="AB62">
        <v>0.98</v>
      </c>
      <c r="AC62">
        <v>0.98</v>
      </c>
      <c r="AD62">
        <v>0.95958763750000065</v>
      </c>
      <c r="AE62">
        <v>0.95958763750000065</v>
      </c>
      <c r="AF62">
        <v>0.98</v>
      </c>
      <c r="AG62">
        <v>0.99</v>
      </c>
      <c r="AH62">
        <v>0.97439869999999917</v>
      </c>
      <c r="AI62">
        <v>0.97439869999999917</v>
      </c>
      <c r="AJ62">
        <v>0.98</v>
      </c>
      <c r="AK62">
        <v>1</v>
      </c>
      <c r="AL62">
        <v>0.98499999999999999</v>
      </c>
      <c r="AM62">
        <v>0.98499999999999999</v>
      </c>
      <c r="AN62" s="290">
        <v>0.98499999999999999</v>
      </c>
      <c r="AO62" s="290">
        <v>0.98</v>
      </c>
      <c r="AP62" s="290">
        <v>0.99</v>
      </c>
      <c r="AQ62">
        <v>0.98499999999999999</v>
      </c>
      <c r="AR62">
        <v>0.97439869999999917</v>
      </c>
      <c r="AS62">
        <v>0.97699999999999998</v>
      </c>
      <c r="AT62" s="290">
        <v>0.97750000000000004</v>
      </c>
      <c r="AU62">
        <v>0.97439869999999917</v>
      </c>
      <c r="AV62">
        <v>0.98499999999999999</v>
      </c>
      <c r="AW62">
        <v>0.98499999999999999</v>
      </c>
      <c r="AX62">
        <v>0.98499999999999999</v>
      </c>
      <c r="AY62">
        <v>0.97439869999999917</v>
      </c>
      <c r="AZ62">
        <v>0.97439869999999917</v>
      </c>
      <c r="BA62">
        <v>0.98499999999999999</v>
      </c>
      <c r="BB62">
        <v>0.64</v>
      </c>
      <c r="BC62">
        <f t="shared" si="0"/>
        <v>1</v>
      </c>
      <c r="BE62">
        <v>1.0801076000000034</v>
      </c>
      <c r="BF62">
        <v>1.1003999999999989</v>
      </c>
      <c r="BG62">
        <v>1.0826999999999998</v>
      </c>
      <c r="BH62">
        <v>1.0104999999999993</v>
      </c>
      <c r="BI62">
        <v>1</v>
      </c>
      <c r="BJ62">
        <v>2.0490000000000026</v>
      </c>
      <c r="BK62">
        <v>2.258416333333332</v>
      </c>
      <c r="BL62">
        <v>1.0584499999999972</v>
      </c>
      <c r="BM62">
        <v>1.2885</v>
      </c>
      <c r="BN62">
        <v>2.0010000000000008</v>
      </c>
      <c r="BO62">
        <v>1.4930049999999973</v>
      </c>
      <c r="BP62">
        <v>1.4930049999999973</v>
      </c>
      <c r="BQ62">
        <v>1.2493049999999983</v>
      </c>
      <c r="BR62">
        <v>1.0632550000000007</v>
      </c>
      <c r="BS62">
        <v>1.4086049999999977</v>
      </c>
      <c r="BT62" s="294"/>
      <c r="BU62">
        <v>1.0948299999999991</v>
      </c>
      <c r="BV62" s="294"/>
      <c r="BW62" s="294"/>
      <c r="BX62" s="294"/>
      <c r="BY62" s="294"/>
      <c r="BZ62" s="294"/>
      <c r="CA62" s="294"/>
      <c r="CB62" s="294"/>
      <c r="CC62">
        <v>0.95499999999999996</v>
      </c>
      <c r="CD62">
        <v>0.9</v>
      </c>
      <c r="CE62">
        <v>0.91</v>
      </c>
      <c r="CF62">
        <v>0.94</v>
      </c>
      <c r="CG62">
        <v>0.99895</v>
      </c>
      <c r="CH62">
        <v>0.46</v>
      </c>
      <c r="CI62">
        <v>0.45</v>
      </c>
      <c r="CJ62">
        <v>0.92500000000000004</v>
      </c>
      <c r="CK62">
        <v>0.56499999999999995</v>
      </c>
      <c r="CL62">
        <v>0.505</v>
      </c>
      <c r="CM62">
        <v>0.80500000000000005</v>
      </c>
      <c r="CN62">
        <v>0.83750000000000002</v>
      </c>
      <c r="CO62">
        <v>0.875</v>
      </c>
      <c r="CP62">
        <v>0.90249999999999997</v>
      </c>
      <c r="CQ62">
        <v>0.82</v>
      </c>
      <c r="CR62">
        <v>0.89</v>
      </c>
      <c r="CS62">
        <v>0.98499999999999999</v>
      </c>
      <c r="CT62">
        <v>0.98</v>
      </c>
      <c r="CU62">
        <v>0.99</v>
      </c>
      <c r="CV62">
        <v>0.97750000000000004</v>
      </c>
      <c r="DA62" s="294">
        <v>2.8499999999999999E-4</v>
      </c>
      <c r="DB62" s="294">
        <v>2.0000000000000001E-4</v>
      </c>
      <c r="DC62" s="294">
        <v>0</v>
      </c>
      <c r="DD62" s="294">
        <v>1E-4</v>
      </c>
      <c r="DE62" s="294">
        <v>0</v>
      </c>
      <c r="DF62" s="294">
        <v>3.5999999999999999E-3</v>
      </c>
      <c r="DG62" s="294">
        <v>4.6999999999999999E-4</v>
      </c>
      <c r="DH62" s="294">
        <v>6.9999999999999999E-4</v>
      </c>
      <c r="DI62" s="294">
        <v>0</v>
      </c>
      <c r="DJ62" s="294">
        <v>0</v>
      </c>
      <c r="DK62" s="294">
        <v>5.0000000000000001E-4</v>
      </c>
      <c r="DL62" s="294">
        <v>5.0000000000000001E-4</v>
      </c>
      <c r="DM62" s="294">
        <v>2.9999999999999997E-4</v>
      </c>
      <c r="DN62" s="294">
        <v>2.7500000000000002E-4</v>
      </c>
      <c r="DO62" s="294">
        <v>4.0000000000000598E-4</v>
      </c>
      <c r="DQ62" s="294">
        <v>6.4999999999999994E-5</v>
      </c>
    </row>
    <row r="63" spans="1:121" x14ac:dyDescent="0.2">
      <c r="A63" s="66">
        <v>38292</v>
      </c>
      <c r="B63">
        <v>0.98799999999999999</v>
      </c>
      <c r="C63">
        <v>0.98799999999999999</v>
      </c>
      <c r="D63">
        <v>0.9744299999999998</v>
      </c>
      <c r="E63">
        <v>0.9744299999999998</v>
      </c>
      <c r="F63">
        <v>0.97699999999999998</v>
      </c>
      <c r="G63">
        <v>0.98524800000000123</v>
      </c>
      <c r="H63">
        <v>0.98750000000000004</v>
      </c>
      <c r="I63">
        <v>0.95853074999999743</v>
      </c>
      <c r="J63">
        <v>0.67646249999999997</v>
      </c>
      <c r="K63">
        <v>0.97048500000000038</v>
      </c>
      <c r="L63">
        <v>0.98750000000000004</v>
      </c>
      <c r="M63">
        <v>0.98750000000000004</v>
      </c>
      <c r="N63">
        <v>0.98</v>
      </c>
      <c r="O63">
        <v>0.95983582500000064</v>
      </c>
      <c r="P63">
        <v>0.98</v>
      </c>
      <c r="Q63">
        <v>0.98750000000000004</v>
      </c>
      <c r="R63">
        <v>0.98750000000000004</v>
      </c>
      <c r="S63">
        <v>0.98750000000000004</v>
      </c>
      <c r="T63">
        <v>0.98</v>
      </c>
      <c r="U63">
        <v>0.98</v>
      </c>
      <c r="V63">
        <v>0.98</v>
      </c>
      <c r="W63">
        <v>0.98</v>
      </c>
      <c r="X63">
        <v>0.95983582500000064</v>
      </c>
      <c r="Y63">
        <v>0.95983582500000064</v>
      </c>
      <c r="Z63">
        <v>0.95983582500000064</v>
      </c>
      <c r="AA63">
        <v>0.95983582500000064</v>
      </c>
      <c r="AB63">
        <v>0.98</v>
      </c>
      <c r="AC63">
        <v>0.98</v>
      </c>
      <c r="AD63">
        <v>0.95983582500000064</v>
      </c>
      <c r="AE63">
        <v>0.95983582500000064</v>
      </c>
      <c r="AF63">
        <v>0.98</v>
      </c>
      <c r="AG63">
        <v>0.99</v>
      </c>
      <c r="AH63">
        <v>0.9744565499999992</v>
      </c>
      <c r="AI63">
        <v>0.9744565499999992</v>
      </c>
      <c r="AJ63">
        <v>0.98</v>
      </c>
      <c r="AK63">
        <v>1</v>
      </c>
      <c r="AL63">
        <v>0.97048500000000038</v>
      </c>
      <c r="AM63">
        <v>0.9744299999999998</v>
      </c>
      <c r="AN63" s="290">
        <v>0.98499999999999999</v>
      </c>
      <c r="AO63" s="290">
        <v>0.97</v>
      </c>
      <c r="AP63" s="290">
        <v>0.99</v>
      </c>
      <c r="AQ63">
        <v>0.9744299999999998</v>
      </c>
      <c r="AR63">
        <v>0.9744565499999992</v>
      </c>
      <c r="AS63">
        <v>0.97699999999999998</v>
      </c>
      <c r="AT63" s="290">
        <v>0.97750000000000004</v>
      </c>
      <c r="AU63">
        <v>0.9744565499999992</v>
      </c>
      <c r="AV63">
        <v>0.9744299999999998</v>
      </c>
      <c r="AW63">
        <v>0.9744299999999998</v>
      </c>
      <c r="AX63">
        <v>0.9744299999999998</v>
      </c>
      <c r="AY63">
        <v>0.9744565499999992</v>
      </c>
      <c r="AZ63">
        <v>0.9744565499999992</v>
      </c>
      <c r="BA63">
        <v>0.9744299999999998</v>
      </c>
      <c r="BB63">
        <v>0.64</v>
      </c>
      <c r="BC63">
        <f t="shared" si="0"/>
        <v>1</v>
      </c>
      <c r="BE63">
        <v>1.0803926000000035</v>
      </c>
      <c r="BF63">
        <v>1.1005999999999989</v>
      </c>
      <c r="BG63">
        <v>1.0826999999999998</v>
      </c>
      <c r="BH63">
        <v>1.0105999999999993</v>
      </c>
      <c r="BI63">
        <v>1</v>
      </c>
      <c r="BJ63">
        <v>2.0526000000000026</v>
      </c>
      <c r="BK63">
        <v>2.258886333333332</v>
      </c>
      <c r="BL63">
        <v>1.0591499999999971</v>
      </c>
      <c r="BM63">
        <v>1.2885</v>
      </c>
      <c r="BN63">
        <v>2.0010000000000008</v>
      </c>
      <c r="BO63">
        <v>1.4935049999999972</v>
      </c>
      <c r="BP63">
        <v>1.4935049999999972</v>
      </c>
      <c r="BQ63">
        <v>1.2496049999999983</v>
      </c>
      <c r="BR63">
        <v>1.0635300000000008</v>
      </c>
      <c r="BS63">
        <v>1.4090049999999976</v>
      </c>
      <c r="BT63" s="294"/>
      <c r="BU63">
        <v>1.0948949999999991</v>
      </c>
      <c r="BV63" s="294"/>
      <c r="BW63" s="294"/>
      <c r="BX63" s="294"/>
      <c r="BY63" s="294"/>
      <c r="BZ63" s="294"/>
      <c r="CA63" s="294"/>
      <c r="CB63" s="294"/>
      <c r="CC63">
        <v>0.95499999999999996</v>
      </c>
      <c r="CD63">
        <v>0.9</v>
      </c>
      <c r="CE63">
        <v>0.9</v>
      </c>
      <c r="CF63">
        <v>0.94</v>
      </c>
      <c r="CG63">
        <v>0.999</v>
      </c>
      <c r="CH63">
        <v>0.48</v>
      </c>
      <c r="CI63">
        <v>0.46</v>
      </c>
      <c r="CJ63">
        <v>0.90500000000000003</v>
      </c>
      <c r="CK63">
        <v>0.52500000000000002</v>
      </c>
      <c r="CL63">
        <v>0.48499999999999999</v>
      </c>
      <c r="CM63">
        <v>0.79500000000000004</v>
      </c>
      <c r="CN63">
        <v>0.82750000000000001</v>
      </c>
      <c r="CO63">
        <v>0.85</v>
      </c>
      <c r="CP63">
        <v>0.90249999999999997</v>
      </c>
      <c r="CQ63">
        <v>0.82</v>
      </c>
      <c r="CR63">
        <v>0.89</v>
      </c>
      <c r="CS63">
        <v>0.98499999999999999</v>
      </c>
      <c r="CT63">
        <v>0.97</v>
      </c>
      <c r="CU63">
        <v>0.99</v>
      </c>
      <c r="CV63">
        <v>0.97750000000000004</v>
      </c>
      <c r="DA63" s="294">
        <v>2.8499999999999999E-4</v>
      </c>
      <c r="DB63" s="294">
        <v>2.0000000000000001E-4</v>
      </c>
      <c r="DC63" s="294">
        <v>0</v>
      </c>
      <c r="DD63" s="294">
        <v>1E-4</v>
      </c>
      <c r="DE63" s="294">
        <v>0</v>
      </c>
      <c r="DF63" s="294">
        <v>3.5999999999999999E-3</v>
      </c>
      <c r="DG63" s="294">
        <v>4.6999999999999999E-4</v>
      </c>
      <c r="DH63" s="294">
        <v>6.9999999999999999E-4</v>
      </c>
      <c r="DI63" s="294">
        <v>0</v>
      </c>
      <c r="DJ63" s="294">
        <v>0</v>
      </c>
      <c r="DK63" s="294">
        <v>5.0000000000000001E-4</v>
      </c>
      <c r="DL63" s="294">
        <v>5.0000000000000001E-4</v>
      </c>
      <c r="DM63" s="294">
        <v>2.9999999999999997E-4</v>
      </c>
      <c r="DN63" s="294">
        <v>2.7500000000000002E-4</v>
      </c>
      <c r="DO63" s="294">
        <v>4.0000000000000598E-4</v>
      </c>
      <c r="DQ63" s="294">
        <v>6.4999999999999994E-5</v>
      </c>
    </row>
    <row r="64" spans="1:121" x14ac:dyDescent="0.2">
      <c r="A64" s="66">
        <v>38322</v>
      </c>
      <c r="B64">
        <v>0.98799999999999999</v>
      </c>
      <c r="C64">
        <v>0.97971199999999903</v>
      </c>
      <c r="D64">
        <v>0.95277599999999985</v>
      </c>
      <c r="E64">
        <v>0.95277599999999985</v>
      </c>
      <c r="F64">
        <v>0.97699999999999998</v>
      </c>
      <c r="G64">
        <v>0.98750000000000004</v>
      </c>
      <c r="H64">
        <v>0.98750000000000004</v>
      </c>
      <c r="I64">
        <v>0.92736874999999741</v>
      </c>
      <c r="J64">
        <v>0.68290499999999998</v>
      </c>
      <c r="K64">
        <v>0.97048500000000038</v>
      </c>
      <c r="L64">
        <v>0.8814629499999983</v>
      </c>
      <c r="M64">
        <v>0.93001811249999833</v>
      </c>
      <c r="N64">
        <v>0.86243444999999874</v>
      </c>
      <c r="O64">
        <v>0.94944596250000068</v>
      </c>
      <c r="P64">
        <v>0.86243444999999874</v>
      </c>
      <c r="Q64">
        <v>0.8814629499999983</v>
      </c>
      <c r="R64">
        <v>0.8814629499999983</v>
      </c>
      <c r="S64">
        <v>0.8814629499999983</v>
      </c>
      <c r="T64">
        <v>0.86243444999999874</v>
      </c>
      <c r="U64">
        <v>0.86243444999999874</v>
      </c>
      <c r="V64">
        <v>0.86243444999999874</v>
      </c>
      <c r="W64">
        <v>0.86243444999999874</v>
      </c>
      <c r="X64">
        <v>0.94944596250000068</v>
      </c>
      <c r="Y64">
        <v>0.94944596250000068</v>
      </c>
      <c r="Z64">
        <v>0.94944596250000068</v>
      </c>
      <c r="AA64">
        <v>0.94944596250000068</v>
      </c>
      <c r="AB64">
        <v>0.86243444999999874</v>
      </c>
      <c r="AC64">
        <v>0.86243444999999874</v>
      </c>
      <c r="AD64">
        <v>0.94944596250000068</v>
      </c>
      <c r="AE64">
        <v>0.94944596250000068</v>
      </c>
      <c r="AF64">
        <v>0.86243444999999874</v>
      </c>
      <c r="AG64">
        <v>0.98</v>
      </c>
      <c r="AH64">
        <v>0.97451439999999911</v>
      </c>
      <c r="AI64">
        <v>0.97451439999999911</v>
      </c>
      <c r="AJ64">
        <v>0.86243444999999874</v>
      </c>
      <c r="AK64">
        <v>1</v>
      </c>
      <c r="AL64">
        <v>0.97048500000000038</v>
      </c>
      <c r="AM64">
        <v>0.95277599999999985</v>
      </c>
      <c r="AN64" s="290">
        <v>0.98499999999999999</v>
      </c>
      <c r="AO64" s="290">
        <v>0.97</v>
      </c>
      <c r="AP64" s="290">
        <v>0.99</v>
      </c>
      <c r="AQ64">
        <v>0.95277599999999985</v>
      </c>
      <c r="AR64">
        <v>0.97451439999999911</v>
      </c>
      <c r="AS64">
        <v>0.97699999999999998</v>
      </c>
      <c r="AT64" s="290">
        <v>0.97750000000000004</v>
      </c>
      <c r="AU64">
        <v>0.97451439999999911</v>
      </c>
      <c r="AV64">
        <v>0.95277599999999985</v>
      </c>
      <c r="AW64">
        <v>0.95277599999999985</v>
      </c>
      <c r="AX64">
        <v>0.95277599999999985</v>
      </c>
      <c r="AY64">
        <v>0.97451439999999911</v>
      </c>
      <c r="AZ64">
        <v>0.97451439999999911</v>
      </c>
      <c r="BA64">
        <v>0.95277599999999985</v>
      </c>
      <c r="BB64">
        <v>0.64</v>
      </c>
      <c r="BC64">
        <f t="shared" si="0"/>
        <v>1</v>
      </c>
      <c r="BE64">
        <v>1.0806776000000036</v>
      </c>
      <c r="BF64">
        <v>1.1007999999999989</v>
      </c>
      <c r="BG64">
        <v>1.0826999999999998</v>
      </c>
      <c r="BH64">
        <v>1.0106999999999993</v>
      </c>
      <c r="BI64">
        <v>1</v>
      </c>
      <c r="BJ64">
        <v>2.0562000000000027</v>
      </c>
      <c r="BK64">
        <v>2.259356333333332</v>
      </c>
      <c r="BL64">
        <v>1.0598499999999971</v>
      </c>
      <c r="BM64">
        <v>1.2885</v>
      </c>
      <c r="BN64">
        <v>2.0010000000000008</v>
      </c>
      <c r="BO64">
        <v>1.4940049999999971</v>
      </c>
      <c r="BP64">
        <v>1.4940049999999971</v>
      </c>
      <c r="BQ64">
        <v>1.2499049999999983</v>
      </c>
      <c r="BR64">
        <v>1.0638050000000008</v>
      </c>
      <c r="BS64">
        <v>1.4094049999999976</v>
      </c>
      <c r="BT64" s="294"/>
      <c r="BU64">
        <v>1.094959999999999</v>
      </c>
      <c r="BV64" s="294"/>
      <c r="BW64" s="294"/>
      <c r="BX64" s="294"/>
      <c r="BY64" s="294"/>
      <c r="BZ64" s="294"/>
      <c r="CA64" s="294"/>
      <c r="CB64" s="294"/>
      <c r="CC64">
        <v>0.93500000000000005</v>
      </c>
      <c r="CD64">
        <v>0.89</v>
      </c>
      <c r="CE64">
        <v>0.88</v>
      </c>
      <c r="CF64">
        <v>0.92</v>
      </c>
      <c r="CG64">
        <v>0.999</v>
      </c>
      <c r="CH64">
        <v>0.51</v>
      </c>
      <c r="CI64">
        <v>0.48</v>
      </c>
      <c r="CJ64">
        <v>0.875</v>
      </c>
      <c r="CK64">
        <v>0.53</v>
      </c>
      <c r="CL64">
        <v>0.48499999999999999</v>
      </c>
      <c r="CM64">
        <v>0.59</v>
      </c>
      <c r="CN64">
        <v>0.62250000000000005</v>
      </c>
      <c r="CO64">
        <v>0.69</v>
      </c>
      <c r="CP64">
        <v>0.89249999999999996</v>
      </c>
      <c r="CQ64">
        <v>0.71499999999999997</v>
      </c>
      <c r="CR64">
        <v>0.89</v>
      </c>
      <c r="CS64">
        <v>0.98499999999999999</v>
      </c>
      <c r="CT64">
        <v>0.97</v>
      </c>
      <c r="CU64">
        <v>0.99</v>
      </c>
      <c r="CV64">
        <v>0.97750000000000004</v>
      </c>
      <c r="DA64" s="294">
        <v>2.8499999999999999E-4</v>
      </c>
      <c r="DB64" s="294">
        <v>2.0000000000000001E-4</v>
      </c>
      <c r="DC64" s="294">
        <v>0</v>
      </c>
      <c r="DD64" s="294">
        <v>1E-4</v>
      </c>
      <c r="DE64" s="294">
        <v>0</v>
      </c>
      <c r="DF64" s="294">
        <v>3.5999999999999999E-3</v>
      </c>
      <c r="DG64" s="294">
        <v>4.6999999999999999E-4</v>
      </c>
      <c r="DH64" s="294">
        <v>6.9999999999999999E-4</v>
      </c>
      <c r="DI64" s="294">
        <v>0</v>
      </c>
      <c r="DJ64" s="294">
        <v>0</v>
      </c>
      <c r="DK64" s="294">
        <v>5.0000000000000001E-4</v>
      </c>
      <c r="DL64" s="294">
        <v>5.0000000000000001E-4</v>
      </c>
      <c r="DM64" s="294">
        <v>2.9999999999999997E-4</v>
      </c>
      <c r="DN64" s="294">
        <v>2.7500000000000002E-4</v>
      </c>
      <c r="DO64" s="294">
        <v>4.0000000000000598E-4</v>
      </c>
      <c r="DQ64" s="294">
        <v>6.4999999999999994E-5</v>
      </c>
    </row>
    <row r="65" spans="1:121" x14ac:dyDescent="0.2">
      <c r="A65" s="66">
        <v>38353</v>
      </c>
      <c r="B65">
        <v>0.96746152700000332</v>
      </c>
      <c r="C65">
        <v>0.94685999999999904</v>
      </c>
      <c r="D65">
        <v>0.94194899999999981</v>
      </c>
      <c r="E65">
        <v>0.94194899999999981</v>
      </c>
      <c r="F65">
        <v>0.97699999999999998</v>
      </c>
      <c r="G65">
        <v>0.98750000000000004</v>
      </c>
      <c r="H65">
        <v>0.98750000000000004</v>
      </c>
      <c r="I65">
        <v>0.85374274999999766</v>
      </c>
      <c r="J65">
        <v>0.69579000000000002</v>
      </c>
      <c r="K65">
        <v>0.98499999999999999</v>
      </c>
      <c r="L65">
        <v>0.9041755249999982</v>
      </c>
      <c r="M65">
        <v>0.95274693749999806</v>
      </c>
      <c r="N65">
        <v>0.8626414499999987</v>
      </c>
      <c r="O65">
        <v>0.93639040000000073</v>
      </c>
      <c r="P65">
        <v>0.8626414499999987</v>
      </c>
      <c r="Q65">
        <v>0.9041755249999982</v>
      </c>
      <c r="R65">
        <v>0.9041755249999982</v>
      </c>
      <c r="S65">
        <v>0.9041755249999982</v>
      </c>
      <c r="T65">
        <v>0.8626414499999987</v>
      </c>
      <c r="U65">
        <v>0.8626414499999987</v>
      </c>
      <c r="V65">
        <v>0.8626414499999987</v>
      </c>
      <c r="W65">
        <v>0.8626414499999987</v>
      </c>
      <c r="X65">
        <v>0.93639040000000073</v>
      </c>
      <c r="Y65">
        <v>0.93639040000000073</v>
      </c>
      <c r="Z65">
        <v>0.93639040000000073</v>
      </c>
      <c r="AA65">
        <v>0.93639040000000073</v>
      </c>
      <c r="AB65">
        <v>0.8626414499999987</v>
      </c>
      <c r="AC65">
        <v>0.8626414499999987</v>
      </c>
      <c r="AD65">
        <v>0.93639040000000073</v>
      </c>
      <c r="AE65">
        <v>0.93639040000000073</v>
      </c>
      <c r="AF65">
        <v>0.8626414499999987</v>
      </c>
      <c r="AG65">
        <v>0.98</v>
      </c>
      <c r="AH65">
        <v>0.97457224999999914</v>
      </c>
      <c r="AI65">
        <v>0.97457224999999914</v>
      </c>
      <c r="AJ65">
        <v>0.8626414499999987</v>
      </c>
      <c r="AK65">
        <v>1</v>
      </c>
      <c r="AL65">
        <v>0.98499999999999999</v>
      </c>
      <c r="AM65">
        <v>0.94194899999999981</v>
      </c>
      <c r="AN65" s="290">
        <v>0.98499999999999999</v>
      </c>
      <c r="AO65" s="290">
        <v>0.96</v>
      </c>
      <c r="AP65" s="290">
        <v>0.99</v>
      </c>
      <c r="AQ65">
        <v>0.94194899999999981</v>
      </c>
      <c r="AR65">
        <v>0.97457224999999914</v>
      </c>
      <c r="AS65">
        <v>0.97699999999999998</v>
      </c>
      <c r="AT65" s="290">
        <v>0.97750000000000004</v>
      </c>
      <c r="AU65">
        <v>0.97457224999999914</v>
      </c>
      <c r="AV65">
        <v>0.94194899999999981</v>
      </c>
      <c r="AW65">
        <v>0.94194899999999981</v>
      </c>
      <c r="AX65">
        <v>0.94194899999999981</v>
      </c>
      <c r="AY65">
        <v>0.97457224999999914</v>
      </c>
      <c r="AZ65">
        <v>0.97457224999999914</v>
      </c>
      <c r="BA65">
        <v>0.94194899999999981</v>
      </c>
      <c r="BB65">
        <v>0.64</v>
      </c>
      <c r="BC65">
        <f t="shared" si="0"/>
        <v>1</v>
      </c>
      <c r="BE65">
        <v>1.0809626000000037</v>
      </c>
      <c r="BF65">
        <v>1.1009999999999989</v>
      </c>
      <c r="BG65">
        <v>1.0826999999999998</v>
      </c>
      <c r="BH65">
        <v>1.0107999999999993</v>
      </c>
      <c r="BI65">
        <v>1</v>
      </c>
      <c r="BJ65">
        <v>2.0598000000000027</v>
      </c>
      <c r="BK65">
        <v>2.2598263333333319</v>
      </c>
      <c r="BL65">
        <v>1.060549999999997</v>
      </c>
      <c r="BM65">
        <v>1.2885</v>
      </c>
      <c r="BN65">
        <v>2.0010000000000008</v>
      </c>
      <c r="BO65">
        <v>1.4945049999999971</v>
      </c>
      <c r="BP65">
        <v>1.4945049999999971</v>
      </c>
      <c r="BQ65">
        <v>1.2502049999999982</v>
      </c>
      <c r="BR65">
        <v>1.0640800000000008</v>
      </c>
      <c r="BS65">
        <v>1.4098049999999975</v>
      </c>
      <c r="BT65" s="294"/>
      <c r="BU65">
        <v>1.095024999999999</v>
      </c>
      <c r="BV65" s="294"/>
      <c r="BW65" s="294"/>
      <c r="BX65" s="294"/>
      <c r="BY65" s="294"/>
      <c r="BZ65" s="294"/>
      <c r="CA65" s="294"/>
      <c r="CB65" s="294"/>
      <c r="CC65">
        <v>0.89500000000000002</v>
      </c>
      <c r="CD65">
        <v>0.86</v>
      </c>
      <c r="CE65">
        <v>0.87</v>
      </c>
      <c r="CF65">
        <v>0.92</v>
      </c>
      <c r="CG65">
        <v>0.999</v>
      </c>
      <c r="CH65">
        <v>0.57999999999999996</v>
      </c>
      <c r="CI65">
        <v>0.45</v>
      </c>
      <c r="CJ65">
        <v>0.80500000000000005</v>
      </c>
      <c r="CK65">
        <v>0.54</v>
      </c>
      <c r="CL65">
        <v>0.505</v>
      </c>
      <c r="CM65">
        <v>0.60499999999999998</v>
      </c>
      <c r="CN65">
        <v>0.63749999999999996</v>
      </c>
      <c r="CO65">
        <v>0.69</v>
      </c>
      <c r="CP65">
        <v>0.88</v>
      </c>
      <c r="CQ65">
        <v>0.64</v>
      </c>
      <c r="CR65">
        <v>0.89</v>
      </c>
      <c r="CS65">
        <v>0.98499999999999999</v>
      </c>
      <c r="CT65">
        <v>0.96</v>
      </c>
      <c r="CU65">
        <v>0.99</v>
      </c>
      <c r="CV65">
        <v>0.97750000000000004</v>
      </c>
      <c r="DA65" s="294">
        <v>2.8499999999999999E-4</v>
      </c>
      <c r="DB65" s="294">
        <v>2.0000000000000001E-4</v>
      </c>
      <c r="DC65" s="294">
        <v>0</v>
      </c>
      <c r="DD65" s="294">
        <v>1E-4</v>
      </c>
      <c r="DE65" s="294">
        <v>0</v>
      </c>
      <c r="DF65" s="294">
        <v>3.5999999999999999E-3</v>
      </c>
      <c r="DG65" s="294">
        <v>4.6999999999999999E-4</v>
      </c>
      <c r="DH65" s="294">
        <v>6.9999999999999999E-4</v>
      </c>
      <c r="DI65" s="294">
        <v>0</v>
      </c>
      <c r="DJ65" s="294">
        <v>0</v>
      </c>
      <c r="DK65" s="294">
        <v>5.0000000000000001E-4</v>
      </c>
      <c r="DL65" s="294">
        <v>5.0000000000000001E-4</v>
      </c>
      <c r="DM65" s="294">
        <v>2.9999999999999997E-4</v>
      </c>
      <c r="DN65" s="294">
        <v>2.7500000000000002E-4</v>
      </c>
      <c r="DO65" s="294">
        <v>4.0000000000000598E-4</v>
      </c>
      <c r="DQ65" s="294">
        <v>6.4999999999999994E-5</v>
      </c>
    </row>
    <row r="66" spans="1:121" x14ac:dyDescent="0.2">
      <c r="A66" s="66">
        <v>38384</v>
      </c>
      <c r="B66">
        <v>0.93527917400000327</v>
      </c>
      <c r="C66">
        <v>0.94703199999999899</v>
      </c>
      <c r="D66">
        <v>0.96360299999999977</v>
      </c>
      <c r="E66">
        <v>0.96360299999999977</v>
      </c>
      <c r="F66">
        <v>0.97699999999999998</v>
      </c>
      <c r="G66">
        <v>0.98750000000000004</v>
      </c>
      <c r="H66">
        <v>0.98750000000000004</v>
      </c>
      <c r="I66">
        <v>0.89675624999999737</v>
      </c>
      <c r="J66">
        <v>0.83108250000000006</v>
      </c>
      <c r="K66">
        <v>0.98499999999999999</v>
      </c>
      <c r="L66">
        <v>0.94932817499999811</v>
      </c>
      <c r="M66">
        <v>0.98750000000000004</v>
      </c>
      <c r="N66">
        <v>0.88785854999999869</v>
      </c>
      <c r="O66">
        <v>0.93397151250000066</v>
      </c>
      <c r="P66">
        <v>0.88785854999999869</v>
      </c>
      <c r="Q66">
        <v>0.94932817499999811</v>
      </c>
      <c r="R66">
        <v>0.94932817499999811</v>
      </c>
      <c r="S66">
        <v>0.94932817499999811</v>
      </c>
      <c r="T66">
        <v>0.88785854999999869</v>
      </c>
      <c r="U66">
        <v>0.88785854999999869</v>
      </c>
      <c r="V66">
        <v>0.88785854999999869</v>
      </c>
      <c r="W66">
        <v>0.88785854999999869</v>
      </c>
      <c r="X66">
        <v>0.93397151250000066</v>
      </c>
      <c r="Y66">
        <v>0.93397151250000066</v>
      </c>
      <c r="Z66">
        <v>0.93397151250000066</v>
      </c>
      <c r="AA66">
        <v>0.93397151250000066</v>
      </c>
      <c r="AB66">
        <v>0.88785854999999869</v>
      </c>
      <c r="AC66">
        <v>0.88785854999999869</v>
      </c>
      <c r="AD66">
        <v>0.93397151250000066</v>
      </c>
      <c r="AE66">
        <v>0.93397151250000066</v>
      </c>
      <c r="AF66">
        <v>0.88785854999999869</v>
      </c>
      <c r="AG66">
        <v>0.98</v>
      </c>
      <c r="AH66">
        <v>0.97463009999999917</v>
      </c>
      <c r="AI66">
        <v>0.97463009999999917</v>
      </c>
      <c r="AJ66">
        <v>0.88785854999999869</v>
      </c>
      <c r="AK66">
        <v>1</v>
      </c>
      <c r="AL66">
        <v>0.98499999999999999</v>
      </c>
      <c r="AM66">
        <v>0.96360299999999977</v>
      </c>
      <c r="AN66" s="290">
        <v>0.98499999999999999</v>
      </c>
      <c r="AO66" s="290">
        <v>0.97</v>
      </c>
      <c r="AP66" s="290">
        <v>0.99</v>
      </c>
      <c r="AQ66">
        <v>0.96360299999999977</v>
      </c>
      <c r="AR66">
        <v>0.97463009999999917</v>
      </c>
      <c r="AS66">
        <v>0.97699999999999998</v>
      </c>
      <c r="AT66" s="290">
        <v>0.97750000000000004</v>
      </c>
      <c r="AU66">
        <v>0.97463009999999917</v>
      </c>
      <c r="AV66">
        <v>0.96360299999999977</v>
      </c>
      <c r="AW66">
        <v>0.96360299999999977</v>
      </c>
      <c r="AX66">
        <v>0.96360299999999977</v>
      </c>
      <c r="AY66">
        <v>0.97463009999999917</v>
      </c>
      <c r="AZ66">
        <v>0.97463009999999917</v>
      </c>
      <c r="BA66">
        <v>0.96360299999999977</v>
      </c>
      <c r="BB66">
        <v>0.64</v>
      </c>
      <c r="BC66">
        <f t="shared" si="0"/>
        <v>1</v>
      </c>
      <c r="BE66">
        <v>1.0812476000000038</v>
      </c>
      <c r="BF66">
        <v>1.1011999999999988</v>
      </c>
      <c r="BG66">
        <v>1.0826999999999998</v>
      </c>
      <c r="BH66">
        <v>1.0108999999999992</v>
      </c>
      <c r="BI66">
        <v>1</v>
      </c>
      <c r="BJ66">
        <v>2.0634000000000028</v>
      </c>
      <c r="BK66">
        <v>2.2602963333333319</v>
      </c>
      <c r="BL66">
        <v>1.06125</v>
      </c>
      <c r="BM66">
        <v>1.2885</v>
      </c>
      <c r="BN66">
        <v>2.0010000000000008</v>
      </c>
      <c r="BO66">
        <v>1.495004999999997</v>
      </c>
      <c r="BP66">
        <v>1.495004999999997</v>
      </c>
      <c r="BQ66">
        <v>1.2505049999999982</v>
      </c>
      <c r="BR66">
        <v>1.0643550000000008</v>
      </c>
      <c r="BS66">
        <v>1.4102049999999975</v>
      </c>
      <c r="BT66" s="294"/>
      <c r="BU66">
        <v>1.095089999999999</v>
      </c>
      <c r="BV66" s="294"/>
      <c r="BW66" s="294"/>
      <c r="BX66" s="294"/>
      <c r="BY66" s="294"/>
      <c r="BZ66" s="294"/>
      <c r="CA66" s="294"/>
      <c r="CB66" s="294"/>
      <c r="CC66">
        <v>0.86499999999999999</v>
      </c>
      <c r="CD66">
        <v>0.86</v>
      </c>
      <c r="CE66">
        <v>0.89</v>
      </c>
      <c r="CF66">
        <v>0.93500000000000005</v>
      </c>
      <c r="CG66">
        <v>0.99895</v>
      </c>
      <c r="CH66">
        <v>0.57999999999999996</v>
      </c>
      <c r="CI66">
        <v>0.45</v>
      </c>
      <c r="CJ66">
        <v>0.84499999999999997</v>
      </c>
      <c r="CK66">
        <v>0.64500000000000002</v>
      </c>
      <c r="CL66">
        <v>0.505</v>
      </c>
      <c r="CM66">
        <v>0.63500000000000001</v>
      </c>
      <c r="CN66">
        <v>0.66749999999999998</v>
      </c>
      <c r="CO66">
        <v>0.71</v>
      </c>
      <c r="CP66">
        <v>0.87749999999999995</v>
      </c>
      <c r="CQ66">
        <v>0.67</v>
      </c>
      <c r="CR66">
        <v>0.89</v>
      </c>
      <c r="CS66">
        <v>0.98499999999999999</v>
      </c>
      <c r="CT66">
        <v>0.97</v>
      </c>
      <c r="CU66">
        <v>0.99</v>
      </c>
      <c r="CV66">
        <v>0.97750000000000004</v>
      </c>
      <c r="DA66" s="294">
        <v>2.8499999999999999E-4</v>
      </c>
      <c r="DB66" s="294">
        <v>2.0000000000000001E-4</v>
      </c>
      <c r="DC66" s="294">
        <v>0</v>
      </c>
      <c r="DD66" s="294">
        <v>1E-4</v>
      </c>
      <c r="DE66" s="294">
        <v>0</v>
      </c>
      <c r="DF66" s="294">
        <v>3.5999999999999999E-3</v>
      </c>
      <c r="DG66" s="294">
        <v>4.6999999999999999E-4</v>
      </c>
      <c r="DH66" s="294">
        <v>6.9999999999999999E-4</v>
      </c>
      <c r="DI66" s="294">
        <v>0</v>
      </c>
      <c r="DJ66" s="294">
        <v>0</v>
      </c>
      <c r="DK66" s="294">
        <v>5.0000000000000001E-4</v>
      </c>
      <c r="DL66" s="294">
        <v>5.0000000000000001E-4</v>
      </c>
      <c r="DM66" s="294">
        <v>2.9999999999999997E-4</v>
      </c>
      <c r="DN66" s="294">
        <v>2.7500000000000002E-4</v>
      </c>
      <c r="DO66" s="294">
        <v>4.0000000000000598E-4</v>
      </c>
      <c r="DQ66" s="294">
        <v>6.4999999999999994E-5</v>
      </c>
    </row>
    <row r="67" spans="1:121" x14ac:dyDescent="0.2">
      <c r="A67" s="66">
        <v>38412</v>
      </c>
      <c r="B67">
        <v>0.93552569900000326</v>
      </c>
      <c r="C67">
        <v>0.98024599999999895</v>
      </c>
      <c r="D67">
        <v>0.98499999999999999</v>
      </c>
      <c r="E67">
        <v>0.98499999999999999</v>
      </c>
      <c r="F67">
        <v>0.97699999999999998</v>
      </c>
      <c r="G67">
        <v>0.98750000000000004</v>
      </c>
      <c r="H67">
        <v>0.98750000000000004</v>
      </c>
      <c r="I67">
        <v>0.92920624999999724</v>
      </c>
      <c r="J67">
        <v>0.98499999999999999</v>
      </c>
      <c r="K67">
        <v>0.98499999999999999</v>
      </c>
      <c r="L67">
        <v>0.98750000000000004</v>
      </c>
      <c r="M67">
        <v>0.98750000000000004</v>
      </c>
      <c r="N67">
        <v>0.98</v>
      </c>
      <c r="O67">
        <v>0.95816700000000077</v>
      </c>
      <c r="P67">
        <v>0.98</v>
      </c>
      <c r="Q67">
        <v>0.98750000000000004</v>
      </c>
      <c r="R67">
        <v>0.98750000000000004</v>
      </c>
      <c r="S67">
        <v>0.98750000000000004</v>
      </c>
      <c r="T67">
        <v>0.98</v>
      </c>
      <c r="U67">
        <v>0.98</v>
      </c>
      <c r="V67">
        <v>0.98</v>
      </c>
      <c r="W67">
        <v>0.98</v>
      </c>
      <c r="X67">
        <v>0.95816700000000077</v>
      </c>
      <c r="Y67">
        <v>0.95816700000000077</v>
      </c>
      <c r="Z67">
        <v>0.95816700000000077</v>
      </c>
      <c r="AA67">
        <v>0.95816700000000077</v>
      </c>
      <c r="AB67">
        <v>0.98</v>
      </c>
      <c r="AC67">
        <v>0.98</v>
      </c>
      <c r="AD67">
        <v>0.95816700000000077</v>
      </c>
      <c r="AE67">
        <v>0.95816700000000077</v>
      </c>
      <c r="AF67">
        <v>0.98</v>
      </c>
      <c r="AG67">
        <v>0.99</v>
      </c>
      <c r="AH67">
        <v>0.97468794999999908</v>
      </c>
      <c r="AI67">
        <v>0.97468794999999908</v>
      </c>
      <c r="AJ67">
        <v>0.98</v>
      </c>
      <c r="AK67">
        <v>1</v>
      </c>
      <c r="AL67">
        <v>0.98499999999999999</v>
      </c>
      <c r="AM67">
        <v>0.98499999999999999</v>
      </c>
      <c r="AN67" s="290">
        <v>0.98499999999999999</v>
      </c>
      <c r="AO67" s="290">
        <v>0.97</v>
      </c>
      <c r="AP67" s="290">
        <v>0.99</v>
      </c>
      <c r="AQ67">
        <v>0.98499999999999999</v>
      </c>
      <c r="AR67">
        <v>0.97468794999999908</v>
      </c>
      <c r="AS67">
        <v>0.97699999999999998</v>
      </c>
      <c r="AT67" s="290">
        <v>0.97750000000000004</v>
      </c>
      <c r="AU67">
        <v>0.97468794999999908</v>
      </c>
      <c r="AV67">
        <v>0.98499999999999999</v>
      </c>
      <c r="AW67">
        <v>0.98499999999999999</v>
      </c>
      <c r="AX67">
        <v>0.98499999999999999</v>
      </c>
      <c r="AY67">
        <v>0.97468794999999908</v>
      </c>
      <c r="AZ67">
        <v>0.97468794999999908</v>
      </c>
      <c r="BA67">
        <v>0.98499999999999999</v>
      </c>
      <c r="BB67">
        <v>0.64</v>
      </c>
      <c r="BC67">
        <f t="shared" si="0"/>
        <v>1</v>
      </c>
      <c r="BE67">
        <v>1.0815326000000038</v>
      </c>
      <c r="BF67">
        <v>1.1013999999999988</v>
      </c>
      <c r="BG67">
        <v>1.0826999999999998</v>
      </c>
      <c r="BH67">
        <v>1.0109999999999992</v>
      </c>
      <c r="BI67">
        <v>1</v>
      </c>
      <c r="BJ67">
        <v>2.0670000000000028</v>
      </c>
      <c r="BK67">
        <v>2.2607663333333319</v>
      </c>
      <c r="BL67">
        <v>1.0619499999999968</v>
      </c>
      <c r="BM67">
        <v>1.2885</v>
      </c>
      <c r="BN67">
        <v>2.0010000000000008</v>
      </c>
      <c r="BO67">
        <v>1.495504999999997</v>
      </c>
      <c r="BP67">
        <v>1.495504999999997</v>
      </c>
      <c r="BQ67">
        <v>1.2508049999999982</v>
      </c>
      <c r="BR67">
        <v>1.0646300000000009</v>
      </c>
      <c r="BS67">
        <v>1.4106049999999974</v>
      </c>
      <c r="BT67" s="294"/>
      <c r="BU67">
        <v>1.095154999999999</v>
      </c>
      <c r="BV67" s="294"/>
      <c r="BW67" s="294"/>
      <c r="BX67" s="294"/>
      <c r="BY67" s="294"/>
      <c r="BZ67" s="294"/>
      <c r="CA67" s="294"/>
      <c r="CB67" s="294"/>
      <c r="CC67">
        <v>0.86499999999999999</v>
      </c>
      <c r="CD67">
        <v>0.89</v>
      </c>
      <c r="CE67">
        <v>0.91</v>
      </c>
      <c r="CF67">
        <v>0.93500000000000005</v>
      </c>
      <c r="CG67">
        <v>0.99895</v>
      </c>
      <c r="CH67">
        <v>0.54</v>
      </c>
      <c r="CI67">
        <v>0.45</v>
      </c>
      <c r="CJ67">
        <v>0.875</v>
      </c>
      <c r="CK67">
        <v>0.81499999999999995</v>
      </c>
      <c r="CL67">
        <v>0.51500000000000001</v>
      </c>
      <c r="CM67">
        <v>0.78500000000000003</v>
      </c>
      <c r="CN67">
        <v>0.8175</v>
      </c>
      <c r="CO67">
        <v>0.8</v>
      </c>
      <c r="CP67">
        <v>0.9</v>
      </c>
      <c r="CQ67">
        <v>0.83</v>
      </c>
      <c r="CR67">
        <v>0.89</v>
      </c>
      <c r="CS67">
        <v>0.98499999999999999</v>
      </c>
      <c r="CT67">
        <v>0.97</v>
      </c>
      <c r="CU67">
        <v>0.99</v>
      </c>
      <c r="CV67">
        <v>0.97750000000000004</v>
      </c>
      <c r="DA67" s="294">
        <v>2.8499999999999999E-4</v>
      </c>
      <c r="DB67" s="294">
        <v>2.0000000000000001E-4</v>
      </c>
      <c r="DC67" s="294">
        <v>0</v>
      </c>
      <c r="DD67" s="294">
        <v>1E-4</v>
      </c>
      <c r="DE67" s="294">
        <v>0</v>
      </c>
      <c r="DF67" s="294">
        <v>3.5999999999999999E-3</v>
      </c>
      <c r="DG67" s="294">
        <v>4.6999999999999999E-4</v>
      </c>
      <c r="DH67" s="294">
        <v>6.9999999999999999E-4</v>
      </c>
      <c r="DI67" s="294">
        <v>0</v>
      </c>
      <c r="DJ67" s="294">
        <v>0</v>
      </c>
      <c r="DK67" s="294">
        <v>5.0000000000000001E-4</v>
      </c>
      <c r="DL67" s="294">
        <v>5.0000000000000001E-4</v>
      </c>
      <c r="DM67" s="294">
        <v>2.9999999999999997E-4</v>
      </c>
      <c r="DN67" s="294">
        <v>2.7500000000000002E-4</v>
      </c>
      <c r="DO67" s="294">
        <v>4.0000000000000598E-4</v>
      </c>
      <c r="DQ67" s="294">
        <v>6.4999999999999994E-5</v>
      </c>
    </row>
    <row r="68" spans="1:121" x14ac:dyDescent="0.2">
      <c r="A68" s="66">
        <v>38443</v>
      </c>
      <c r="B68">
        <v>0.96822675200000352</v>
      </c>
      <c r="C68">
        <v>0.98799999999999999</v>
      </c>
      <c r="D68">
        <v>0.98499999999999999</v>
      </c>
      <c r="E68">
        <v>0.98499999999999999</v>
      </c>
      <c r="F68">
        <v>0.97699999999999998</v>
      </c>
      <c r="G68">
        <v>0.98750000000000004</v>
      </c>
      <c r="H68">
        <v>0.94971925999999929</v>
      </c>
      <c r="I68">
        <v>0.98750000000000004</v>
      </c>
      <c r="J68">
        <v>0.98499999999999999</v>
      </c>
      <c r="K68">
        <v>0.98499999999999999</v>
      </c>
      <c r="L68">
        <v>0.98750000000000004</v>
      </c>
      <c r="M68">
        <v>0.98750000000000004</v>
      </c>
      <c r="N68">
        <v>0.98</v>
      </c>
      <c r="O68">
        <v>0.96160921500000085</v>
      </c>
      <c r="P68">
        <v>0.98</v>
      </c>
      <c r="Q68">
        <v>0.98750000000000004</v>
      </c>
      <c r="R68">
        <v>0.98750000000000004</v>
      </c>
      <c r="S68">
        <v>0.98750000000000004</v>
      </c>
      <c r="T68">
        <v>0.98</v>
      </c>
      <c r="U68">
        <v>0.98</v>
      </c>
      <c r="V68">
        <v>0.98</v>
      </c>
      <c r="W68">
        <v>0.98</v>
      </c>
      <c r="X68">
        <v>0.96160921500000085</v>
      </c>
      <c r="Y68">
        <v>0.96160921500000085</v>
      </c>
      <c r="Z68">
        <v>0.96160921500000085</v>
      </c>
      <c r="AA68">
        <v>0.96160921500000085</v>
      </c>
      <c r="AB68">
        <v>0.98</v>
      </c>
      <c r="AC68">
        <v>0.98</v>
      </c>
      <c r="AD68">
        <v>0.96160921500000085</v>
      </c>
      <c r="AE68">
        <v>0.96160921500000085</v>
      </c>
      <c r="AF68">
        <v>0.98</v>
      </c>
      <c r="AG68">
        <v>0.99</v>
      </c>
      <c r="AH68">
        <v>0.97474579999999911</v>
      </c>
      <c r="AI68">
        <v>0.97474579999999911</v>
      </c>
      <c r="AJ68">
        <v>0.98</v>
      </c>
      <c r="AK68">
        <v>1</v>
      </c>
      <c r="AL68">
        <v>0.98499999999999999</v>
      </c>
      <c r="AM68">
        <v>0.98499999999999999</v>
      </c>
      <c r="AN68" s="290">
        <v>0.98499999999999999</v>
      </c>
      <c r="AO68" s="290">
        <v>0.99</v>
      </c>
      <c r="AP68" s="290">
        <v>0.99</v>
      </c>
      <c r="AQ68">
        <v>0.98499999999999999</v>
      </c>
      <c r="AR68">
        <v>0.97474579999999911</v>
      </c>
      <c r="AS68">
        <v>0.97699999999999998</v>
      </c>
      <c r="AT68" s="290">
        <v>0.97750000000000004</v>
      </c>
      <c r="AU68">
        <v>0.97474579999999911</v>
      </c>
      <c r="AV68">
        <v>0.98499999999999999</v>
      </c>
      <c r="AW68">
        <v>0.98499999999999999</v>
      </c>
      <c r="AX68">
        <v>0.98499999999999999</v>
      </c>
      <c r="AY68">
        <v>0.97474579999999911</v>
      </c>
      <c r="AZ68">
        <v>0.97474579999999911</v>
      </c>
      <c r="BA68">
        <v>0.98499999999999999</v>
      </c>
      <c r="BB68">
        <v>0.64</v>
      </c>
      <c r="BC68">
        <f t="shared" si="0"/>
        <v>1</v>
      </c>
      <c r="BE68">
        <v>1.0818176000000039</v>
      </c>
      <c r="BF68">
        <v>1.1015999999999988</v>
      </c>
      <c r="BG68">
        <v>1.0826999999999998</v>
      </c>
      <c r="BH68">
        <v>1.0110999999999992</v>
      </c>
      <c r="BI68">
        <v>1</v>
      </c>
      <c r="BJ68">
        <v>2.0706000000000029</v>
      </c>
      <c r="BK68">
        <v>2.2612363333333318</v>
      </c>
      <c r="BL68">
        <v>1.0626499999999968</v>
      </c>
      <c r="BM68">
        <v>1.2885</v>
      </c>
      <c r="BN68">
        <v>2.0010000000000008</v>
      </c>
      <c r="BO68">
        <v>1.4960049999999969</v>
      </c>
      <c r="BP68">
        <v>1.4960049999999969</v>
      </c>
      <c r="BQ68">
        <v>1.2511049999999981</v>
      </c>
      <c r="BR68">
        <v>1.0649050000000009</v>
      </c>
      <c r="BS68">
        <v>1.4110049999999974</v>
      </c>
      <c r="BT68" s="294"/>
      <c r="BU68">
        <v>1.095219999999999</v>
      </c>
      <c r="BV68" s="294"/>
      <c r="BW68" s="294"/>
      <c r="BX68" s="294"/>
      <c r="BY68" s="294"/>
      <c r="BZ68" s="294"/>
      <c r="CA68" s="294"/>
      <c r="CB68" s="294"/>
      <c r="CC68">
        <v>0.89500000000000002</v>
      </c>
      <c r="CD68">
        <v>0.9</v>
      </c>
      <c r="CE68">
        <v>0.91</v>
      </c>
      <c r="CF68">
        <v>0.96</v>
      </c>
      <c r="CG68">
        <v>0.99895</v>
      </c>
      <c r="CH68">
        <v>0.48</v>
      </c>
      <c r="CI68">
        <v>0.42</v>
      </c>
      <c r="CJ68">
        <v>0.93500000000000005</v>
      </c>
      <c r="CK68">
        <v>0.80500000000000005</v>
      </c>
      <c r="CL68">
        <v>0.57499999999999996</v>
      </c>
      <c r="CM68">
        <v>0.89500000000000002</v>
      </c>
      <c r="CN68">
        <v>0.92749999999999999</v>
      </c>
      <c r="CO68">
        <v>0.85</v>
      </c>
      <c r="CP68">
        <v>0.90300000000000002</v>
      </c>
      <c r="CQ68">
        <v>0.92</v>
      </c>
      <c r="CR68">
        <v>0.89</v>
      </c>
      <c r="CS68">
        <v>0.98499999999999999</v>
      </c>
      <c r="CT68">
        <v>0.99</v>
      </c>
      <c r="CU68">
        <v>0.99</v>
      </c>
      <c r="CV68">
        <v>0.97750000000000004</v>
      </c>
      <c r="DA68" s="294">
        <v>2.8499999999999999E-4</v>
      </c>
      <c r="DB68" s="294">
        <v>2.0000000000000001E-4</v>
      </c>
      <c r="DC68" s="294">
        <v>0</v>
      </c>
      <c r="DD68" s="294">
        <v>1E-4</v>
      </c>
      <c r="DE68" s="294">
        <v>0</v>
      </c>
      <c r="DF68" s="294">
        <v>3.5999999999999999E-3</v>
      </c>
      <c r="DG68" s="294">
        <v>4.6999999999999999E-4</v>
      </c>
      <c r="DH68" s="294">
        <v>6.9999999999999999E-4</v>
      </c>
      <c r="DI68" s="294">
        <v>0</v>
      </c>
      <c r="DJ68" s="294">
        <v>0</v>
      </c>
      <c r="DK68" s="294">
        <v>5.0000000000000001E-4</v>
      </c>
      <c r="DL68" s="294">
        <v>5.0000000000000001E-4</v>
      </c>
      <c r="DM68" s="294">
        <v>2.9999999999999997E-4</v>
      </c>
      <c r="DN68" s="294">
        <v>2.7500000000000002E-4</v>
      </c>
      <c r="DO68" s="294">
        <v>4.0000000000000598E-4</v>
      </c>
      <c r="DQ68" s="294">
        <v>6.4999999999999994E-5</v>
      </c>
    </row>
    <row r="69" spans="1:121" x14ac:dyDescent="0.2">
      <c r="A69" s="66">
        <v>38473</v>
      </c>
      <c r="B69">
        <v>0.98799999999999999</v>
      </c>
      <c r="C69">
        <v>0.98799999999999999</v>
      </c>
      <c r="D69">
        <v>0.98499999999999999</v>
      </c>
      <c r="E69">
        <v>0.98499999999999999</v>
      </c>
      <c r="F69">
        <v>0.97699999999999998</v>
      </c>
      <c r="G69">
        <v>0.70522800000000108</v>
      </c>
      <c r="H69">
        <v>0.9499166599999993</v>
      </c>
      <c r="I69">
        <v>0.98750000000000004</v>
      </c>
      <c r="J69">
        <v>0.90839249999999994</v>
      </c>
      <c r="K69">
        <v>0.98499999999999999</v>
      </c>
      <c r="L69">
        <v>0.98750000000000004</v>
      </c>
      <c r="M69">
        <v>0.98750000000000004</v>
      </c>
      <c r="N69">
        <v>0.98</v>
      </c>
      <c r="O69">
        <v>0.95866200000000079</v>
      </c>
      <c r="P69">
        <v>0.98</v>
      </c>
      <c r="Q69">
        <v>0.98750000000000004</v>
      </c>
      <c r="R69">
        <v>0.98750000000000004</v>
      </c>
      <c r="S69">
        <v>0.98750000000000004</v>
      </c>
      <c r="T69">
        <v>0.98</v>
      </c>
      <c r="U69">
        <v>0.98</v>
      </c>
      <c r="V69">
        <v>0.98</v>
      </c>
      <c r="W69">
        <v>0.98</v>
      </c>
      <c r="X69">
        <v>0.95866200000000079</v>
      </c>
      <c r="Y69">
        <v>0.95866200000000079</v>
      </c>
      <c r="Z69">
        <v>0.95866200000000079</v>
      </c>
      <c r="AA69">
        <v>0.95866200000000079</v>
      </c>
      <c r="AB69">
        <v>0.98</v>
      </c>
      <c r="AC69">
        <v>0.98</v>
      </c>
      <c r="AD69">
        <v>0.95866200000000079</v>
      </c>
      <c r="AE69">
        <v>0.95866200000000079</v>
      </c>
      <c r="AF69">
        <v>0.98</v>
      </c>
      <c r="AG69">
        <v>0.99</v>
      </c>
      <c r="AH69">
        <v>0.97480364999999913</v>
      </c>
      <c r="AI69">
        <v>0.97480364999999913</v>
      </c>
      <c r="AJ69">
        <v>0.98</v>
      </c>
      <c r="AK69">
        <v>1</v>
      </c>
      <c r="AL69">
        <v>0.98499999999999999</v>
      </c>
      <c r="AM69">
        <v>0.98499999999999999</v>
      </c>
      <c r="AN69" s="290">
        <v>0.98499999999999999</v>
      </c>
      <c r="AO69" s="290">
        <v>0.99</v>
      </c>
      <c r="AP69" s="290">
        <v>0.99</v>
      </c>
      <c r="AQ69">
        <v>0.98499999999999999</v>
      </c>
      <c r="AR69">
        <v>0.97480364999999913</v>
      </c>
      <c r="AS69">
        <v>0.97699999999999998</v>
      </c>
      <c r="AT69" s="290">
        <v>0.97750000000000004</v>
      </c>
      <c r="AU69">
        <v>0.97480364999999913</v>
      </c>
      <c r="AV69">
        <v>0.98499999999999999</v>
      </c>
      <c r="AW69">
        <v>0.98499999999999999</v>
      </c>
      <c r="AX69">
        <v>0.98499999999999999</v>
      </c>
      <c r="AY69">
        <v>0.97480364999999913</v>
      </c>
      <c r="AZ69">
        <v>0.97480364999999913</v>
      </c>
      <c r="BA69">
        <v>0.98499999999999999</v>
      </c>
      <c r="BB69">
        <v>0.64</v>
      </c>
      <c r="BC69">
        <f t="shared" ref="BC69:BC132" si="1">BC68</f>
        <v>1</v>
      </c>
      <c r="BE69">
        <v>1.082102600000004</v>
      </c>
      <c r="BF69">
        <v>1.1017999999999988</v>
      </c>
      <c r="BG69">
        <v>1.0826999999999998</v>
      </c>
      <c r="BH69">
        <v>1.0111999999999992</v>
      </c>
      <c r="BI69">
        <v>1</v>
      </c>
      <c r="BJ69">
        <v>2.0742000000000029</v>
      </c>
      <c r="BK69">
        <v>2.2617063333333318</v>
      </c>
      <c r="BL69">
        <v>1.0633499999999967</v>
      </c>
      <c r="BM69">
        <v>1.2885</v>
      </c>
      <c r="BN69">
        <v>2.0010000000000008</v>
      </c>
      <c r="BO69">
        <v>1.4965049999999969</v>
      </c>
      <c r="BP69">
        <v>1.4965049999999969</v>
      </c>
      <c r="BQ69">
        <v>1.2514049999999981</v>
      </c>
      <c r="BR69">
        <v>1.0651800000000009</v>
      </c>
      <c r="BS69">
        <v>1.4114049999999974</v>
      </c>
      <c r="BT69" s="294"/>
      <c r="BU69">
        <v>1.095284999999999</v>
      </c>
      <c r="BV69" s="294"/>
      <c r="BW69" s="294"/>
      <c r="BX69" s="294"/>
      <c r="BY69" s="294"/>
      <c r="BZ69" s="294"/>
      <c r="CA69" s="294"/>
      <c r="CB69" s="294"/>
      <c r="CC69">
        <v>0.96499999999999997</v>
      </c>
      <c r="CD69">
        <v>0.91</v>
      </c>
      <c r="CE69">
        <v>0.91</v>
      </c>
      <c r="CF69">
        <v>0.97</v>
      </c>
      <c r="CG69">
        <v>0.99895</v>
      </c>
      <c r="CH69">
        <v>0.34</v>
      </c>
      <c r="CI69">
        <v>0.42</v>
      </c>
      <c r="CJ69">
        <v>0.93500000000000005</v>
      </c>
      <c r="CK69">
        <v>0.70499999999999996</v>
      </c>
      <c r="CL69">
        <v>0.625</v>
      </c>
      <c r="CM69">
        <v>0.91749999999999998</v>
      </c>
      <c r="CN69">
        <v>0.95</v>
      </c>
      <c r="CO69">
        <v>0.88</v>
      </c>
      <c r="CP69">
        <v>0.9</v>
      </c>
      <c r="CQ69">
        <v>0.93500000000000005</v>
      </c>
      <c r="CR69">
        <v>0.89</v>
      </c>
      <c r="CS69">
        <v>0.98499999999999999</v>
      </c>
      <c r="CT69">
        <v>0.99</v>
      </c>
      <c r="CU69">
        <v>0.99</v>
      </c>
      <c r="CV69">
        <v>0.97750000000000004</v>
      </c>
      <c r="DA69" s="294">
        <v>2.8499999999999999E-4</v>
      </c>
      <c r="DB69" s="294">
        <v>2.0000000000000001E-4</v>
      </c>
      <c r="DC69" s="294">
        <v>0</v>
      </c>
      <c r="DD69" s="294">
        <v>1E-4</v>
      </c>
      <c r="DE69" s="294">
        <v>0</v>
      </c>
      <c r="DF69" s="294">
        <v>3.5999999999999999E-3</v>
      </c>
      <c r="DG69" s="294">
        <v>4.6999999999999999E-4</v>
      </c>
      <c r="DH69" s="294">
        <v>6.9999999999999999E-4</v>
      </c>
      <c r="DI69" s="294">
        <v>0</v>
      </c>
      <c r="DJ69" s="294">
        <v>0</v>
      </c>
      <c r="DK69" s="294">
        <v>5.0000000000000001E-4</v>
      </c>
      <c r="DL69" s="294">
        <v>5.0000000000000001E-4</v>
      </c>
      <c r="DM69" s="294">
        <v>2.9999999999999997E-4</v>
      </c>
      <c r="DN69" s="294">
        <v>2.7500000000000002E-4</v>
      </c>
      <c r="DO69" s="294">
        <v>4.0000000000000598E-4</v>
      </c>
      <c r="DQ69" s="294">
        <v>6.4999999999999994E-5</v>
      </c>
    </row>
    <row r="70" spans="1:121" x14ac:dyDescent="0.2">
      <c r="A70" s="66">
        <v>38504</v>
      </c>
      <c r="B70">
        <v>0.98799999999999999</v>
      </c>
      <c r="C70">
        <v>0.98799999999999999</v>
      </c>
      <c r="D70">
        <v>0.98499999999999999</v>
      </c>
      <c r="E70">
        <v>0.98499999999999999</v>
      </c>
      <c r="F70">
        <v>0.97699999999999998</v>
      </c>
      <c r="G70">
        <v>0.70645200000000108</v>
      </c>
      <c r="H70">
        <v>0.98750000000000004</v>
      </c>
      <c r="I70">
        <v>0.98750000000000004</v>
      </c>
      <c r="J70">
        <v>0.79242749999999995</v>
      </c>
      <c r="K70">
        <v>0.98499999999999999</v>
      </c>
      <c r="L70">
        <v>0.98750000000000004</v>
      </c>
      <c r="M70">
        <v>0.98750000000000004</v>
      </c>
      <c r="N70">
        <v>0.98</v>
      </c>
      <c r="O70">
        <v>0.96157313750000084</v>
      </c>
      <c r="P70">
        <v>0.98</v>
      </c>
      <c r="Q70">
        <v>0.98750000000000004</v>
      </c>
      <c r="R70">
        <v>0.98750000000000004</v>
      </c>
      <c r="S70">
        <v>0.98750000000000004</v>
      </c>
      <c r="T70">
        <v>0.98</v>
      </c>
      <c r="U70">
        <v>0.98</v>
      </c>
      <c r="V70">
        <v>0.98</v>
      </c>
      <c r="W70">
        <v>0.98</v>
      </c>
      <c r="X70">
        <v>0.96157313750000084</v>
      </c>
      <c r="Y70">
        <v>0.96157313750000084</v>
      </c>
      <c r="Z70">
        <v>0.96157313750000084</v>
      </c>
      <c r="AA70">
        <v>0.96157313750000084</v>
      </c>
      <c r="AB70">
        <v>0.98</v>
      </c>
      <c r="AC70">
        <v>0.98</v>
      </c>
      <c r="AD70">
        <v>0.96157313750000084</v>
      </c>
      <c r="AE70">
        <v>0.96157313750000084</v>
      </c>
      <c r="AF70">
        <v>0.98</v>
      </c>
      <c r="AG70">
        <v>0.99</v>
      </c>
      <c r="AH70">
        <v>0.97486149999999905</v>
      </c>
      <c r="AI70">
        <v>0.97486149999999905</v>
      </c>
      <c r="AJ70">
        <v>0.98</v>
      </c>
      <c r="AK70">
        <v>1</v>
      </c>
      <c r="AL70">
        <v>0.98499999999999999</v>
      </c>
      <c r="AM70">
        <v>0.98499999999999999</v>
      </c>
      <c r="AN70" s="290">
        <v>0.98499999999999999</v>
      </c>
      <c r="AO70" s="290">
        <v>0.99</v>
      </c>
      <c r="AP70" s="290">
        <v>0.99</v>
      </c>
      <c r="AQ70">
        <v>0.98499999999999999</v>
      </c>
      <c r="AR70">
        <v>0.97486149999999905</v>
      </c>
      <c r="AS70">
        <v>0.97699999999999998</v>
      </c>
      <c r="AT70" s="290">
        <v>0.97750000000000004</v>
      </c>
      <c r="AU70">
        <v>0.97486149999999905</v>
      </c>
      <c r="AV70">
        <v>0.98499999999999999</v>
      </c>
      <c r="AW70">
        <v>0.98499999999999999</v>
      </c>
      <c r="AX70">
        <v>0.98499999999999999</v>
      </c>
      <c r="AY70">
        <v>0.97486149999999905</v>
      </c>
      <c r="AZ70">
        <v>0.97486149999999905</v>
      </c>
      <c r="BA70">
        <v>0.98499999999999999</v>
      </c>
      <c r="BB70">
        <v>0.64</v>
      </c>
      <c r="BC70">
        <f t="shared" si="1"/>
        <v>1</v>
      </c>
      <c r="BE70">
        <v>1.0823876000000041</v>
      </c>
      <c r="BF70">
        <v>1.1019999999999988</v>
      </c>
      <c r="BG70">
        <v>1.0826999999999998</v>
      </c>
      <c r="BH70">
        <v>1.0112999999999992</v>
      </c>
      <c r="BI70">
        <v>1</v>
      </c>
      <c r="BJ70">
        <v>2.077800000000003</v>
      </c>
      <c r="BK70">
        <v>2.2621763333333318</v>
      </c>
      <c r="BL70">
        <v>1.0640499999999966</v>
      </c>
      <c r="BM70">
        <v>1.2885</v>
      </c>
      <c r="BN70">
        <v>2.0010000000000008</v>
      </c>
      <c r="BO70">
        <v>1.4970049999999968</v>
      </c>
      <c r="BP70">
        <v>1.4970049999999968</v>
      </c>
      <c r="BQ70">
        <v>1.2517049999999981</v>
      </c>
      <c r="BR70">
        <v>1.0654550000000009</v>
      </c>
      <c r="BS70">
        <v>1.4118049999999973</v>
      </c>
      <c r="BT70" s="294"/>
      <c r="BU70">
        <v>1.0953499999999989</v>
      </c>
      <c r="BV70" s="294"/>
      <c r="BW70" s="294"/>
      <c r="BX70" s="294"/>
      <c r="BY70" s="294"/>
      <c r="BZ70" s="294"/>
      <c r="CA70" s="294"/>
      <c r="CB70" s="294"/>
      <c r="CC70">
        <v>0.96499999999999997</v>
      </c>
      <c r="CD70">
        <v>0.91</v>
      </c>
      <c r="CE70">
        <v>0.91</v>
      </c>
      <c r="CF70">
        <v>0.98</v>
      </c>
      <c r="CG70">
        <v>0.99895</v>
      </c>
      <c r="CH70">
        <v>0.34</v>
      </c>
      <c r="CI70">
        <v>0.47</v>
      </c>
      <c r="CJ70">
        <v>0.93500000000000005</v>
      </c>
      <c r="CK70">
        <v>0.61499999999999999</v>
      </c>
      <c r="CL70">
        <v>0.72499999999999998</v>
      </c>
      <c r="CM70">
        <v>0.88249999999999995</v>
      </c>
      <c r="CN70">
        <v>0.91500000000000004</v>
      </c>
      <c r="CO70">
        <v>0.88</v>
      </c>
      <c r="CP70">
        <v>0.90249999999999997</v>
      </c>
      <c r="CQ70">
        <v>0.91500000000000004</v>
      </c>
      <c r="CR70">
        <v>0.89</v>
      </c>
      <c r="CS70">
        <v>0.98499999999999999</v>
      </c>
      <c r="CT70">
        <v>0.99</v>
      </c>
      <c r="CU70">
        <v>0.99</v>
      </c>
      <c r="CV70">
        <v>0.97750000000000004</v>
      </c>
      <c r="DA70" s="294">
        <v>2.8499999999999999E-4</v>
      </c>
      <c r="DB70" s="294">
        <v>2.0000000000000001E-4</v>
      </c>
      <c r="DC70" s="294">
        <v>0</v>
      </c>
      <c r="DD70" s="294">
        <v>1E-4</v>
      </c>
      <c r="DE70" s="294">
        <v>0</v>
      </c>
      <c r="DF70" s="294">
        <v>3.5999999999999999E-3</v>
      </c>
      <c r="DG70" s="294">
        <v>4.6999999999999999E-4</v>
      </c>
      <c r="DH70" s="294">
        <v>6.9999999999999999E-4</v>
      </c>
      <c r="DI70" s="294">
        <v>0</v>
      </c>
      <c r="DJ70" s="294">
        <v>0</v>
      </c>
      <c r="DK70" s="294">
        <v>5.0000000000000001E-4</v>
      </c>
      <c r="DL70" s="294">
        <v>5.0000000000000001E-4</v>
      </c>
      <c r="DM70" s="294">
        <v>2.9999999999999997E-4</v>
      </c>
      <c r="DN70" s="294">
        <v>2.7500000000000002E-4</v>
      </c>
      <c r="DO70" s="294">
        <v>4.0000000000000598E-4</v>
      </c>
      <c r="DQ70" s="294">
        <v>6.4999999999999994E-5</v>
      </c>
    </row>
    <row r="71" spans="1:121" x14ac:dyDescent="0.2">
      <c r="A71" s="66">
        <v>38534</v>
      </c>
      <c r="B71">
        <v>0.98799999999999999</v>
      </c>
      <c r="C71">
        <v>0.98799999999999999</v>
      </c>
      <c r="D71">
        <v>0.98499999999999999</v>
      </c>
      <c r="E71">
        <v>0.98499999999999999</v>
      </c>
      <c r="F71">
        <v>0.97699999999999998</v>
      </c>
      <c r="G71">
        <v>0.85337400000000119</v>
      </c>
      <c r="H71">
        <v>0.98750000000000004</v>
      </c>
      <c r="I71">
        <v>0.98750000000000004</v>
      </c>
      <c r="J71">
        <v>0.81819750000000002</v>
      </c>
      <c r="K71">
        <v>0.98499999999999999</v>
      </c>
      <c r="L71">
        <v>0.98750000000000004</v>
      </c>
      <c r="M71">
        <v>0.98750000000000004</v>
      </c>
      <c r="N71">
        <v>0.98</v>
      </c>
      <c r="O71">
        <v>0.96714997500000088</v>
      </c>
      <c r="P71">
        <v>0.98</v>
      </c>
      <c r="Q71">
        <v>0.98750000000000004</v>
      </c>
      <c r="R71">
        <v>0.98750000000000004</v>
      </c>
      <c r="S71">
        <v>0.98750000000000004</v>
      </c>
      <c r="T71">
        <v>0.98</v>
      </c>
      <c r="U71">
        <v>0.98</v>
      </c>
      <c r="V71">
        <v>0.98</v>
      </c>
      <c r="W71">
        <v>0.98</v>
      </c>
      <c r="X71">
        <v>0.96714997500000088</v>
      </c>
      <c r="Y71">
        <v>0.96714997500000088</v>
      </c>
      <c r="Z71">
        <v>0.96714997500000088</v>
      </c>
      <c r="AA71">
        <v>0.96714997500000088</v>
      </c>
      <c r="AB71">
        <v>0.98</v>
      </c>
      <c r="AC71">
        <v>0.98</v>
      </c>
      <c r="AD71">
        <v>0.96714997500000088</v>
      </c>
      <c r="AE71">
        <v>0.96714997500000088</v>
      </c>
      <c r="AF71">
        <v>0.98</v>
      </c>
      <c r="AG71">
        <v>0.99</v>
      </c>
      <c r="AH71">
        <v>0.97491934999999907</v>
      </c>
      <c r="AI71">
        <v>0.97491934999999907</v>
      </c>
      <c r="AJ71">
        <v>0.98</v>
      </c>
      <c r="AK71">
        <v>1</v>
      </c>
      <c r="AL71">
        <v>0.98499999999999999</v>
      </c>
      <c r="AM71">
        <v>0.98499999999999999</v>
      </c>
      <c r="AN71" s="290">
        <v>0.98499999999999999</v>
      </c>
      <c r="AO71" s="290">
        <v>0.99</v>
      </c>
      <c r="AP71" s="290">
        <v>0.99</v>
      </c>
      <c r="AQ71">
        <v>0.98499999999999999</v>
      </c>
      <c r="AR71">
        <v>0.97491934999999907</v>
      </c>
      <c r="AS71">
        <v>0.97699999999999998</v>
      </c>
      <c r="AT71" s="290">
        <v>0.97750000000000004</v>
      </c>
      <c r="AU71">
        <v>0.97491934999999907</v>
      </c>
      <c r="AV71">
        <v>0.98499999999999999</v>
      </c>
      <c r="AW71">
        <v>0.98499999999999999</v>
      </c>
      <c r="AX71">
        <v>0.98499999999999999</v>
      </c>
      <c r="AY71">
        <v>0.97491934999999907</v>
      </c>
      <c r="AZ71">
        <v>0.97491934999999907</v>
      </c>
      <c r="BA71">
        <v>0.98499999999999999</v>
      </c>
      <c r="BB71">
        <v>0.64</v>
      </c>
      <c r="BC71">
        <f t="shared" si="1"/>
        <v>1</v>
      </c>
      <c r="BE71">
        <v>1.0826726000000042</v>
      </c>
      <c r="BF71">
        <v>1.1021999999999987</v>
      </c>
      <c r="BG71">
        <v>1.0826999999999998</v>
      </c>
      <c r="BH71">
        <v>1.0113999999999992</v>
      </c>
      <c r="BI71">
        <v>1</v>
      </c>
      <c r="BJ71">
        <v>2.081400000000003</v>
      </c>
      <c r="BK71">
        <v>2.2626463333333318</v>
      </c>
      <c r="BL71">
        <v>1.0647499999999965</v>
      </c>
      <c r="BM71">
        <v>1.2885</v>
      </c>
      <c r="BN71">
        <v>2.0010000000000008</v>
      </c>
      <c r="BO71">
        <v>1.4975049999999968</v>
      </c>
      <c r="BP71">
        <v>1.4975049999999968</v>
      </c>
      <c r="BQ71">
        <v>1.252004999999998</v>
      </c>
      <c r="BR71">
        <v>1.065730000000001</v>
      </c>
      <c r="BS71">
        <v>1.4122049999999973</v>
      </c>
      <c r="BT71" s="294"/>
      <c r="BU71">
        <v>1.0954149999999989</v>
      </c>
      <c r="BV71" s="294"/>
      <c r="BW71" s="294"/>
      <c r="BX71" s="294"/>
      <c r="BY71" s="294"/>
      <c r="BZ71" s="294"/>
      <c r="CA71" s="294"/>
      <c r="CB71" s="294"/>
      <c r="CC71">
        <v>0.97499999999999998</v>
      </c>
      <c r="CD71">
        <v>0.91</v>
      </c>
      <c r="CE71">
        <v>0.91</v>
      </c>
      <c r="CF71">
        <v>0.97</v>
      </c>
      <c r="CG71">
        <v>0.99895</v>
      </c>
      <c r="CH71">
        <v>0.41</v>
      </c>
      <c r="CI71">
        <v>0.47</v>
      </c>
      <c r="CJ71">
        <v>0.93500000000000005</v>
      </c>
      <c r="CK71">
        <v>0.63500000000000001</v>
      </c>
      <c r="CL71">
        <v>0.72499999999999998</v>
      </c>
      <c r="CM71">
        <v>0.87749999999999995</v>
      </c>
      <c r="CN71">
        <v>0.91</v>
      </c>
      <c r="CO71">
        <v>0.89</v>
      </c>
      <c r="CP71">
        <v>0.90749999999999997</v>
      </c>
      <c r="CQ71">
        <v>0.91500000000000004</v>
      </c>
      <c r="CR71">
        <v>0.89</v>
      </c>
      <c r="CS71">
        <v>0.98499999999999999</v>
      </c>
      <c r="CT71">
        <v>0.99</v>
      </c>
      <c r="CU71">
        <v>0.99</v>
      </c>
      <c r="CV71">
        <v>0.97750000000000004</v>
      </c>
      <c r="DA71" s="294">
        <v>2.8499999999999999E-4</v>
      </c>
      <c r="DB71" s="294">
        <v>2.0000000000000001E-4</v>
      </c>
      <c r="DC71" s="294">
        <v>0</v>
      </c>
      <c r="DD71" s="294">
        <v>1E-4</v>
      </c>
      <c r="DE71" s="294">
        <v>0</v>
      </c>
      <c r="DF71" s="294">
        <v>3.5999999999999999E-3</v>
      </c>
      <c r="DG71" s="294">
        <v>4.6999999999999999E-4</v>
      </c>
      <c r="DH71" s="294">
        <v>6.9999999999999999E-4</v>
      </c>
      <c r="DI71" s="294">
        <v>0</v>
      </c>
      <c r="DJ71" s="294">
        <v>0</v>
      </c>
      <c r="DK71" s="294">
        <v>5.0000000000000001E-4</v>
      </c>
      <c r="DL71" s="294">
        <v>5.0000000000000001E-4</v>
      </c>
      <c r="DM71" s="294">
        <v>2.9999999999999997E-4</v>
      </c>
      <c r="DN71" s="294">
        <v>2.7500000000000002E-4</v>
      </c>
      <c r="DO71" s="294">
        <v>4.0000000000000598E-4</v>
      </c>
      <c r="DQ71" s="294">
        <v>6.4999999999999994E-5</v>
      </c>
    </row>
    <row r="72" spans="1:121" x14ac:dyDescent="0.2">
      <c r="A72" s="66">
        <v>38565</v>
      </c>
      <c r="B72">
        <v>0.98799999999999999</v>
      </c>
      <c r="C72">
        <v>0.98799999999999999</v>
      </c>
      <c r="D72">
        <v>0.98499999999999999</v>
      </c>
      <c r="E72">
        <v>0.98499999999999999</v>
      </c>
      <c r="F72">
        <v>0.97699999999999998</v>
      </c>
      <c r="G72">
        <v>0.89655000000000129</v>
      </c>
      <c r="H72">
        <v>0.98750000000000004</v>
      </c>
      <c r="I72">
        <v>0.98554124999999682</v>
      </c>
      <c r="J72">
        <v>0.93416250000000001</v>
      </c>
      <c r="K72">
        <v>0.98499999999999999</v>
      </c>
      <c r="L72">
        <v>0.98750000000000004</v>
      </c>
      <c r="M72">
        <v>0.98750000000000004</v>
      </c>
      <c r="N72">
        <v>0.98</v>
      </c>
      <c r="O72">
        <v>0.98750000000000004</v>
      </c>
      <c r="P72">
        <v>0.98</v>
      </c>
      <c r="Q72">
        <v>0.98750000000000004</v>
      </c>
      <c r="R72">
        <v>0.98750000000000004</v>
      </c>
      <c r="S72">
        <v>0.98750000000000004</v>
      </c>
      <c r="T72">
        <v>0.98</v>
      </c>
      <c r="U72">
        <v>0.98</v>
      </c>
      <c r="V72">
        <v>0.98</v>
      </c>
      <c r="W72">
        <v>0.98</v>
      </c>
      <c r="X72">
        <v>0.98750000000000004</v>
      </c>
      <c r="Y72">
        <v>0.98750000000000004</v>
      </c>
      <c r="Z72">
        <v>0.98750000000000004</v>
      </c>
      <c r="AA72">
        <v>0.98750000000000004</v>
      </c>
      <c r="AB72">
        <v>0.98</v>
      </c>
      <c r="AC72">
        <v>0.98</v>
      </c>
      <c r="AD72">
        <v>0.98750000000000004</v>
      </c>
      <c r="AE72">
        <v>0.98750000000000004</v>
      </c>
      <c r="AF72">
        <v>0.98</v>
      </c>
      <c r="AG72">
        <v>0.99</v>
      </c>
      <c r="AH72">
        <v>0.97497719999999899</v>
      </c>
      <c r="AI72">
        <v>0.97497719999999899</v>
      </c>
      <c r="AJ72">
        <v>0.98</v>
      </c>
      <c r="AK72">
        <v>1</v>
      </c>
      <c r="AL72">
        <v>0.98499999999999999</v>
      </c>
      <c r="AM72">
        <v>0.98499999999999999</v>
      </c>
      <c r="AN72" s="290">
        <v>0.98499999999999999</v>
      </c>
      <c r="AO72" s="290">
        <v>0.99</v>
      </c>
      <c r="AP72" s="290">
        <v>0.99</v>
      </c>
      <c r="AQ72">
        <v>0.98499999999999999</v>
      </c>
      <c r="AR72">
        <v>0.97497719999999899</v>
      </c>
      <c r="AS72">
        <v>0.97699999999999998</v>
      </c>
      <c r="AT72" s="290">
        <v>0.97750000000000004</v>
      </c>
      <c r="AU72">
        <v>0.97497719999999899</v>
      </c>
      <c r="AV72">
        <v>0.98499999999999999</v>
      </c>
      <c r="AW72">
        <v>0.98499999999999999</v>
      </c>
      <c r="AX72">
        <v>0.98499999999999999</v>
      </c>
      <c r="AY72">
        <v>0.97497719999999899</v>
      </c>
      <c r="AZ72">
        <v>0.97497719999999899</v>
      </c>
      <c r="BA72">
        <v>0.98499999999999999</v>
      </c>
      <c r="BB72">
        <v>0.64</v>
      </c>
      <c r="BC72">
        <f t="shared" si="1"/>
        <v>1</v>
      </c>
      <c r="BE72">
        <v>1.0829576000000043</v>
      </c>
      <c r="BF72">
        <v>1.1023999999999987</v>
      </c>
      <c r="BG72">
        <v>1.0826999999999998</v>
      </c>
      <c r="BH72">
        <v>1.0114999999999992</v>
      </c>
      <c r="BI72">
        <v>1</v>
      </c>
      <c r="BJ72">
        <v>2.085</v>
      </c>
      <c r="BK72">
        <v>2.2631163333333317</v>
      </c>
      <c r="BL72">
        <v>1.0654499999999965</v>
      </c>
      <c r="BM72">
        <v>1.2885</v>
      </c>
      <c r="BN72">
        <v>2.0010000000000008</v>
      </c>
      <c r="BO72">
        <v>1.4980049999999967</v>
      </c>
      <c r="BP72">
        <v>1.4980049999999967</v>
      </c>
      <c r="BQ72">
        <v>1.252304999999998</v>
      </c>
      <c r="BR72">
        <v>1.066005000000001</v>
      </c>
      <c r="BS72">
        <v>1.4126049999999972</v>
      </c>
      <c r="BT72" s="294"/>
      <c r="BU72">
        <v>1.0954799999999989</v>
      </c>
      <c r="BV72" s="294"/>
      <c r="BW72" s="294"/>
      <c r="BX72" s="294"/>
      <c r="BY72" s="294"/>
      <c r="BZ72" s="294"/>
      <c r="CA72" s="294"/>
      <c r="CB72" s="294"/>
      <c r="CC72">
        <v>0.97499999999999998</v>
      </c>
      <c r="CD72">
        <v>0.91</v>
      </c>
      <c r="CE72">
        <v>0.91</v>
      </c>
      <c r="CF72">
        <v>0.97</v>
      </c>
      <c r="CG72">
        <v>0.99895</v>
      </c>
      <c r="CH72">
        <v>0.43</v>
      </c>
      <c r="CI72">
        <v>0.52</v>
      </c>
      <c r="CJ72">
        <v>0.92500000000000004</v>
      </c>
      <c r="CK72">
        <v>0.72499999999999998</v>
      </c>
      <c r="CL72">
        <v>0.72499999999999998</v>
      </c>
      <c r="CM72">
        <v>0.89</v>
      </c>
      <c r="CN72">
        <v>0.92249999999999999</v>
      </c>
      <c r="CO72">
        <v>0.91500000000000004</v>
      </c>
      <c r="CP72">
        <v>0.92749999999999999</v>
      </c>
      <c r="CQ72">
        <v>0.91500000000000004</v>
      </c>
      <c r="CR72">
        <v>0.89</v>
      </c>
      <c r="CS72">
        <v>0.98499999999999999</v>
      </c>
      <c r="CT72">
        <v>0.99</v>
      </c>
      <c r="CU72">
        <v>0.99</v>
      </c>
      <c r="CV72">
        <v>0.97750000000000004</v>
      </c>
      <c r="DA72" s="294">
        <v>2.8499999999999999E-4</v>
      </c>
      <c r="DB72" s="294">
        <v>2.0000000000000001E-4</v>
      </c>
      <c r="DC72" s="294">
        <v>0</v>
      </c>
      <c r="DD72" s="294">
        <v>1E-4</v>
      </c>
      <c r="DE72" s="294">
        <v>0</v>
      </c>
      <c r="DF72" s="294">
        <v>3.5999999999999999E-3</v>
      </c>
      <c r="DG72" s="294">
        <v>4.6999999999999999E-4</v>
      </c>
      <c r="DH72" s="294">
        <v>6.9999999999999999E-4</v>
      </c>
      <c r="DI72" s="294">
        <v>0</v>
      </c>
      <c r="DJ72" s="294">
        <v>0</v>
      </c>
      <c r="DK72" s="294">
        <v>5.0000000000000001E-4</v>
      </c>
      <c r="DL72" s="294">
        <v>5.0000000000000001E-4</v>
      </c>
      <c r="DM72" s="294">
        <v>2.9999999999999997E-4</v>
      </c>
      <c r="DN72" s="294">
        <v>2.7500000000000002E-4</v>
      </c>
      <c r="DO72" s="294">
        <v>4.0000000000000598E-4</v>
      </c>
      <c r="DQ72" s="294">
        <v>6.4999999999999994E-5</v>
      </c>
    </row>
    <row r="73" spans="1:121" x14ac:dyDescent="0.2">
      <c r="A73" s="66">
        <v>38596</v>
      </c>
      <c r="B73">
        <v>0.98799999999999999</v>
      </c>
      <c r="C73">
        <v>0.98799999999999999</v>
      </c>
      <c r="D73">
        <v>0.98499999999999999</v>
      </c>
      <c r="E73">
        <v>0.98499999999999999</v>
      </c>
      <c r="F73">
        <v>0.97699999999999998</v>
      </c>
      <c r="G73">
        <v>0.9607560000000015</v>
      </c>
      <c r="H73">
        <v>0.98750000000000004</v>
      </c>
      <c r="I73">
        <v>0.98618874999999673</v>
      </c>
      <c r="J73">
        <v>0.75377249999999996</v>
      </c>
      <c r="K73">
        <v>0.98499999999999999</v>
      </c>
      <c r="L73">
        <v>0.98750000000000004</v>
      </c>
      <c r="M73">
        <v>0.98750000000000004</v>
      </c>
      <c r="N73">
        <v>0.98</v>
      </c>
      <c r="O73">
        <v>0.980977600000001</v>
      </c>
      <c r="P73">
        <v>0.98</v>
      </c>
      <c r="Q73">
        <v>0.98750000000000004</v>
      </c>
      <c r="R73">
        <v>0.98750000000000004</v>
      </c>
      <c r="S73">
        <v>0.98750000000000004</v>
      </c>
      <c r="T73">
        <v>0.98</v>
      </c>
      <c r="U73">
        <v>0.98</v>
      </c>
      <c r="V73">
        <v>0.98</v>
      </c>
      <c r="W73">
        <v>0.98</v>
      </c>
      <c r="X73">
        <v>0.980977600000001</v>
      </c>
      <c r="Y73">
        <v>0.980977600000001</v>
      </c>
      <c r="Z73">
        <v>0.980977600000001</v>
      </c>
      <c r="AA73">
        <v>0.980977600000001</v>
      </c>
      <c r="AB73">
        <v>0.98</v>
      </c>
      <c r="AC73">
        <v>0.98</v>
      </c>
      <c r="AD73">
        <v>0.980977600000001</v>
      </c>
      <c r="AE73">
        <v>0.980977600000001</v>
      </c>
      <c r="AF73">
        <v>0.98</v>
      </c>
      <c r="AG73">
        <v>0.99</v>
      </c>
      <c r="AH73">
        <v>0.97503504999999902</v>
      </c>
      <c r="AI73">
        <v>0.97503504999999902</v>
      </c>
      <c r="AJ73">
        <v>0.98</v>
      </c>
      <c r="AK73">
        <v>1</v>
      </c>
      <c r="AL73">
        <v>0.98499999999999999</v>
      </c>
      <c r="AM73">
        <v>0.98499999999999999</v>
      </c>
      <c r="AN73" s="290">
        <v>0.98499999999999999</v>
      </c>
      <c r="AO73" s="290">
        <v>0.99</v>
      </c>
      <c r="AP73" s="290">
        <v>0.99</v>
      </c>
      <c r="AQ73">
        <v>0.98499999999999999</v>
      </c>
      <c r="AR73">
        <v>0.97503504999999902</v>
      </c>
      <c r="AS73">
        <v>0.97699999999999998</v>
      </c>
      <c r="AT73" s="290">
        <v>0.97750000000000004</v>
      </c>
      <c r="AU73">
        <v>0.97503504999999902</v>
      </c>
      <c r="AV73">
        <v>0.98499999999999999</v>
      </c>
      <c r="AW73">
        <v>0.98499999999999999</v>
      </c>
      <c r="AX73">
        <v>0.98499999999999999</v>
      </c>
      <c r="AY73">
        <v>0.97503504999999902</v>
      </c>
      <c r="AZ73">
        <v>0.97503504999999902</v>
      </c>
      <c r="BA73">
        <v>0.98499999999999999</v>
      </c>
      <c r="BB73">
        <v>0.64</v>
      </c>
      <c r="BC73">
        <f t="shared" si="1"/>
        <v>1</v>
      </c>
      <c r="BE73">
        <v>1.0832426000000044</v>
      </c>
      <c r="BF73">
        <v>1.1025999999999987</v>
      </c>
      <c r="BG73">
        <v>1.0826999999999998</v>
      </c>
      <c r="BH73">
        <v>1.0115999999999992</v>
      </c>
      <c r="BI73">
        <v>1</v>
      </c>
      <c r="BJ73">
        <v>2.0886000000000031</v>
      </c>
      <c r="BK73">
        <v>2.2635863333333317</v>
      </c>
      <c r="BL73">
        <v>1.0661499999999964</v>
      </c>
      <c r="BM73">
        <v>1.2885</v>
      </c>
      <c r="BN73">
        <v>2.0010000000000008</v>
      </c>
      <c r="BO73">
        <v>1.4985049999999966</v>
      </c>
      <c r="BP73">
        <v>1.4985049999999966</v>
      </c>
      <c r="BQ73">
        <v>1.252604999999998</v>
      </c>
      <c r="BR73">
        <v>1.066280000000001</v>
      </c>
      <c r="BS73">
        <v>1.4130049999999972</v>
      </c>
      <c r="BT73" s="294"/>
      <c r="BU73">
        <v>1.0955449999999989</v>
      </c>
      <c r="BV73" s="294"/>
      <c r="BW73" s="294"/>
      <c r="BX73" s="294"/>
      <c r="BY73" s="294"/>
      <c r="BZ73" s="294"/>
      <c r="CA73" s="294"/>
      <c r="CB73" s="294"/>
      <c r="CC73">
        <v>0.97499999999999998</v>
      </c>
      <c r="CD73">
        <v>0.91</v>
      </c>
      <c r="CE73">
        <v>0.91</v>
      </c>
      <c r="CF73">
        <v>0.95</v>
      </c>
      <c r="CG73">
        <v>0.99895</v>
      </c>
      <c r="CH73">
        <v>0.46</v>
      </c>
      <c r="CI73">
        <v>0.55000000000000004</v>
      </c>
      <c r="CJ73">
        <v>0.92500000000000004</v>
      </c>
      <c r="CK73">
        <v>0.58499999999999996</v>
      </c>
      <c r="CL73">
        <v>0.57499999999999996</v>
      </c>
      <c r="CM73">
        <v>0.94499999999999995</v>
      </c>
      <c r="CN73">
        <v>0.97750000000000004</v>
      </c>
      <c r="CO73">
        <v>0.94499999999999995</v>
      </c>
      <c r="CP73">
        <v>0.92</v>
      </c>
      <c r="CQ73">
        <v>0.91500000000000004</v>
      </c>
      <c r="CR73">
        <v>0.89</v>
      </c>
      <c r="CS73">
        <v>0.98499999999999999</v>
      </c>
      <c r="CT73">
        <v>0.99</v>
      </c>
      <c r="CU73">
        <v>0.99</v>
      </c>
      <c r="CV73">
        <v>0.97750000000000004</v>
      </c>
      <c r="DA73" s="294">
        <v>2.8499999999999999E-4</v>
      </c>
      <c r="DB73" s="294">
        <v>2.0000000000000001E-4</v>
      </c>
      <c r="DC73" s="294">
        <v>0</v>
      </c>
      <c r="DD73" s="294">
        <v>1E-4</v>
      </c>
      <c r="DE73" s="294">
        <v>0</v>
      </c>
      <c r="DF73" s="294">
        <v>3.5999999999999999E-3</v>
      </c>
      <c r="DG73" s="294">
        <v>4.6999999999999999E-4</v>
      </c>
      <c r="DH73" s="294">
        <v>6.9999999999999999E-4</v>
      </c>
      <c r="DI73" s="294">
        <v>0</v>
      </c>
      <c r="DJ73" s="294">
        <v>0</v>
      </c>
      <c r="DK73" s="294">
        <v>5.0000000000000001E-4</v>
      </c>
      <c r="DL73" s="294">
        <v>5.0000000000000001E-4</v>
      </c>
      <c r="DM73" s="294">
        <v>2.9999999999999997E-4</v>
      </c>
      <c r="DN73" s="294">
        <v>2.7500000000000002E-4</v>
      </c>
      <c r="DO73" s="294">
        <v>4.0000000000000598E-4</v>
      </c>
      <c r="DQ73" s="294">
        <v>6.4999999999999994E-5</v>
      </c>
    </row>
    <row r="74" spans="1:121" x14ac:dyDescent="0.2">
      <c r="A74" s="66">
        <v>38626</v>
      </c>
      <c r="B74">
        <v>0.98799999999999999</v>
      </c>
      <c r="C74">
        <v>0.98799999999999999</v>
      </c>
      <c r="D74">
        <v>0.98499999999999999</v>
      </c>
      <c r="E74">
        <v>0.98499999999999999</v>
      </c>
      <c r="F74">
        <v>0.97699999999999998</v>
      </c>
      <c r="G74">
        <v>0.96241200000000149</v>
      </c>
      <c r="H74">
        <v>0.98750000000000004</v>
      </c>
      <c r="I74">
        <v>0.98683624999999664</v>
      </c>
      <c r="J74">
        <v>0.74088749999999992</v>
      </c>
      <c r="K74">
        <v>0.98499999999999999</v>
      </c>
      <c r="L74">
        <v>0.98750000000000004</v>
      </c>
      <c r="M74">
        <v>0.98750000000000004</v>
      </c>
      <c r="N74">
        <v>0.98</v>
      </c>
      <c r="O74">
        <v>0.96256588750000094</v>
      </c>
      <c r="P74">
        <v>0.98</v>
      </c>
      <c r="Q74">
        <v>0.98750000000000004</v>
      </c>
      <c r="R74">
        <v>0.98750000000000004</v>
      </c>
      <c r="S74">
        <v>0.98750000000000004</v>
      </c>
      <c r="T74">
        <v>0.98</v>
      </c>
      <c r="U74">
        <v>0.98</v>
      </c>
      <c r="V74">
        <v>0.98</v>
      </c>
      <c r="W74">
        <v>0.98</v>
      </c>
      <c r="X74">
        <v>0.96256588750000094</v>
      </c>
      <c r="Y74">
        <v>0.96256588750000094</v>
      </c>
      <c r="Z74">
        <v>0.96256588750000094</v>
      </c>
      <c r="AA74">
        <v>0.96256588750000094</v>
      </c>
      <c r="AB74">
        <v>0.98</v>
      </c>
      <c r="AC74">
        <v>0.98</v>
      </c>
      <c r="AD74">
        <v>0.96256588750000094</v>
      </c>
      <c r="AE74">
        <v>0.96256588750000094</v>
      </c>
      <c r="AF74">
        <v>0.98</v>
      </c>
      <c r="AG74">
        <v>0.99</v>
      </c>
      <c r="AH74">
        <v>0.97509289999999904</v>
      </c>
      <c r="AI74">
        <v>0.97509289999999904</v>
      </c>
      <c r="AJ74">
        <v>0.98</v>
      </c>
      <c r="AK74">
        <v>1</v>
      </c>
      <c r="AL74">
        <v>0.98499999999999999</v>
      </c>
      <c r="AM74">
        <v>0.98499999999999999</v>
      </c>
      <c r="AN74" s="290">
        <v>0.98499999999999999</v>
      </c>
      <c r="AO74" s="290">
        <v>0.98</v>
      </c>
      <c r="AP74" s="290">
        <v>0.99</v>
      </c>
      <c r="AQ74">
        <v>0.98499999999999999</v>
      </c>
      <c r="AR74">
        <v>0.97509289999999904</v>
      </c>
      <c r="AS74">
        <v>0.97699999999999998</v>
      </c>
      <c r="AT74" s="290">
        <v>0.97750000000000004</v>
      </c>
      <c r="AU74">
        <v>0.97509289999999904</v>
      </c>
      <c r="AV74">
        <v>0.98499999999999999</v>
      </c>
      <c r="AW74">
        <v>0.98499999999999999</v>
      </c>
      <c r="AX74">
        <v>0.98499999999999999</v>
      </c>
      <c r="AY74">
        <v>0.97509289999999904</v>
      </c>
      <c r="AZ74">
        <v>0.97509289999999904</v>
      </c>
      <c r="BA74">
        <v>0.98499999999999999</v>
      </c>
      <c r="BB74">
        <v>0.64</v>
      </c>
      <c r="BC74">
        <f t="shared" si="1"/>
        <v>1</v>
      </c>
      <c r="BE74">
        <v>1.0835276000000045</v>
      </c>
      <c r="BF74">
        <v>1.1027999999999987</v>
      </c>
      <c r="BG74">
        <v>1.0826999999999998</v>
      </c>
      <c r="BH74">
        <v>1.0116999999999992</v>
      </c>
      <c r="BI74">
        <v>1</v>
      </c>
      <c r="BJ74">
        <v>2.0922000000000032</v>
      </c>
      <c r="BK74">
        <v>2.2640563333333317</v>
      </c>
      <c r="BL74">
        <v>1.0668499999999963</v>
      </c>
      <c r="BM74">
        <v>1.2885</v>
      </c>
      <c r="BN74">
        <v>2.0010000000000008</v>
      </c>
      <c r="BO74">
        <v>1.4990049999999966</v>
      </c>
      <c r="BP74">
        <v>1.4990049999999966</v>
      </c>
      <c r="BQ74">
        <v>1.2529049999999979</v>
      </c>
      <c r="BR74">
        <v>1.066555000000001</v>
      </c>
      <c r="BS74">
        <v>1.4134049999999971</v>
      </c>
      <c r="BT74" s="294"/>
      <c r="BU74">
        <v>1.0956099999999989</v>
      </c>
      <c r="BV74" s="294"/>
      <c r="BW74" s="294"/>
      <c r="BX74" s="294"/>
      <c r="BY74" s="294"/>
      <c r="BZ74" s="294"/>
      <c r="CA74" s="294"/>
      <c r="CB74" s="294"/>
      <c r="CC74">
        <v>0.95499999999999996</v>
      </c>
      <c r="CD74">
        <v>0.9</v>
      </c>
      <c r="CE74">
        <v>0.91</v>
      </c>
      <c r="CF74">
        <v>0.94</v>
      </c>
      <c r="CG74">
        <v>0.99895</v>
      </c>
      <c r="CH74">
        <v>0.46</v>
      </c>
      <c r="CI74">
        <v>0.45</v>
      </c>
      <c r="CJ74">
        <v>0.92500000000000004</v>
      </c>
      <c r="CK74">
        <v>0.57499999999999996</v>
      </c>
      <c r="CL74">
        <v>0.505</v>
      </c>
      <c r="CM74">
        <v>0.80500000000000005</v>
      </c>
      <c r="CN74">
        <v>0.83750000000000002</v>
      </c>
      <c r="CO74">
        <v>0.875</v>
      </c>
      <c r="CP74">
        <v>0.90249999999999997</v>
      </c>
      <c r="CQ74">
        <v>0.82</v>
      </c>
      <c r="CR74">
        <v>0.89</v>
      </c>
      <c r="CS74">
        <v>0.98499999999999999</v>
      </c>
      <c r="CT74">
        <v>0.98</v>
      </c>
      <c r="CU74">
        <v>0.99</v>
      </c>
      <c r="CV74">
        <v>0.97750000000000004</v>
      </c>
      <c r="DA74" s="294">
        <v>2.8499999999999999E-4</v>
      </c>
      <c r="DB74" s="294">
        <v>2.0000000000000001E-4</v>
      </c>
      <c r="DC74" s="294">
        <v>0</v>
      </c>
      <c r="DD74" s="294">
        <v>1E-4</v>
      </c>
      <c r="DE74" s="294">
        <v>0</v>
      </c>
      <c r="DF74" s="294">
        <v>3.5999999999999999E-3</v>
      </c>
      <c r="DG74" s="294">
        <v>4.6999999999999999E-4</v>
      </c>
      <c r="DH74" s="294">
        <v>6.9999999999999999E-4</v>
      </c>
      <c r="DI74" s="294">
        <v>0</v>
      </c>
      <c r="DJ74" s="294">
        <v>0</v>
      </c>
      <c r="DK74" s="294">
        <v>5.0000000000000001E-4</v>
      </c>
      <c r="DL74" s="294">
        <v>5.0000000000000001E-4</v>
      </c>
      <c r="DM74" s="294">
        <v>2.9999999999999997E-4</v>
      </c>
      <c r="DN74" s="294">
        <v>2.7500000000000002E-4</v>
      </c>
      <c r="DO74" s="294">
        <v>4.0000000000000598E-4</v>
      </c>
      <c r="DQ74" s="294">
        <v>6.4999999999999994E-5</v>
      </c>
    </row>
    <row r="75" spans="1:121" x14ac:dyDescent="0.2">
      <c r="A75" s="66">
        <v>38657</v>
      </c>
      <c r="B75">
        <v>0.98799999999999999</v>
      </c>
      <c r="C75">
        <v>0.98799999999999999</v>
      </c>
      <c r="D75">
        <v>0.9744299999999998</v>
      </c>
      <c r="E75">
        <v>0.9744299999999998</v>
      </c>
      <c r="F75">
        <v>0.97699999999999998</v>
      </c>
      <c r="G75">
        <v>0.98750000000000004</v>
      </c>
      <c r="H75">
        <v>0.98750000000000004</v>
      </c>
      <c r="I75">
        <v>0.96613274999999665</v>
      </c>
      <c r="J75">
        <v>0.6893475</v>
      </c>
      <c r="K75">
        <v>0.97048500000000038</v>
      </c>
      <c r="L75">
        <v>0.98750000000000004</v>
      </c>
      <c r="M75">
        <v>0.98750000000000004</v>
      </c>
      <c r="N75">
        <v>0.98</v>
      </c>
      <c r="O75">
        <v>0.96281407500000094</v>
      </c>
      <c r="P75">
        <v>0.98</v>
      </c>
      <c r="Q75">
        <v>0.98750000000000004</v>
      </c>
      <c r="R75">
        <v>0.98750000000000004</v>
      </c>
      <c r="S75">
        <v>0.98750000000000004</v>
      </c>
      <c r="T75">
        <v>0.98</v>
      </c>
      <c r="U75">
        <v>0.98</v>
      </c>
      <c r="V75">
        <v>0.98</v>
      </c>
      <c r="W75">
        <v>0.98</v>
      </c>
      <c r="X75">
        <v>0.96281407500000094</v>
      </c>
      <c r="Y75">
        <v>0.96281407500000094</v>
      </c>
      <c r="Z75">
        <v>0.96281407500000094</v>
      </c>
      <c r="AA75">
        <v>0.96281407500000094</v>
      </c>
      <c r="AB75">
        <v>0.98</v>
      </c>
      <c r="AC75">
        <v>0.98</v>
      </c>
      <c r="AD75">
        <v>0.96281407500000094</v>
      </c>
      <c r="AE75">
        <v>0.96281407500000094</v>
      </c>
      <c r="AF75">
        <v>0.98</v>
      </c>
      <c r="AG75">
        <v>0.99</v>
      </c>
      <c r="AH75">
        <v>0.97515074999999896</v>
      </c>
      <c r="AI75">
        <v>0.97515074999999896</v>
      </c>
      <c r="AJ75">
        <v>0.98</v>
      </c>
      <c r="AK75">
        <v>1</v>
      </c>
      <c r="AL75">
        <v>0.97048500000000038</v>
      </c>
      <c r="AM75">
        <v>0.9744299999999998</v>
      </c>
      <c r="AN75" s="290">
        <v>0.98499999999999999</v>
      </c>
      <c r="AO75" s="290">
        <v>0.97</v>
      </c>
      <c r="AP75" s="290">
        <v>0.99</v>
      </c>
      <c r="AQ75">
        <v>0.9744299999999998</v>
      </c>
      <c r="AR75">
        <v>0.97515074999999896</v>
      </c>
      <c r="AS75">
        <v>0.97699999999999998</v>
      </c>
      <c r="AT75" s="290">
        <v>0.97750000000000004</v>
      </c>
      <c r="AU75">
        <v>0.97515074999999896</v>
      </c>
      <c r="AV75">
        <v>0.9744299999999998</v>
      </c>
      <c r="AW75">
        <v>0.9744299999999998</v>
      </c>
      <c r="AX75">
        <v>0.9744299999999998</v>
      </c>
      <c r="AY75">
        <v>0.97515074999999896</v>
      </c>
      <c r="AZ75">
        <v>0.97515074999999896</v>
      </c>
      <c r="BA75">
        <v>0.9744299999999998</v>
      </c>
      <c r="BB75">
        <v>0.64</v>
      </c>
      <c r="BC75">
        <f t="shared" si="1"/>
        <v>1</v>
      </c>
      <c r="BE75">
        <v>1.0838126000000046</v>
      </c>
      <c r="BF75">
        <v>1.1029999999999986</v>
      </c>
      <c r="BG75">
        <v>1.0826999999999998</v>
      </c>
      <c r="BH75">
        <v>1.0117999999999991</v>
      </c>
      <c r="BI75">
        <v>1</v>
      </c>
      <c r="BJ75">
        <v>2.0958000000000032</v>
      </c>
      <c r="BK75">
        <v>2.2645263333333316</v>
      </c>
      <c r="BL75">
        <v>1.0675499999999962</v>
      </c>
      <c r="BM75">
        <v>1.2885</v>
      </c>
      <c r="BN75">
        <v>2.0010000000000008</v>
      </c>
      <c r="BO75">
        <v>1.4995049999999965</v>
      </c>
      <c r="BP75">
        <v>1.4995049999999965</v>
      </c>
      <c r="BQ75">
        <v>1.2532049999999979</v>
      </c>
      <c r="BR75">
        <v>1.0668300000000011</v>
      </c>
      <c r="BS75">
        <v>1.4138049999999971</v>
      </c>
      <c r="BT75" s="294"/>
      <c r="BU75">
        <v>1.0956749999999988</v>
      </c>
      <c r="BV75" s="294"/>
      <c r="BW75" s="294"/>
      <c r="BX75" s="294"/>
      <c r="BY75" s="294"/>
      <c r="BZ75" s="294"/>
      <c r="CA75" s="294"/>
      <c r="CB75" s="294"/>
      <c r="CC75">
        <v>0.95499999999999996</v>
      </c>
      <c r="CD75">
        <v>0.9</v>
      </c>
      <c r="CE75">
        <v>0.9</v>
      </c>
      <c r="CF75">
        <v>0.94</v>
      </c>
      <c r="CG75">
        <v>0.999</v>
      </c>
      <c r="CH75">
        <v>0.48</v>
      </c>
      <c r="CI75">
        <v>0.46</v>
      </c>
      <c r="CJ75">
        <v>0.90500000000000003</v>
      </c>
      <c r="CK75">
        <v>0.53500000000000003</v>
      </c>
      <c r="CL75">
        <v>0.48499999999999999</v>
      </c>
      <c r="CM75">
        <v>0.79500000000000004</v>
      </c>
      <c r="CN75">
        <v>0.82750000000000001</v>
      </c>
      <c r="CO75">
        <v>0.85</v>
      </c>
      <c r="CP75">
        <v>0.90249999999999997</v>
      </c>
      <c r="CQ75">
        <v>0.82</v>
      </c>
      <c r="CR75">
        <v>0.89</v>
      </c>
      <c r="CS75">
        <v>0.98499999999999999</v>
      </c>
      <c r="CT75">
        <v>0.97</v>
      </c>
      <c r="CU75">
        <v>0.99</v>
      </c>
      <c r="CV75">
        <v>0.97750000000000004</v>
      </c>
      <c r="DA75" s="294">
        <v>2.8499999999999999E-4</v>
      </c>
      <c r="DB75" s="294">
        <v>2.0000000000000001E-4</v>
      </c>
      <c r="DC75" s="294">
        <v>0</v>
      </c>
      <c r="DD75" s="294">
        <v>1E-4</v>
      </c>
      <c r="DE75" s="294">
        <v>0</v>
      </c>
      <c r="DF75" s="294">
        <v>3.5999999999999999E-3</v>
      </c>
      <c r="DG75" s="294">
        <v>4.6999999999999999E-4</v>
      </c>
      <c r="DH75" s="294">
        <v>6.9999999999999999E-4</v>
      </c>
      <c r="DI75" s="294">
        <v>0</v>
      </c>
      <c r="DJ75" s="294">
        <v>0</v>
      </c>
      <c r="DK75" s="294">
        <v>5.0000000000000001E-4</v>
      </c>
      <c r="DL75" s="294">
        <v>5.0000000000000001E-4</v>
      </c>
      <c r="DM75" s="294">
        <v>2.9999999999999997E-4</v>
      </c>
      <c r="DN75" s="294">
        <v>2.7500000000000002E-4</v>
      </c>
      <c r="DO75" s="294">
        <v>4.0000000000000598E-4</v>
      </c>
      <c r="DQ75" s="294">
        <v>6.4999999999999994E-5</v>
      </c>
    </row>
    <row r="76" spans="1:121" x14ac:dyDescent="0.2">
      <c r="A76" s="66">
        <v>38687</v>
      </c>
      <c r="B76">
        <v>0.98799999999999999</v>
      </c>
      <c r="C76">
        <v>0.98184799999999883</v>
      </c>
      <c r="D76">
        <v>0.95277599999999985</v>
      </c>
      <c r="E76">
        <v>0.95277599999999985</v>
      </c>
      <c r="F76">
        <v>0.97699999999999998</v>
      </c>
      <c r="G76">
        <v>0.98750000000000004</v>
      </c>
      <c r="H76">
        <v>0.98750000000000004</v>
      </c>
      <c r="I76">
        <v>0.9347187499999966</v>
      </c>
      <c r="J76">
        <v>0.69579000000000002</v>
      </c>
      <c r="K76">
        <v>0.97048500000000038</v>
      </c>
      <c r="L76">
        <v>0.88500294999999785</v>
      </c>
      <c r="M76">
        <v>0.93375311249999793</v>
      </c>
      <c r="N76">
        <v>0.86491844999999845</v>
      </c>
      <c r="O76">
        <v>0.95239121250000092</v>
      </c>
      <c r="P76">
        <v>0.86491844999999845</v>
      </c>
      <c r="Q76">
        <v>0.88500294999999785</v>
      </c>
      <c r="R76">
        <v>0.88500294999999785</v>
      </c>
      <c r="S76">
        <v>0.88500294999999785</v>
      </c>
      <c r="T76">
        <v>0.86491844999999845</v>
      </c>
      <c r="U76">
        <v>0.86491844999999845</v>
      </c>
      <c r="V76">
        <v>0.86491844999999845</v>
      </c>
      <c r="W76">
        <v>0.86491844999999845</v>
      </c>
      <c r="X76">
        <v>0.95239121250000092</v>
      </c>
      <c r="Y76">
        <v>0.95239121250000092</v>
      </c>
      <c r="Z76">
        <v>0.95239121250000092</v>
      </c>
      <c r="AA76">
        <v>0.95239121250000092</v>
      </c>
      <c r="AB76">
        <v>0.86491844999999845</v>
      </c>
      <c r="AC76">
        <v>0.86491844999999845</v>
      </c>
      <c r="AD76">
        <v>0.95239121250000092</v>
      </c>
      <c r="AE76">
        <v>0.95239121250000092</v>
      </c>
      <c r="AF76">
        <v>0.86491844999999845</v>
      </c>
      <c r="AG76">
        <v>0.98</v>
      </c>
      <c r="AH76">
        <v>0.97520859999999898</v>
      </c>
      <c r="AI76">
        <v>0.97520859999999898</v>
      </c>
      <c r="AJ76">
        <v>0.86491844999999845</v>
      </c>
      <c r="AK76">
        <v>1</v>
      </c>
      <c r="AL76">
        <v>0.97048500000000038</v>
      </c>
      <c r="AM76">
        <v>0.95277599999999985</v>
      </c>
      <c r="AN76" s="290">
        <v>0.98499999999999999</v>
      </c>
      <c r="AO76" s="290">
        <v>0.97</v>
      </c>
      <c r="AP76" s="290">
        <v>0.99</v>
      </c>
      <c r="AQ76">
        <v>0.95277599999999985</v>
      </c>
      <c r="AR76">
        <v>0.97520859999999898</v>
      </c>
      <c r="AS76">
        <v>0.97699999999999998</v>
      </c>
      <c r="AT76" s="290">
        <v>0.97750000000000004</v>
      </c>
      <c r="AU76">
        <v>0.97520859999999898</v>
      </c>
      <c r="AV76">
        <v>0.95277599999999985</v>
      </c>
      <c r="AW76">
        <v>0.95277599999999985</v>
      </c>
      <c r="AX76">
        <v>0.95277599999999985</v>
      </c>
      <c r="AY76">
        <v>0.97520859999999898</v>
      </c>
      <c r="AZ76">
        <v>0.97520859999999898</v>
      </c>
      <c r="BA76">
        <v>0.95277599999999985</v>
      </c>
      <c r="BB76">
        <v>0.64</v>
      </c>
      <c r="BC76">
        <f t="shared" si="1"/>
        <v>1</v>
      </c>
      <c r="BE76">
        <v>1.0840976000000047</v>
      </c>
      <c r="BF76">
        <v>1.1031999999999986</v>
      </c>
      <c r="BG76">
        <v>1.0826999999999998</v>
      </c>
      <c r="BH76">
        <v>1.0118999999999991</v>
      </c>
      <c r="BI76">
        <v>1</v>
      </c>
      <c r="BJ76">
        <v>2.0994000000000033</v>
      </c>
      <c r="BK76">
        <v>2.2649963333333316</v>
      </c>
      <c r="BL76">
        <v>1.0682499999999961</v>
      </c>
      <c r="BM76">
        <v>1.2885</v>
      </c>
      <c r="BN76">
        <v>2.0010000000000008</v>
      </c>
      <c r="BO76">
        <v>1.5000049999999965</v>
      </c>
      <c r="BP76">
        <v>1.5000049999999965</v>
      </c>
      <c r="BQ76">
        <v>1.2535049999999979</v>
      </c>
      <c r="BR76">
        <v>1.0671050000000011</v>
      </c>
      <c r="BS76">
        <v>1.414204999999997</v>
      </c>
      <c r="BT76" s="294"/>
      <c r="BU76">
        <v>1.0957399999999988</v>
      </c>
      <c r="BV76" s="294"/>
      <c r="BW76" s="294"/>
      <c r="BX76" s="294"/>
      <c r="BY76" s="294"/>
      <c r="BZ76" s="294"/>
      <c r="CA76" s="294"/>
      <c r="CB76" s="294"/>
      <c r="CC76">
        <v>0.93500000000000005</v>
      </c>
      <c r="CD76">
        <v>0.89</v>
      </c>
      <c r="CE76">
        <v>0.88</v>
      </c>
      <c r="CF76">
        <v>0.92</v>
      </c>
      <c r="CG76">
        <v>0.999</v>
      </c>
      <c r="CH76">
        <v>0.51</v>
      </c>
      <c r="CI76">
        <v>0.48</v>
      </c>
      <c r="CJ76">
        <v>0.875</v>
      </c>
      <c r="CK76">
        <v>0.54</v>
      </c>
      <c r="CL76">
        <v>0.48499999999999999</v>
      </c>
      <c r="CM76">
        <v>0.59</v>
      </c>
      <c r="CN76">
        <v>0.62250000000000005</v>
      </c>
      <c r="CO76">
        <v>0.69</v>
      </c>
      <c r="CP76">
        <v>0.89249999999999996</v>
      </c>
      <c r="CQ76">
        <v>0.71499999999999997</v>
      </c>
      <c r="CR76">
        <v>0.89</v>
      </c>
      <c r="CS76">
        <v>0.98499999999999999</v>
      </c>
      <c r="CT76">
        <v>0.97</v>
      </c>
      <c r="CU76">
        <v>0.99</v>
      </c>
      <c r="CV76">
        <v>0.97750000000000004</v>
      </c>
      <c r="DA76" s="294">
        <v>2.8499999999999999E-4</v>
      </c>
      <c r="DB76" s="294">
        <v>2.0000000000000001E-4</v>
      </c>
      <c r="DC76" s="294">
        <v>0</v>
      </c>
      <c r="DD76" s="294">
        <v>1E-4</v>
      </c>
      <c r="DE76" s="294">
        <v>0</v>
      </c>
      <c r="DF76" s="294">
        <v>3.5999999999999999E-3</v>
      </c>
      <c r="DG76" s="294">
        <v>4.6999999999999999E-4</v>
      </c>
      <c r="DH76" s="294">
        <v>6.9999999999999999E-4</v>
      </c>
      <c r="DI76" s="294">
        <v>0</v>
      </c>
      <c r="DJ76" s="294">
        <v>0</v>
      </c>
      <c r="DK76" s="294">
        <v>5.0000000000000001E-4</v>
      </c>
      <c r="DL76" s="294">
        <v>5.0000000000000001E-4</v>
      </c>
      <c r="DM76" s="294">
        <v>2.9999999999999997E-4</v>
      </c>
      <c r="DN76" s="294">
        <v>2.7500000000000002E-4</v>
      </c>
      <c r="DO76" s="294">
        <v>4.0000000000000598E-4</v>
      </c>
      <c r="DQ76" s="294">
        <v>6.4999999999999994E-5</v>
      </c>
    </row>
    <row r="77" spans="1:121" x14ac:dyDescent="0.2">
      <c r="A77" s="66">
        <v>38718</v>
      </c>
      <c r="B77">
        <v>0.97052242700000424</v>
      </c>
      <c r="C77">
        <v>0.94892399999999877</v>
      </c>
      <c r="D77">
        <v>0.94194899999999981</v>
      </c>
      <c r="E77">
        <v>0.94194899999999981</v>
      </c>
      <c r="F77">
        <v>0.97699999999999998</v>
      </c>
      <c r="G77">
        <v>0.98750000000000004</v>
      </c>
      <c r="H77">
        <v>0.98750000000000004</v>
      </c>
      <c r="I77">
        <v>0.86050474999999693</v>
      </c>
      <c r="J77">
        <v>0.70867500000000005</v>
      </c>
      <c r="K77">
        <v>0.98499999999999999</v>
      </c>
      <c r="L77">
        <v>0.90780552499999778</v>
      </c>
      <c r="M77">
        <v>0.95657193749999769</v>
      </c>
      <c r="N77">
        <v>0.86512544999999841</v>
      </c>
      <c r="O77">
        <v>0.93929440000000097</v>
      </c>
      <c r="P77">
        <v>0.86512544999999841</v>
      </c>
      <c r="Q77">
        <v>0.90780552499999778</v>
      </c>
      <c r="R77">
        <v>0.90780552499999778</v>
      </c>
      <c r="S77">
        <v>0.90780552499999778</v>
      </c>
      <c r="T77">
        <v>0.86512544999999841</v>
      </c>
      <c r="U77">
        <v>0.86512544999999841</v>
      </c>
      <c r="V77">
        <v>0.86512544999999841</v>
      </c>
      <c r="W77">
        <v>0.86512544999999841</v>
      </c>
      <c r="X77">
        <v>0.93929440000000097</v>
      </c>
      <c r="Y77">
        <v>0.93929440000000097</v>
      </c>
      <c r="Z77">
        <v>0.93929440000000097</v>
      </c>
      <c r="AA77">
        <v>0.93929440000000097</v>
      </c>
      <c r="AB77">
        <v>0.86512544999999841</v>
      </c>
      <c r="AC77">
        <v>0.86512544999999841</v>
      </c>
      <c r="AD77">
        <v>0.93929440000000097</v>
      </c>
      <c r="AE77">
        <v>0.93929440000000097</v>
      </c>
      <c r="AF77">
        <v>0.86512544999999841</v>
      </c>
      <c r="AG77">
        <v>0.98</v>
      </c>
      <c r="AH77">
        <v>0.97526644999999901</v>
      </c>
      <c r="AI77">
        <v>0.97526644999999901</v>
      </c>
      <c r="AJ77">
        <v>0.86512544999999841</v>
      </c>
      <c r="AK77">
        <v>1</v>
      </c>
      <c r="AL77">
        <v>0.98499999999999999</v>
      </c>
      <c r="AM77">
        <v>0.94194899999999981</v>
      </c>
      <c r="AN77" s="290">
        <v>0.98499999999999999</v>
      </c>
      <c r="AO77" s="290">
        <v>0.96</v>
      </c>
      <c r="AP77" s="290">
        <v>0.99</v>
      </c>
      <c r="AQ77">
        <v>0.94194899999999981</v>
      </c>
      <c r="AR77">
        <v>0.97526644999999901</v>
      </c>
      <c r="AS77">
        <v>0.97699999999999998</v>
      </c>
      <c r="AT77" s="290">
        <v>0.97750000000000004</v>
      </c>
      <c r="AU77">
        <v>0.97526644999999901</v>
      </c>
      <c r="AV77">
        <v>0.94194899999999981</v>
      </c>
      <c r="AW77">
        <v>0.94194899999999981</v>
      </c>
      <c r="AX77">
        <v>0.94194899999999981</v>
      </c>
      <c r="AY77">
        <v>0.97526644999999901</v>
      </c>
      <c r="AZ77">
        <v>0.97526644999999901</v>
      </c>
      <c r="BA77">
        <v>0.94194899999999981</v>
      </c>
      <c r="BB77">
        <v>0.64</v>
      </c>
      <c r="BC77">
        <f t="shared" si="1"/>
        <v>1</v>
      </c>
      <c r="BE77">
        <v>1.0843826000000047</v>
      </c>
      <c r="BF77">
        <v>1.1033999999999986</v>
      </c>
      <c r="BG77">
        <v>1.0826999999999998</v>
      </c>
      <c r="BH77">
        <v>1.0119999999999991</v>
      </c>
      <c r="BI77">
        <v>1</v>
      </c>
      <c r="BJ77">
        <v>2.1030000000000033</v>
      </c>
      <c r="BK77">
        <v>2.2654663333333316</v>
      </c>
      <c r="BL77">
        <v>1.0689499999999961</v>
      </c>
      <c r="BM77">
        <v>1.2885</v>
      </c>
      <c r="BN77">
        <v>2.0010000000000008</v>
      </c>
      <c r="BO77">
        <v>1.5005049999999964</v>
      </c>
      <c r="BP77">
        <v>1.5005049999999964</v>
      </c>
      <c r="BQ77">
        <v>1.2538049999999978</v>
      </c>
      <c r="BR77">
        <v>1.0673800000000011</v>
      </c>
      <c r="BS77">
        <v>1.414604999999997</v>
      </c>
      <c r="BT77" s="294"/>
      <c r="BU77">
        <v>1.0958049999999988</v>
      </c>
      <c r="BV77" s="294"/>
      <c r="BW77" s="294"/>
      <c r="BX77" s="294"/>
      <c r="BY77" s="294"/>
      <c r="BZ77" s="294"/>
      <c r="CA77" s="294"/>
      <c r="CB77" s="294"/>
      <c r="CC77">
        <v>0.89500000000000002</v>
      </c>
      <c r="CD77">
        <v>0.86</v>
      </c>
      <c r="CE77">
        <v>0.87</v>
      </c>
      <c r="CF77">
        <v>0.92</v>
      </c>
      <c r="CG77">
        <v>0.999</v>
      </c>
      <c r="CH77">
        <v>0.57999999999999996</v>
      </c>
      <c r="CI77">
        <v>0.45</v>
      </c>
      <c r="CJ77">
        <v>0.80500000000000005</v>
      </c>
      <c r="CK77">
        <v>0.55000000000000004</v>
      </c>
      <c r="CL77">
        <v>0.505</v>
      </c>
      <c r="CM77">
        <v>0.60499999999999998</v>
      </c>
      <c r="CN77">
        <v>0.63749999999999996</v>
      </c>
      <c r="CO77">
        <v>0.69</v>
      </c>
      <c r="CP77">
        <v>0.88</v>
      </c>
      <c r="CQ77">
        <v>0.64</v>
      </c>
      <c r="CR77">
        <v>0.89</v>
      </c>
      <c r="CS77">
        <v>0.98499999999999999</v>
      </c>
      <c r="CT77">
        <v>0.96</v>
      </c>
      <c r="CU77">
        <v>0.99</v>
      </c>
      <c r="CV77">
        <v>0.97750000000000004</v>
      </c>
      <c r="DA77" s="294">
        <v>2.8499999999999999E-4</v>
      </c>
      <c r="DB77" s="294">
        <v>2.0000000000000001E-4</v>
      </c>
      <c r="DC77" s="294">
        <v>0</v>
      </c>
      <c r="DD77" s="294">
        <v>1E-4</v>
      </c>
      <c r="DE77" s="294">
        <v>0</v>
      </c>
      <c r="DF77" s="294">
        <v>3.5999999999999999E-3</v>
      </c>
      <c r="DG77" s="294">
        <v>4.6999999999999999E-4</v>
      </c>
      <c r="DH77" s="294">
        <v>6.9999999999999999E-4</v>
      </c>
      <c r="DI77" s="294">
        <v>0</v>
      </c>
      <c r="DJ77" s="294">
        <v>0</v>
      </c>
      <c r="DK77" s="294">
        <v>5.0000000000000001E-4</v>
      </c>
      <c r="DL77" s="294">
        <v>5.0000000000000001E-4</v>
      </c>
      <c r="DM77" s="294">
        <v>2.9999999999999997E-4</v>
      </c>
      <c r="DN77" s="294">
        <v>2.7500000000000002E-4</v>
      </c>
      <c r="DO77" s="294">
        <v>4.0000000000000598E-4</v>
      </c>
      <c r="DQ77" s="294">
        <v>6.4999999999999994E-5</v>
      </c>
    </row>
    <row r="78" spans="1:121" x14ac:dyDescent="0.2">
      <c r="A78" s="66">
        <v>38749</v>
      </c>
      <c r="B78">
        <v>0.93823747400000412</v>
      </c>
      <c r="C78">
        <v>0.94909599999999872</v>
      </c>
      <c r="D78">
        <v>0.96360299999999977</v>
      </c>
      <c r="E78">
        <v>0.96360299999999977</v>
      </c>
      <c r="F78">
        <v>0.97699999999999998</v>
      </c>
      <c r="G78">
        <v>0.98750000000000004</v>
      </c>
      <c r="H78">
        <v>0.98750000000000004</v>
      </c>
      <c r="I78">
        <v>0.90385424999999664</v>
      </c>
      <c r="J78">
        <v>0.84396749999999998</v>
      </c>
      <c r="K78">
        <v>0.98499999999999999</v>
      </c>
      <c r="L78">
        <v>0.95313817499999776</v>
      </c>
      <c r="M78">
        <v>0.98750000000000004</v>
      </c>
      <c r="N78">
        <v>0.89041454999999836</v>
      </c>
      <c r="O78">
        <v>0.93686726250000096</v>
      </c>
      <c r="P78">
        <v>0.89041454999999836</v>
      </c>
      <c r="Q78">
        <v>0.95313817499999776</v>
      </c>
      <c r="R78">
        <v>0.95313817499999776</v>
      </c>
      <c r="S78">
        <v>0.95313817499999776</v>
      </c>
      <c r="T78">
        <v>0.89041454999999836</v>
      </c>
      <c r="U78">
        <v>0.89041454999999836</v>
      </c>
      <c r="V78">
        <v>0.89041454999999836</v>
      </c>
      <c r="W78">
        <v>0.89041454999999836</v>
      </c>
      <c r="X78">
        <v>0.93686726250000096</v>
      </c>
      <c r="Y78">
        <v>0.93686726250000096</v>
      </c>
      <c r="Z78">
        <v>0.93686726250000096</v>
      </c>
      <c r="AA78">
        <v>0.93686726250000096</v>
      </c>
      <c r="AB78">
        <v>0.89041454999999836</v>
      </c>
      <c r="AC78">
        <v>0.89041454999999836</v>
      </c>
      <c r="AD78">
        <v>0.93686726250000096</v>
      </c>
      <c r="AE78">
        <v>0.93686726250000096</v>
      </c>
      <c r="AF78">
        <v>0.89041454999999836</v>
      </c>
      <c r="AG78">
        <v>0.98</v>
      </c>
      <c r="AH78">
        <v>0.97532429999999892</v>
      </c>
      <c r="AI78">
        <v>0.97532429999999892</v>
      </c>
      <c r="AJ78">
        <v>0.89041454999999836</v>
      </c>
      <c r="AK78">
        <v>1</v>
      </c>
      <c r="AL78">
        <v>0.98499999999999999</v>
      </c>
      <c r="AM78">
        <v>0.96360299999999977</v>
      </c>
      <c r="AN78" s="290">
        <v>0.98499999999999999</v>
      </c>
      <c r="AO78" s="290">
        <v>0.97</v>
      </c>
      <c r="AP78" s="290">
        <v>0.99</v>
      </c>
      <c r="AQ78">
        <v>0.96360299999999977</v>
      </c>
      <c r="AR78">
        <v>0.97532429999999892</v>
      </c>
      <c r="AS78">
        <v>0.97699999999999998</v>
      </c>
      <c r="AT78" s="290">
        <v>0.97750000000000004</v>
      </c>
      <c r="AU78">
        <v>0.97532429999999892</v>
      </c>
      <c r="AV78">
        <v>0.96360299999999977</v>
      </c>
      <c r="AW78">
        <v>0.96360299999999977</v>
      </c>
      <c r="AX78">
        <v>0.96360299999999977</v>
      </c>
      <c r="AY78">
        <v>0.97532429999999892</v>
      </c>
      <c r="AZ78">
        <v>0.97532429999999892</v>
      </c>
      <c r="BA78">
        <v>0.96360299999999977</v>
      </c>
      <c r="BB78">
        <v>0.64</v>
      </c>
      <c r="BC78">
        <f t="shared" si="1"/>
        <v>1</v>
      </c>
      <c r="BE78">
        <v>1.0846676000000048</v>
      </c>
      <c r="BF78">
        <v>1.1035999999999986</v>
      </c>
      <c r="BG78">
        <v>1.0826999999999998</v>
      </c>
      <c r="BH78">
        <v>1.0120999999999991</v>
      </c>
      <c r="BI78">
        <v>1</v>
      </c>
      <c r="BJ78">
        <v>2.1066000000000034</v>
      </c>
      <c r="BK78">
        <v>2.2659363333333316</v>
      </c>
      <c r="BL78">
        <v>1.069649999999996</v>
      </c>
      <c r="BM78">
        <v>1.2885</v>
      </c>
      <c r="BN78">
        <v>2.0010000000000008</v>
      </c>
      <c r="BO78">
        <v>1.5010049999999964</v>
      </c>
      <c r="BP78">
        <v>1.5010049999999964</v>
      </c>
      <c r="BQ78">
        <v>1.2541049999999978</v>
      </c>
      <c r="BR78">
        <v>1.0676550000000011</v>
      </c>
      <c r="BS78">
        <v>1.415004999999997</v>
      </c>
      <c r="BT78" s="294"/>
      <c r="BU78">
        <v>1.0958699999999988</v>
      </c>
      <c r="BV78" s="294"/>
      <c r="BW78" s="294"/>
      <c r="BX78" s="294"/>
      <c r="BY78" s="294"/>
      <c r="BZ78" s="294"/>
      <c r="CA78" s="294"/>
      <c r="CB78" s="294"/>
      <c r="CC78">
        <v>0.86499999999999999</v>
      </c>
      <c r="CD78">
        <v>0.86</v>
      </c>
      <c r="CE78">
        <v>0.89</v>
      </c>
      <c r="CF78">
        <v>0.93500000000000005</v>
      </c>
      <c r="CG78">
        <v>0.99895</v>
      </c>
      <c r="CH78">
        <v>0.57999999999999996</v>
      </c>
      <c r="CI78">
        <v>0.45</v>
      </c>
      <c r="CJ78">
        <v>0.84499999999999997</v>
      </c>
      <c r="CK78">
        <v>0.65500000000000003</v>
      </c>
      <c r="CL78">
        <v>0.505</v>
      </c>
      <c r="CM78">
        <v>0.63500000000000001</v>
      </c>
      <c r="CN78">
        <v>0.66749999999999998</v>
      </c>
      <c r="CO78">
        <v>0.71</v>
      </c>
      <c r="CP78">
        <v>0.87749999999999995</v>
      </c>
      <c r="CQ78">
        <v>0.67</v>
      </c>
      <c r="CR78">
        <v>0.89</v>
      </c>
      <c r="CS78">
        <v>0.98499999999999999</v>
      </c>
      <c r="CT78">
        <v>0.97</v>
      </c>
      <c r="CU78">
        <v>0.99</v>
      </c>
      <c r="CV78">
        <v>0.97750000000000004</v>
      </c>
      <c r="DA78" s="294">
        <v>2.8499999999999999E-4</v>
      </c>
      <c r="DB78" s="294">
        <v>2.0000000000000001E-4</v>
      </c>
      <c r="DC78" s="294">
        <v>0</v>
      </c>
      <c r="DD78" s="294">
        <v>1E-4</v>
      </c>
      <c r="DE78" s="294">
        <v>0</v>
      </c>
      <c r="DF78" s="294">
        <v>3.5999999999999999E-3</v>
      </c>
      <c r="DG78" s="294">
        <v>4.6999999999999999E-4</v>
      </c>
      <c r="DH78" s="294">
        <v>6.9999999999999999E-4</v>
      </c>
      <c r="DI78" s="294">
        <v>0</v>
      </c>
      <c r="DJ78" s="294">
        <v>0</v>
      </c>
      <c r="DK78" s="294">
        <v>5.0000000000000001E-4</v>
      </c>
      <c r="DL78" s="294">
        <v>5.0000000000000001E-4</v>
      </c>
      <c r="DM78" s="294">
        <v>2.9999999999999997E-4</v>
      </c>
      <c r="DN78" s="294">
        <v>2.7500000000000002E-4</v>
      </c>
      <c r="DO78" s="294">
        <v>4.0000000000000598E-4</v>
      </c>
      <c r="DQ78" s="294">
        <v>6.4999999999999994E-5</v>
      </c>
    </row>
    <row r="79" spans="1:121" x14ac:dyDescent="0.2">
      <c r="A79" s="66">
        <v>38777</v>
      </c>
      <c r="B79">
        <v>0.93848399900000423</v>
      </c>
      <c r="C79">
        <v>0.98238199999999876</v>
      </c>
      <c r="D79">
        <v>0.98499999999999999</v>
      </c>
      <c r="E79">
        <v>0.98499999999999999</v>
      </c>
      <c r="F79">
        <v>0.97699999999999998</v>
      </c>
      <c r="G79">
        <v>0.98750000000000004</v>
      </c>
      <c r="H79">
        <v>0.98750000000000004</v>
      </c>
      <c r="I79">
        <v>0.93655624999999643</v>
      </c>
      <c r="J79">
        <v>0.98499999999999999</v>
      </c>
      <c r="K79">
        <v>0.98499999999999999</v>
      </c>
      <c r="L79">
        <v>0.98750000000000004</v>
      </c>
      <c r="M79">
        <v>0.98750000000000004</v>
      </c>
      <c r="N79">
        <v>0.98</v>
      </c>
      <c r="O79">
        <v>0.96113700000000102</v>
      </c>
      <c r="P79">
        <v>0.98</v>
      </c>
      <c r="Q79">
        <v>0.98750000000000004</v>
      </c>
      <c r="R79">
        <v>0.98750000000000004</v>
      </c>
      <c r="S79">
        <v>0.98750000000000004</v>
      </c>
      <c r="T79">
        <v>0.98</v>
      </c>
      <c r="U79">
        <v>0.98</v>
      </c>
      <c r="V79">
        <v>0.98</v>
      </c>
      <c r="W79">
        <v>0.98</v>
      </c>
      <c r="X79">
        <v>0.96113700000000102</v>
      </c>
      <c r="Y79">
        <v>0.96113700000000102</v>
      </c>
      <c r="Z79">
        <v>0.96113700000000102</v>
      </c>
      <c r="AA79">
        <v>0.96113700000000102</v>
      </c>
      <c r="AB79">
        <v>0.98</v>
      </c>
      <c r="AC79">
        <v>0.98</v>
      </c>
      <c r="AD79">
        <v>0.96113700000000102</v>
      </c>
      <c r="AE79">
        <v>0.96113700000000102</v>
      </c>
      <c r="AF79">
        <v>0.98</v>
      </c>
      <c r="AG79">
        <v>0.99</v>
      </c>
      <c r="AH79">
        <v>0.97538214999999895</v>
      </c>
      <c r="AI79">
        <v>0.97538214999999895</v>
      </c>
      <c r="AJ79">
        <v>0.98</v>
      </c>
      <c r="AK79">
        <v>1</v>
      </c>
      <c r="AL79">
        <v>0.98499999999999999</v>
      </c>
      <c r="AM79">
        <v>0.98499999999999999</v>
      </c>
      <c r="AN79" s="290">
        <v>0.98499999999999999</v>
      </c>
      <c r="AO79" s="290">
        <v>0.97</v>
      </c>
      <c r="AP79" s="290">
        <v>0.99</v>
      </c>
      <c r="AQ79">
        <v>0.98499999999999999</v>
      </c>
      <c r="AR79">
        <v>0.97538214999999895</v>
      </c>
      <c r="AS79">
        <v>0.97699999999999998</v>
      </c>
      <c r="AT79" s="290">
        <v>0.97750000000000004</v>
      </c>
      <c r="AU79">
        <v>0.97538214999999895</v>
      </c>
      <c r="AV79">
        <v>0.98499999999999999</v>
      </c>
      <c r="AW79">
        <v>0.98499999999999999</v>
      </c>
      <c r="AX79">
        <v>0.98499999999999999</v>
      </c>
      <c r="AY79">
        <v>0.97538214999999895</v>
      </c>
      <c r="AZ79">
        <v>0.97538214999999895</v>
      </c>
      <c r="BA79">
        <v>0.98499999999999999</v>
      </c>
      <c r="BB79">
        <v>0.64</v>
      </c>
      <c r="BC79">
        <f t="shared" si="1"/>
        <v>1</v>
      </c>
      <c r="BE79">
        <v>1.0849526000000049</v>
      </c>
      <c r="BF79">
        <v>1.1037999999999986</v>
      </c>
      <c r="BG79">
        <v>1.0826999999999998</v>
      </c>
      <c r="BH79">
        <v>1.0121999999999991</v>
      </c>
      <c r="BI79">
        <v>1</v>
      </c>
      <c r="BJ79">
        <v>2.1102000000000034</v>
      </c>
      <c r="BK79">
        <v>2.2664063333333315</v>
      </c>
      <c r="BL79">
        <v>1.0703499999999959</v>
      </c>
      <c r="BM79">
        <v>1.2885</v>
      </c>
      <c r="BN79">
        <v>2.0010000000000008</v>
      </c>
      <c r="BO79">
        <v>1.5015049999999963</v>
      </c>
      <c r="BP79">
        <v>1.5015049999999963</v>
      </c>
      <c r="BQ79">
        <v>1.2544049999999978</v>
      </c>
      <c r="BR79">
        <v>1.0679300000000012</v>
      </c>
      <c r="BS79">
        <v>1.4154049999999969</v>
      </c>
      <c r="BT79" s="294"/>
      <c r="BU79">
        <v>1.0959349999999988</v>
      </c>
      <c r="BV79" s="294"/>
      <c r="BW79" s="294"/>
      <c r="BX79" s="294"/>
      <c r="BY79" s="294"/>
      <c r="BZ79" s="294"/>
      <c r="CA79" s="294"/>
      <c r="CB79" s="294"/>
      <c r="CC79">
        <v>0.86499999999999999</v>
      </c>
      <c r="CD79">
        <v>0.89</v>
      </c>
      <c r="CE79">
        <v>0.91</v>
      </c>
      <c r="CF79">
        <v>0.93500000000000005</v>
      </c>
      <c r="CG79">
        <v>0.99895</v>
      </c>
      <c r="CH79">
        <v>0.54</v>
      </c>
      <c r="CI79">
        <v>0.45</v>
      </c>
      <c r="CJ79">
        <v>0.875</v>
      </c>
      <c r="CK79">
        <v>0.82499999999999996</v>
      </c>
      <c r="CL79">
        <v>0.51500000000000001</v>
      </c>
      <c r="CM79">
        <v>0.78500000000000003</v>
      </c>
      <c r="CN79">
        <v>0.8175</v>
      </c>
      <c r="CO79">
        <v>0.8</v>
      </c>
      <c r="CP79">
        <v>0.9</v>
      </c>
      <c r="CQ79">
        <v>0.83</v>
      </c>
      <c r="CR79">
        <v>0.89</v>
      </c>
      <c r="CS79">
        <v>0.98499999999999999</v>
      </c>
      <c r="CT79">
        <v>0.97</v>
      </c>
      <c r="CU79">
        <v>0.99</v>
      </c>
      <c r="CV79">
        <v>0.97750000000000004</v>
      </c>
      <c r="DA79" s="294">
        <v>2.8499999999999999E-4</v>
      </c>
      <c r="DB79" s="294">
        <v>2.0000000000000001E-4</v>
      </c>
      <c r="DC79" s="294">
        <v>0</v>
      </c>
      <c r="DD79" s="294">
        <v>1E-4</v>
      </c>
      <c r="DE79" s="294">
        <v>0</v>
      </c>
      <c r="DF79" s="294">
        <v>3.5999999999999999E-3</v>
      </c>
      <c r="DG79" s="294">
        <v>4.6999999999999999E-4</v>
      </c>
      <c r="DH79" s="294">
        <v>6.9999999999999999E-4</v>
      </c>
      <c r="DI79" s="294">
        <v>0</v>
      </c>
      <c r="DJ79" s="294">
        <v>0</v>
      </c>
      <c r="DK79" s="294">
        <v>5.0000000000000001E-4</v>
      </c>
      <c r="DL79" s="294">
        <v>5.0000000000000001E-4</v>
      </c>
      <c r="DM79" s="294">
        <v>2.9999999999999997E-4</v>
      </c>
      <c r="DN79" s="294">
        <v>2.7500000000000002E-4</v>
      </c>
      <c r="DO79" s="294">
        <v>4.0000000000000598E-4</v>
      </c>
      <c r="DQ79" s="294">
        <v>6.4999999999999994E-5</v>
      </c>
    </row>
    <row r="80" spans="1:121" x14ac:dyDescent="0.2">
      <c r="A80" s="66">
        <v>38808</v>
      </c>
      <c r="B80">
        <v>0.97128765200000455</v>
      </c>
      <c r="C80">
        <v>0.98799999999999999</v>
      </c>
      <c r="D80">
        <v>0.98499999999999999</v>
      </c>
      <c r="E80">
        <v>0.98499999999999999</v>
      </c>
      <c r="F80">
        <v>0.97699999999999998</v>
      </c>
      <c r="G80">
        <v>0.98750000000000004</v>
      </c>
      <c r="H80">
        <v>0.95208805999999924</v>
      </c>
      <c r="I80">
        <v>0.98750000000000004</v>
      </c>
      <c r="J80">
        <v>0.98499999999999999</v>
      </c>
      <c r="K80">
        <v>0.98499999999999999</v>
      </c>
      <c r="L80">
        <v>0.98750000000000004</v>
      </c>
      <c r="M80">
        <v>0.98750000000000004</v>
      </c>
      <c r="N80">
        <v>0.98</v>
      </c>
      <c r="O80">
        <v>0.96458911500000111</v>
      </c>
      <c r="P80">
        <v>0.98</v>
      </c>
      <c r="Q80">
        <v>0.98750000000000004</v>
      </c>
      <c r="R80">
        <v>0.98750000000000004</v>
      </c>
      <c r="S80">
        <v>0.98750000000000004</v>
      </c>
      <c r="T80">
        <v>0.98</v>
      </c>
      <c r="U80">
        <v>0.98</v>
      </c>
      <c r="V80">
        <v>0.98</v>
      </c>
      <c r="W80">
        <v>0.98</v>
      </c>
      <c r="X80">
        <v>0.96458911500000111</v>
      </c>
      <c r="Y80">
        <v>0.96458911500000111</v>
      </c>
      <c r="Z80">
        <v>0.96458911500000111</v>
      </c>
      <c r="AA80">
        <v>0.96458911500000111</v>
      </c>
      <c r="AB80">
        <v>0.98</v>
      </c>
      <c r="AC80">
        <v>0.98</v>
      </c>
      <c r="AD80">
        <v>0.96458911500000111</v>
      </c>
      <c r="AE80">
        <v>0.96458911500000111</v>
      </c>
      <c r="AF80">
        <v>0.98</v>
      </c>
      <c r="AG80">
        <v>0.99</v>
      </c>
      <c r="AH80">
        <v>0.97543999999999886</v>
      </c>
      <c r="AI80">
        <v>0.97543999999999886</v>
      </c>
      <c r="AJ80">
        <v>0.98</v>
      </c>
      <c r="AK80">
        <v>1</v>
      </c>
      <c r="AL80">
        <v>0.98499999999999999</v>
      </c>
      <c r="AM80">
        <v>0.98499999999999999</v>
      </c>
      <c r="AS80">
        <v>0.97699999999999998</v>
      </c>
      <c r="AT80" s="290">
        <v>0.97750000000000004</v>
      </c>
      <c r="AU80">
        <v>0.97543999999999886</v>
      </c>
      <c r="AV80">
        <v>0.98499999999999999</v>
      </c>
      <c r="AW80">
        <v>0.98499999999999999</v>
      </c>
      <c r="AX80">
        <v>0.98499999999999999</v>
      </c>
      <c r="AY80">
        <v>0.97543999999999886</v>
      </c>
      <c r="AZ80">
        <v>0.97543999999999886</v>
      </c>
      <c r="BA80">
        <v>0.98499999999999999</v>
      </c>
      <c r="BB80">
        <v>0.64</v>
      </c>
      <c r="BC80">
        <f t="shared" si="1"/>
        <v>1</v>
      </c>
      <c r="BE80">
        <v>1.085237600000005</v>
      </c>
      <c r="BF80">
        <v>1.1039999999999985</v>
      </c>
      <c r="BG80">
        <v>1.0826999999999998</v>
      </c>
      <c r="BH80">
        <v>1.0122999999999991</v>
      </c>
      <c r="BI80">
        <v>1</v>
      </c>
      <c r="BJ80">
        <v>2.1138000000000035</v>
      </c>
      <c r="BK80">
        <v>2.2668763333333315</v>
      </c>
      <c r="BL80">
        <v>1.0710499999999958</v>
      </c>
      <c r="BM80">
        <v>1.2885</v>
      </c>
      <c r="BN80">
        <v>2.0010000000000008</v>
      </c>
      <c r="BO80">
        <v>1.5020049999999963</v>
      </c>
      <c r="BP80">
        <v>1.5020049999999963</v>
      </c>
      <c r="BQ80">
        <v>1.2547049999999977</v>
      </c>
      <c r="BR80">
        <v>1.0682050000000012</v>
      </c>
      <c r="BS80">
        <v>1.4158049999999969</v>
      </c>
      <c r="BT80" s="294"/>
      <c r="BU80">
        <v>1.0959999999999988</v>
      </c>
      <c r="BV80" s="294"/>
      <c r="BW80" s="294"/>
      <c r="BX80" s="294"/>
      <c r="BY80" s="294"/>
      <c r="BZ80" s="294"/>
      <c r="CA80" s="294"/>
      <c r="CB80" s="294"/>
      <c r="CC80">
        <v>0.89500000000000002</v>
      </c>
      <c r="CD80">
        <v>0.9</v>
      </c>
      <c r="CE80">
        <v>0.91</v>
      </c>
      <c r="CF80">
        <v>0.96</v>
      </c>
      <c r="CG80">
        <v>0.99895</v>
      </c>
      <c r="CH80">
        <v>0.48</v>
      </c>
      <c r="CI80">
        <v>0.42</v>
      </c>
      <c r="CJ80">
        <v>0.93500000000000005</v>
      </c>
      <c r="CK80">
        <v>0.81499999999999995</v>
      </c>
      <c r="CL80">
        <v>0.57499999999999996</v>
      </c>
      <c r="CM80">
        <v>0.89500000000000002</v>
      </c>
      <c r="CN80">
        <v>0.92749999999999999</v>
      </c>
      <c r="CO80">
        <v>0.85</v>
      </c>
      <c r="CP80">
        <v>0.90300000000000002</v>
      </c>
      <c r="CQ80">
        <v>0.92</v>
      </c>
      <c r="CR80">
        <v>0.89</v>
      </c>
      <c r="CV80">
        <v>0.97750000000000004</v>
      </c>
      <c r="DA80" s="294">
        <v>2.8499999999999999E-4</v>
      </c>
      <c r="DB80" s="294">
        <v>2.0000000000000001E-4</v>
      </c>
      <c r="DC80" s="294">
        <v>0</v>
      </c>
      <c r="DD80" s="294">
        <v>1E-4</v>
      </c>
      <c r="DE80" s="294">
        <v>0</v>
      </c>
      <c r="DF80" s="294">
        <v>3.5999999999999999E-3</v>
      </c>
      <c r="DG80" s="294">
        <v>4.6999999999999999E-4</v>
      </c>
      <c r="DH80" s="294">
        <v>6.9999999999999999E-4</v>
      </c>
      <c r="DI80" s="294">
        <v>0</v>
      </c>
      <c r="DJ80" s="294">
        <v>0</v>
      </c>
      <c r="DK80" s="294">
        <v>5.0000000000000001E-4</v>
      </c>
      <c r="DL80" s="294">
        <v>5.0000000000000001E-4</v>
      </c>
      <c r="DM80" s="294">
        <v>2.9999999999999997E-4</v>
      </c>
      <c r="DN80" s="294">
        <v>2.7500000000000002E-4</v>
      </c>
      <c r="DO80" s="294">
        <v>4.0000000000000598E-4</v>
      </c>
      <c r="DQ80" s="294">
        <v>6.4999999999999994E-5</v>
      </c>
    </row>
    <row r="81" spans="1:121" x14ac:dyDescent="0.2">
      <c r="A81" s="66">
        <v>38838</v>
      </c>
      <c r="B81">
        <v>0.98799999999999999</v>
      </c>
      <c r="C81">
        <v>0.98799999999999999</v>
      </c>
      <c r="D81">
        <v>0.98499999999999999</v>
      </c>
      <c r="E81">
        <v>0.98499999999999999</v>
      </c>
      <c r="F81">
        <v>0.97699999999999998</v>
      </c>
      <c r="G81">
        <v>0.71991600000000122</v>
      </c>
      <c r="H81">
        <v>0.95228545999999914</v>
      </c>
      <c r="I81">
        <v>0.98750000000000004</v>
      </c>
      <c r="J81">
        <v>0.92127749999999997</v>
      </c>
      <c r="K81">
        <v>0.98499999999999999</v>
      </c>
      <c r="L81">
        <v>0.98750000000000004</v>
      </c>
      <c r="M81">
        <v>0.98750000000000004</v>
      </c>
      <c r="N81">
        <v>0.98</v>
      </c>
      <c r="O81">
        <v>0.96163200000000115</v>
      </c>
      <c r="P81">
        <v>0.98</v>
      </c>
      <c r="Q81">
        <v>0.98750000000000004</v>
      </c>
      <c r="R81">
        <v>0.98750000000000004</v>
      </c>
      <c r="S81">
        <v>0.98750000000000004</v>
      </c>
      <c r="T81">
        <v>0.98</v>
      </c>
      <c r="U81">
        <v>0.98</v>
      </c>
      <c r="V81">
        <v>0.98</v>
      </c>
      <c r="W81">
        <v>0.98</v>
      </c>
      <c r="X81">
        <v>0.96163200000000115</v>
      </c>
      <c r="Y81">
        <v>0.96163200000000115</v>
      </c>
      <c r="Z81">
        <v>0.96163200000000115</v>
      </c>
      <c r="AA81">
        <v>0.96163200000000115</v>
      </c>
      <c r="AB81">
        <v>0.98</v>
      </c>
      <c r="AC81">
        <v>0.98</v>
      </c>
      <c r="AD81">
        <v>0.96163200000000115</v>
      </c>
      <c r="AE81">
        <v>0.96163200000000115</v>
      </c>
      <c r="AF81">
        <v>0.98</v>
      </c>
      <c r="AG81">
        <v>0.99</v>
      </c>
      <c r="AH81">
        <v>0.97549784999999889</v>
      </c>
      <c r="AI81">
        <v>0.97549784999999889</v>
      </c>
      <c r="AJ81">
        <v>0.98</v>
      </c>
      <c r="AK81">
        <v>1</v>
      </c>
      <c r="AL81">
        <v>0.98499999999999999</v>
      </c>
      <c r="AM81">
        <v>0.98499999999999999</v>
      </c>
      <c r="AS81">
        <v>0.97699999999999998</v>
      </c>
      <c r="AT81" s="290">
        <v>0.97750000000000004</v>
      </c>
      <c r="AU81">
        <v>0.97549784999999889</v>
      </c>
      <c r="AV81">
        <v>0.98499999999999999</v>
      </c>
      <c r="AW81">
        <v>0.98499999999999999</v>
      </c>
      <c r="AX81">
        <v>0.98499999999999999</v>
      </c>
      <c r="AY81">
        <v>0.97549784999999889</v>
      </c>
      <c r="AZ81">
        <v>0.97549784999999889</v>
      </c>
      <c r="BA81">
        <v>0.98499999999999999</v>
      </c>
      <c r="BB81">
        <v>0.64</v>
      </c>
      <c r="BC81">
        <f t="shared" si="1"/>
        <v>1</v>
      </c>
      <c r="BE81">
        <v>1.0855226000000051</v>
      </c>
      <c r="BF81">
        <v>1.1041999999999985</v>
      </c>
      <c r="BG81">
        <v>1.0826999999999998</v>
      </c>
      <c r="BH81">
        <v>1.0123999999999991</v>
      </c>
      <c r="BI81">
        <v>1</v>
      </c>
      <c r="BJ81">
        <v>2.1174000000000035</v>
      </c>
      <c r="BK81">
        <v>2.2673463333333315</v>
      </c>
      <c r="BL81">
        <v>1.0717499999999958</v>
      </c>
      <c r="BM81">
        <v>1.2885</v>
      </c>
      <c r="BN81">
        <v>2.0010000000000008</v>
      </c>
      <c r="BO81">
        <v>1.5025049999999962</v>
      </c>
      <c r="BP81">
        <v>1.5025049999999962</v>
      </c>
      <c r="BQ81">
        <v>1.2550049999999977</v>
      </c>
      <c r="BR81">
        <v>1.0684800000000012</v>
      </c>
      <c r="BS81">
        <v>1.4162049999999968</v>
      </c>
      <c r="BT81" s="294"/>
      <c r="BU81">
        <v>1.0960649999999987</v>
      </c>
      <c r="BV81" s="294"/>
      <c r="BW81" s="294"/>
      <c r="BX81" s="294"/>
      <c r="BY81" s="294"/>
      <c r="BZ81" s="294"/>
      <c r="CA81" s="294"/>
      <c r="CB81" s="294"/>
      <c r="CC81">
        <v>0.96499999999999997</v>
      </c>
      <c r="CD81">
        <v>0.91</v>
      </c>
      <c r="CE81">
        <v>0.91</v>
      </c>
      <c r="CF81">
        <v>0.97</v>
      </c>
      <c r="CG81">
        <v>0.99895</v>
      </c>
      <c r="CH81">
        <v>0.34</v>
      </c>
      <c r="CI81">
        <v>0.42</v>
      </c>
      <c r="CJ81">
        <v>0.93500000000000005</v>
      </c>
      <c r="CK81">
        <v>0.71499999999999997</v>
      </c>
      <c r="CL81">
        <v>0.625</v>
      </c>
      <c r="CM81">
        <v>0.91749999999999998</v>
      </c>
      <c r="CN81">
        <v>0.95</v>
      </c>
      <c r="CO81">
        <v>0.88</v>
      </c>
      <c r="CP81">
        <v>0.9</v>
      </c>
      <c r="CQ81">
        <v>0.93500000000000005</v>
      </c>
      <c r="CR81">
        <v>0.89</v>
      </c>
      <c r="CV81">
        <v>0.97750000000000004</v>
      </c>
      <c r="DA81" s="294">
        <v>2.8499999999999999E-4</v>
      </c>
      <c r="DB81" s="294">
        <v>2.0000000000000001E-4</v>
      </c>
      <c r="DC81" s="294">
        <v>0</v>
      </c>
      <c r="DD81" s="294">
        <v>1E-4</v>
      </c>
      <c r="DE81" s="294">
        <v>0</v>
      </c>
      <c r="DF81" s="294">
        <v>3.5999999999999999E-3</v>
      </c>
      <c r="DG81" s="294">
        <v>4.6999999999999999E-4</v>
      </c>
      <c r="DH81" s="294">
        <v>6.9999999999999999E-4</v>
      </c>
      <c r="DI81" s="294">
        <v>0</v>
      </c>
      <c r="DJ81" s="294">
        <v>0</v>
      </c>
      <c r="DK81" s="294">
        <v>5.0000000000000001E-4</v>
      </c>
      <c r="DL81" s="294">
        <v>5.0000000000000001E-4</v>
      </c>
      <c r="DM81" s="294">
        <v>2.9999999999999997E-4</v>
      </c>
      <c r="DN81" s="294">
        <v>2.7500000000000002E-4</v>
      </c>
      <c r="DO81" s="294">
        <v>4.0000000000000598E-4</v>
      </c>
      <c r="DQ81" s="294">
        <v>6.4999999999999994E-5</v>
      </c>
    </row>
    <row r="82" spans="1:121" x14ac:dyDescent="0.2">
      <c r="A82" s="66">
        <v>38869</v>
      </c>
      <c r="B82">
        <v>0.98799999999999999</v>
      </c>
      <c r="C82">
        <v>0.98799999999999999</v>
      </c>
      <c r="D82">
        <v>0.98499999999999999</v>
      </c>
      <c r="E82">
        <v>0.98499999999999999</v>
      </c>
      <c r="F82">
        <v>0.97699999999999998</v>
      </c>
      <c r="G82">
        <v>0.72114000000000122</v>
      </c>
      <c r="H82">
        <v>0.98750000000000004</v>
      </c>
      <c r="I82">
        <v>0.98750000000000004</v>
      </c>
      <c r="J82">
        <v>0.80531249999999999</v>
      </c>
      <c r="K82">
        <v>0.98499999999999999</v>
      </c>
      <c r="L82">
        <v>0.98750000000000004</v>
      </c>
      <c r="M82">
        <v>0.98750000000000004</v>
      </c>
      <c r="N82">
        <v>0.98</v>
      </c>
      <c r="O82">
        <v>0.96455138750000113</v>
      </c>
      <c r="P82">
        <v>0.98</v>
      </c>
      <c r="Q82">
        <v>0.98750000000000004</v>
      </c>
      <c r="R82">
        <v>0.98750000000000004</v>
      </c>
      <c r="S82">
        <v>0.98750000000000004</v>
      </c>
      <c r="T82">
        <v>0.98</v>
      </c>
      <c r="U82">
        <v>0.98</v>
      </c>
      <c r="V82">
        <v>0.98</v>
      </c>
      <c r="W82">
        <v>0.98</v>
      </c>
      <c r="X82">
        <v>0.96455138750000113</v>
      </c>
      <c r="Y82">
        <v>0.96455138750000113</v>
      </c>
      <c r="Z82">
        <v>0.96455138750000113</v>
      </c>
      <c r="AA82">
        <v>0.96455138750000113</v>
      </c>
      <c r="AB82">
        <v>0.98</v>
      </c>
      <c r="AC82">
        <v>0.98</v>
      </c>
      <c r="AD82">
        <v>0.96455138750000113</v>
      </c>
      <c r="AE82">
        <v>0.96455138750000113</v>
      </c>
      <c r="AF82">
        <v>0.98</v>
      </c>
      <c r="AG82">
        <v>0.99</v>
      </c>
      <c r="AH82">
        <v>0.97555569999999892</v>
      </c>
      <c r="AI82">
        <v>0.97555569999999892</v>
      </c>
      <c r="AJ82">
        <v>0.98</v>
      </c>
      <c r="AK82">
        <v>1</v>
      </c>
      <c r="AL82">
        <v>0.98499999999999999</v>
      </c>
      <c r="AM82">
        <v>0.98499999999999999</v>
      </c>
      <c r="AS82">
        <v>0.97699999999999998</v>
      </c>
      <c r="AT82" s="290">
        <v>0.97750000000000004</v>
      </c>
      <c r="AU82">
        <v>0.97555569999999892</v>
      </c>
      <c r="AV82">
        <v>0.98499999999999999</v>
      </c>
      <c r="AW82">
        <v>0.98499999999999999</v>
      </c>
      <c r="AX82">
        <v>0.98499999999999999</v>
      </c>
      <c r="AY82">
        <v>0.97555569999999892</v>
      </c>
      <c r="AZ82">
        <v>0.97555569999999892</v>
      </c>
      <c r="BA82">
        <v>0.98499999999999999</v>
      </c>
      <c r="BB82">
        <v>0.64</v>
      </c>
      <c r="BC82">
        <f t="shared" si="1"/>
        <v>1</v>
      </c>
      <c r="BE82">
        <v>1.0858076000000052</v>
      </c>
      <c r="BF82">
        <v>1.1043999999999985</v>
      </c>
      <c r="BG82">
        <v>1.0826999999999998</v>
      </c>
      <c r="BH82">
        <v>1.0125</v>
      </c>
      <c r="BI82">
        <v>1</v>
      </c>
      <c r="BJ82">
        <v>2.1210000000000035</v>
      </c>
      <c r="BK82">
        <v>2.2678163333333314</v>
      </c>
      <c r="BL82">
        <v>1.0724499999999957</v>
      </c>
      <c r="BM82">
        <v>1.2885</v>
      </c>
      <c r="BN82">
        <v>2.0010000000000008</v>
      </c>
      <c r="BO82">
        <v>1.5030049999999961</v>
      </c>
      <c r="BP82">
        <v>1.5030049999999961</v>
      </c>
      <c r="BQ82">
        <v>1.2553049999999977</v>
      </c>
      <c r="BR82">
        <v>1.0687550000000012</v>
      </c>
      <c r="BS82">
        <v>1.4166049999999968</v>
      </c>
      <c r="BT82" s="294"/>
      <c r="BU82">
        <v>1.0961299999999987</v>
      </c>
      <c r="BV82" s="294"/>
      <c r="BW82" s="294"/>
      <c r="BX82" s="294"/>
      <c r="BY82" s="294"/>
      <c r="BZ82" s="294"/>
      <c r="CA82" s="294"/>
      <c r="CB82" s="294"/>
      <c r="CC82">
        <v>0.96499999999999997</v>
      </c>
      <c r="CD82">
        <v>0.91</v>
      </c>
      <c r="CE82">
        <v>0.91</v>
      </c>
      <c r="CF82">
        <v>0.98</v>
      </c>
      <c r="CG82">
        <v>0.99895</v>
      </c>
      <c r="CH82">
        <v>0.34</v>
      </c>
      <c r="CI82">
        <v>0.47</v>
      </c>
      <c r="CJ82">
        <v>0.93500000000000005</v>
      </c>
      <c r="CK82">
        <v>0.625</v>
      </c>
      <c r="CL82">
        <v>0.72499999999999998</v>
      </c>
      <c r="CM82">
        <v>0.88249999999999995</v>
      </c>
      <c r="CN82">
        <v>0.91500000000000004</v>
      </c>
      <c r="CO82">
        <v>0.88</v>
      </c>
      <c r="CP82">
        <v>0.90249999999999997</v>
      </c>
      <c r="CQ82">
        <v>0.91500000000000004</v>
      </c>
      <c r="CR82">
        <v>0.89</v>
      </c>
      <c r="CV82">
        <v>0.97750000000000004</v>
      </c>
      <c r="DA82" s="294">
        <v>2.8499999999999999E-4</v>
      </c>
      <c r="DB82" s="294">
        <v>2.0000000000000001E-4</v>
      </c>
      <c r="DC82" s="294">
        <v>0</v>
      </c>
      <c r="DD82" s="294">
        <v>1E-4</v>
      </c>
      <c r="DE82" s="294">
        <v>0</v>
      </c>
      <c r="DF82" s="294">
        <v>3.5999999999999999E-3</v>
      </c>
      <c r="DG82" s="294">
        <v>4.6999999999999999E-4</v>
      </c>
      <c r="DH82" s="294">
        <v>6.9999999999999999E-4</v>
      </c>
      <c r="DI82" s="294">
        <v>0</v>
      </c>
      <c r="DJ82" s="294">
        <v>0</v>
      </c>
      <c r="DK82" s="294">
        <v>5.0000000000000001E-4</v>
      </c>
      <c r="DL82" s="294">
        <v>5.0000000000000001E-4</v>
      </c>
      <c r="DM82" s="294">
        <v>2.9999999999999997E-4</v>
      </c>
      <c r="DN82" s="294">
        <v>2.7500000000000002E-4</v>
      </c>
      <c r="DO82" s="294">
        <v>4.0000000000000598E-4</v>
      </c>
      <c r="DQ82" s="294">
        <v>6.4999999999999994E-5</v>
      </c>
    </row>
    <row r="83" spans="1:121" x14ac:dyDescent="0.2">
      <c r="A83" s="66">
        <v>38899</v>
      </c>
      <c r="B83">
        <v>0.98799999999999999</v>
      </c>
      <c r="C83">
        <v>0.98799999999999999</v>
      </c>
      <c r="D83">
        <v>0.98499999999999999</v>
      </c>
      <c r="E83">
        <v>0.98499999999999999</v>
      </c>
      <c r="F83">
        <v>0.97699999999999998</v>
      </c>
      <c r="G83">
        <v>0.87108600000000147</v>
      </c>
      <c r="H83">
        <v>0.98750000000000004</v>
      </c>
      <c r="I83">
        <v>0.98750000000000004</v>
      </c>
      <c r="J83">
        <v>0.83108250000000006</v>
      </c>
      <c r="K83">
        <v>0.98499999999999999</v>
      </c>
      <c r="L83">
        <v>0.98750000000000004</v>
      </c>
      <c r="M83">
        <v>0.98750000000000004</v>
      </c>
      <c r="N83">
        <v>0.98</v>
      </c>
      <c r="O83">
        <v>0.97014472500000115</v>
      </c>
      <c r="P83">
        <v>0.98</v>
      </c>
      <c r="Q83">
        <v>0.98750000000000004</v>
      </c>
      <c r="R83">
        <v>0.98750000000000004</v>
      </c>
      <c r="S83">
        <v>0.98750000000000004</v>
      </c>
      <c r="T83">
        <v>0.98</v>
      </c>
      <c r="U83">
        <v>0.98</v>
      </c>
      <c r="V83">
        <v>0.98</v>
      </c>
      <c r="W83">
        <v>0.98</v>
      </c>
      <c r="X83">
        <v>0.97014472500000115</v>
      </c>
      <c r="Y83">
        <v>0.97014472500000115</v>
      </c>
      <c r="Z83">
        <v>0.97014472500000115</v>
      </c>
      <c r="AA83">
        <v>0.97014472500000115</v>
      </c>
      <c r="AB83">
        <v>0.98</v>
      </c>
      <c r="AC83">
        <v>0.98</v>
      </c>
      <c r="AD83">
        <v>0.97014472500000115</v>
      </c>
      <c r="AE83">
        <v>0.97014472500000115</v>
      </c>
      <c r="AF83">
        <v>0.98</v>
      </c>
      <c r="AG83">
        <v>0.99</v>
      </c>
      <c r="AH83">
        <v>0.97561354999999883</v>
      </c>
      <c r="AI83">
        <v>0.97561354999999883</v>
      </c>
      <c r="AJ83">
        <v>0.98</v>
      </c>
      <c r="AK83">
        <v>1</v>
      </c>
      <c r="AL83">
        <v>0.98499999999999999</v>
      </c>
      <c r="AM83">
        <v>0.98499999999999999</v>
      </c>
      <c r="AS83">
        <v>0.97699999999999998</v>
      </c>
      <c r="AT83" s="290">
        <v>0.97750000000000004</v>
      </c>
      <c r="AU83">
        <v>0.97561354999999883</v>
      </c>
      <c r="AV83">
        <v>0.98499999999999999</v>
      </c>
      <c r="AW83">
        <v>0.98499999999999999</v>
      </c>
      <c r="AX83">
        <v>0.98499999999999999</v>
      </c>
      <c r="AY83">
        <v>0.97561354999999883</v>
      </c>
      <c r="AZ83">
        <v>0.97561354999999883</v>
      </c>
      <c r="BA83">
        <v>0.98499999999999999</v>
      </c>
      <c r="BB83">
        <v>0.64</v>
      </c>
      <c r="BC83">
        <f t="shared" si="1"/>
        <v>1</v>
      </c>
      <c r="BE83">
        <v>1.0860926000000053</v>
      </c>
      <c r="BF83">
        <v>1.1045999999999985</v>
      </c>
      <c r="BG83">
        <v>1.0826999999999998</v>
      </c>
      <c r="BH83">
        <v>1.0125999999999991</v>
      </c>
      <c r="BI83">
        <v>1</v>
      </c>
      <c r="BJ83">
        <v>2.1246000000000036</v>
      </c>
      <c r="BK83">
        <v>2.2682863333333314</v>
      </c>
      <c r="BL83">
        <v>1.0731499999999956</v>
      </c>
      <c r="BM83">
        <v>1.2885</v>
      </c>
      <c r="BN83">
        <v>2.0010000000000008</v>
      </c>
      <c r="BO83">
        <v>1.5035049999999961</v>
      </c>
      <c r="BP83">
        <v>1.5035049999999961</v>
      </c>
      <c r="BQ83">
        <v>1.2556049999999976</v>
      </c>
      <c r="BR83">
        <v>1.0690300000000013</v>
      </c>
      <c r="BS83">
        <v>1.4170049999999967</v>
      </c>
      <c r="BT83" s="294"/>
      <c r="BU83">
        <v>1.0961949999999987</v>
      </c>
      <c r="BV83" s="294"/>
      <c r="BW83" s="294"/>
      <c r="BX83" s="294"/>
      <c r="BY83" s="294"/>
      <c r="BZ83" s="294"/>
      <c r="CA83" s="294"/>
      <c r="CB83" s="294"/>
      <c r="CC83">
        <v>0.97499999999999998</v>
      </c>
      <c r="CD83">
        <v>0.91</v>
      </c>
      <c r="CE83">
        <v>0.91</v>
      </c>
      <c r="CF83">
        <v>0.97</v>
      </c>
      <c r="CG83">
        <v>0.99895</v>
      </c>
      <c r="CH83">
        <v>0.41</v>
      </c>
      <c r="CI83">
        <v>0.47</v>
      </c>
      <c r="CJ83">
        <v>0.93500000000000005</v>
      </c>
      <c r="CK83">
        <v>0.64500000000000002</v>
      </c>
      <c r="CL83">
        <v>0.72499999999999998</v>
      </c>
      <c r="CM83">
        <v>0.87749999999999995</v>
      </c>
      <c r="CN83">
        <v>0.91</v>
      </c>
      <c r="CO83">
        <v>0.89</v>
      </c>
      <c r="CP83">
        <v>0.90749999999999997</v>
      </c>
      <c r="CQ83">
        <v>0.91500000000000004</v>
      </c>
      <c r="CR83">
        <v>0.89</v>
      </c>
      <c r="CV83">
        <v>0.97750000000000004</v>
      </c>
      <c r="DA83" s="294">
        <v>2.8499999999999999E-4</v>
      </c>
      <c r="DB83" s="294">
        <v>2.0000000000000001E-4</v>
      </c>
      <c r="DC83" s="294">
        <v>0</v>
      </c>
      <c r="DD83" s="294">
        <v>1E-4</v>
      </c>
      <c r="DE83" s="294">
        <v>0</v>
      </c>
      <c r="DF83" s="294">
        <v>3.5999999999999999E-3</v>
      </c>
      <c r="DG83" s="294">
        <v>4.6999999999999999E-4</v>
      </c>
      <c r="DH83" s="294">
        <v>6.9999999999999999E-4</v>
      </c>
      <c r="DI83" s="294">
        <v>0</v>
      </c>
      <c r="DJ83" s="294">
        <v>0</v>
      </c>
      <c r="DK83" s="294">
        <v>5.0000000000000001E-4</v>
      </c>
      <c r="DL83" s="294">
        <v>5.0000000000000001E-4</v>
      </c>
      <c r="DM83" s="294">
        <v>2.9999999999999997E-4</v>
      </c>
      <c r="DN83" s="294">
        <v>2.7500000000000002E-4</v>
      </c>
      <c r="DO83" s="294">
        <v>4.0000000000000598E-4</v>
      </c>
      <c r="DQ83" s="294">
        <v>6.4999999999999994E-5</v>
      </c>
    </row>
    <row r="84" spans="1:121" x14ac:dyDescent="0.2">
      <c r="A84" s="66">
        <v>38930</v>
      </c>
      <c r="B84">
        <v>0.98799999999999999</v>
      </c>
      <c r="C84">
        <v>0.98799999999999999</v>
      </c>
      <c r="D84">
        <v>0.98499999999999999</v>
      </c>
      <c r="E84">
        <v>0.98499999999999999</v>
      </c>
      <c r="F84">
        <v>0.97699999999999998</v>
      </c>
      <c r="G84">
        <v>0.91512600000000155</v>
      </c>
      <c r="H84">
        <v>0.98750000000000004</v>
      </c>
      <c r="I84">
        <v>0.98750000000000004</v>
      </c>
      <c r="J84">
        <v>0.94704749999999993</v>
      </c>
      <c r="K84">
        <v>0.98499999999999999</v>
      </c>
      <c r="L84">
        <v>0.98750000000000004</v>
      </c>
      <c r="M84">
        <v>0.98750000000000004</v>
      </c>
      <c r="N84">
        <v>0.98</v>
      </c>
      <c r="O84">
        <v>0.98750000000000004</v>
      </c>
      <c r="P84">
        <v>0.98</v>
      </c>
      <c r="Q84">
        <v>0.98750000000000004</v>
      </c>
      <c r="R84">
        <v>0.98750000000000004</v>
      </c>
      <c r="S84">
        <v>0.98750000000000004</v>
      </c>
      <c r="T84">
        <v>0.98</v>
      </c>
      <c r="U84">
        <v>0.98</v>
      </c>
      <c r="V84">
        <v>0.98</v>
      </c>
      <c r="W84">
        <v>0.98</v>
      </c>
      <c r="X84">
        <v>0.98750000000000004</v>
      </c>
      <c r="Y84">
        <v>0.98750000000000004</v>
      </c>
      <c r="Z84">
        <v>0.98750000000000004</v>
      </c>
      <c r="AA84">
        <v>0.98750000000000004</v>
      </c>
      <c r="AB84">
        <v>0.98</v>
      </c>
      <c r="AC84">
        <v>0.98</v>
      </c>
      <c r="AD84">
        <v>0.98750000000000004</v>
      </c>
      <c r="AE84">
        <v>0.98750000000000004</v>
      </c>
      <c r="AF84">
        <v>0.98</v>
      </c>
      <c r="AG84">
        <v>0.99</v>
      </c>
      <c r="AH84">
        <v>0.97567139999999886</v>
      </c>
      <c r="AI84">
        <v>0.97567139999999886</v>
      </c>
      <c r="AJ84">
        <v>0.98</v>
      </c>
      <c r="AK84">
        <v>1</v>
      </c>
      <c r="AL84">
        <v>0.98499999999999999</v>
      </c>
      <c r="AM84">
        <v>0.98499999999999999</v>
      </c>
      <c r="AS84">
        <v>0.97699999999999998</v>
      </c>
      <c r="AT84" s="290">
        <v>0.97750000000000004</v>
      </c>
      <c r="AU84">
        <v>0.97567139999999886</v>
      </c>
      <c r="AV84">
        <v>0.98499999999999999</v>
      </c>
      <c r="AW84">
        <v>0.98499999999999999</v>
      </c>
      <c r="AX84">
        <v>0.98499999999999999</v>
      </c>
      <c r="AY84">
        <v>0.97567139999999886</v>
      </c>
      <c r="AZ84">
        <v>0.97567139999999886</v>
      </c>
      <c r="BA84">
        <v>0.98499999999999999</v>
      </c>
      <c r="BB84">
        <v>0.64</v>
      </c>
      <c r="BC84">
        <f t="shared" si="1"/>
        <v>1</v>
      </c>
      <c r="BE84">
        <v>1.0863776000000054</v>
      </c>
      <c r="BF84">
        <v>1.1047999999999984</v>
      </c>
      <c r="BG84">
        <v>1.0826999999999998</v>
      </c>
      <c r="BH84">
        <v>1.012699999999999</v>
      </c>
      <c r="BI84">
        <v>1</v>
      </c>
      <c r="BJ84">
        <v>2.1282000000000036</v>
      </c>
      <c r="BK84">
        <v>2.2687563333333314</v>
      </c>
      <c r="BL84">
        <v>1.0738499999999955</v>
      </c>
      <c r="BM84">
        <v>1.2885</v>
      </c>
      <c r="BN84">
        <v>2.0010000000000008</v>
      </c>
      <c r="BO84">
        <v>1.504004999999996</v>
      </c>
      <c r="BP84">
        <v>1.504004999999996</v>
      </c>
      <c r="BQ84">
        <v>1.2559049999999976</v>
      </c>
      <c r="BR84">
        <v>1.0693050000000013</v>
      </c>
      <c r="BS84">
        <v>1.4174049999999967</v>
      </c>
      <c r="BT84" s="294"/>
      <c r="BU84">
        <v>1.0962599999999987</v>
      </c>
      <c r="BV84" s="294"/>
      <c r="BW84" s="294"/>
      <c r="BX84" s="294"/>
      <c r="BY84" s="294"/>
      <c r="BZ84" s="294"/>
      <c r="CA84" s="294"/>
      <c r="CB84" s="294"/>
      <c r="CC84">
        <v>0.97499999999999998</v>
      </c>
      <c r="CD84">
        <v>0.91</v>
      </c>
      <c r="CE84">
        <v>0.91</v>
      </c>
      <c r="CF84">
        <v>0.97</v>
      </c>
      <c r="CG84">
        <v>0.99895</v>
      </c>
      <c r="CH84">
        <v>0.43</v>
      </c>
      <c r="CI84">
        <v>0.52</v>
      </c>
      <c r="CJ84">
        <v>0.92500000000000004</v>
      </c>
      <c r="CK84">
        <v>0.73499999999999999</v>
      </c>
      <c r="CL84">
        <v>0.72499999999999998</v>
      </c>
      <c r="CM84">
        <v>0.89</v>
      </c>
      <c r="CN84">
        <v>0.92249999999999999</v>
      </c>
      <c r="CO84">
        <v>0.91500000000000004</v>
      </c>
      <c r="CP84">
        <v>0.92749999999999999</v>
      </c>
      <c r="CQ84">
        <v>0.91500000000000004</v>
      </c>
      <c r="CR84">
        <v>0.89</v>
      </c>
      <c r="CV84">
        <v>0.97750000000000004</v>
      </c>
      <c r="DA84" s="294">
        <v>2.8499999999999999E-4</v>
      </c>
      <c r="DB84" s="294">
        <v>2.0000000000000001E-4</v>
      </c>
      <c r="DC84" s="294">
        <v>0</v>
      </c>
      <c r="DD84" s="294">
        <v>1E-4</v>
      </c>
      <c r="DE84" s="294">
        <v>0</v>
      </c>
      <c r="DF84" s="294">
        <v>3.5999999999999999E-3</v>
      </c>
      <c r="DG84" s="294">
        <v>4.6999999999999999E-4</v>
      </c>
      <c r="DH84" s="294">
        <v>6.9999999999999999E-4</v>
      </c>
      <c r="DI84" s="294">
        <v>0</v>
      </c>
      <c r="DJ84" s="294">
        <v>0</v>
      </c>
      <c r="DK84" s="294">
        <v>5.0000000000000001E-4</v>
      </c>
      <c r="DL84" s="294">
        <v>5.0000000000000001E-4</v>
      </c>
      <c r="DM84" s="294">
        <v>2.9999999999999997E-4</v>
      </c>
      <c r="DN84" s="294">
        <v>2.7500000000000002E-4</v>
      </c>
      <c r="DO84" s="294">
        <v>4.0000000000000598E-4</v>
      </c>
      <c r="DQ84" s="294">
        <v>6.4999999999999994E-5</v>
      </c>
    </row>
    <row r="85" spans="1:121" x14ac:dyDescent="0.2">
      <c r="A85" s="66">
        <v>38961</v>
      </c>
      <c r="B85">
        <v>0.98799999999999999</v>
      </c>
      <c r="C85">
        <v>0.98799999999999999</v>
      </c>
      <c r="D85">
        <v>0.98499999999999999</v>
      </c>
      <c r="E85">
        <v>0.98499999999999999</v>
      </c>
      <c r="F85">
        <v>0.97699999999999998</v>
      </c>
      <c r="G85">
        <v>0.98062800000000172</v>
      </c>
      <c r="H85">
        <v>0.98750000000000004</v>
      </c>
      <c r="I85">
        <v>0.98750000000000004</v>
      </c>
      <c r="J85">
        <v>0.76665749999999999</v>
      </c>
      <c r="K85">
        <v>0.98499999999999999</v>
      </c>
      <c r="L85">
        <v>0.98750000000000004</v>
      </c>
      <c r="M85">
        <v>0.98750000000000004</v>
      </c>
      <c r="N85">
        <v>0.98</v>
      </c>
      <c r="O85">
        <v>0.98401360000000127</v>
      </c>
      <c r="P85">
        <v>0.98</v>
      </c>
      <c r="Q85">
        <v>0.98750000000000004</v>
      </c>
      <c r="R85">
        <v>0.98750000000000004</v>
      </c>
      <c r="S85">
        <v>0.98750000000000004</v>
      </c>
      <c r="T85">
        <v>0.98</v>
      </c>
      <c r="U85">
        <v>0.98</v>
      </c>
      <c r="V85">
        <v>0.98</v>
      </c>
      <c r="W85">
        <v>0.98</v>
      </c>
      <c r="X85">
        <v>0.98401360000000127</v>
      </c>
      <c r="Y85">
        <v>0.98401360000000127</v>
      </c>
      <c r="Z85">
        <v>0.98401360000000127</v>
      </c>
      <c r="AA85">
        <v>0.98401360000000127</v>
      </c>
      <c r="AB85">
        <v>0.98</v>
      </c>
      <c r="AC85">
        <v>0.98</v>
      </c>
      <c r="AD85">
        <v>0.98401360000000127</v>
      </c>
      <c r="AE85">
        <v>0.98401360000000127</v>
      </c>
      <c r="AF85">
        <v>0.98</v>
      </c>
      <c r="AG85">
        <v>0.99</v>
      </c>
      <c r="AH85">
        <v>0.97572924999999877</v>
      </c>
      <c r="AI85">
        <v>0.97572924999999877</v>
      </c>
      <c r="AJ85">
        <v>0.98</v>
      </c>
      <c r="AK85">
        <v>1</v>
      </c>
      <c r="AL85">
        <v>0.98499999999999999</v>
      </c>
      <c r="AM85">
        <v>0.98499999999999999</v>
      </c>
      <c r="AS85">
        <v>0.97699999999999998</v>
      </c>
      <c r="AT85" s="290">
        <v>0.97750000000000004</v>
      </c>
      <c r="AU85">
        <v>0.97572924999999877</v>
      </c>
      <c r="AV85">
        <v>0.98499999999999999</v>
      </c>
      <c r="AW85">
        <v>0.98499999999999999</v>
      </c>
      <c r="AX85">
        <v>0.98499999999999999</v>
      </c>
      <c r="AY85">
        <v>0.97572924999999877</v>
      </c>
      <c r="AZ85">
        <v>0.97572924999999877</v>
      </c>
      <c r="BA85">
        <v>0.98499999999999999</v>
      </c>
      <c r="BB85">
        <v>0.64</v>
      </c>
      <c r="BC85">
        <f t="shared" si="1"/>
        <v>1</v>
      </c>
      <c r="BE85">
        <v>1.0866626000000055</v>
      </c>
      <c r="BF85">
        <v>1.105</v>
      </c>
      <c r="BG85">
        <v>1.0826999999999998</v>
      </c>
      <c r="BH85">
        <v>1.012799999999999</v>
      </c>
      <c r="BI85">
        <v>1</v>
      </c>
      <c r="BJ85">
        <v>2.1318000000000037</v>
      </c>
      <c r="BK85">
        <v>2.2692263333333313</v>
      </c>
      <c r="BL85">
        <v>1.0745499999999955</v>
      </c>
      <c r="BM85">
        <v>1.2885</v>
      </c>
      <c r="BN85">
        <v>2.0010000000000008</v>
      </c>
      <c r="BO85">
        <v>1.504504999999996</v>
      </c>
      <c r="BP85">
        <v>1.504504999999996</v>
      </c>
      <c r="BQ85">
        <v>1.2562049999999976</v>
      </c>
      <c r="BR85">
        <v>1.0695800000000013</v>
      </c>
      <c r="BS85">
        <v>1.4178049999999967</v>
      </c>
      <c r="BT85" s="294"/>
      <c r="BU85">
        <v>1.0963249999999987</v>
      </c>
      <c r="BV85" s="294"/>
      <c r="BW85" s="294"/>
      <c r="BX85" s="294"/>
      <c r="BY85" s="294"/>
      <c r="BZ85" s="294"/>
      <c r="CA85" s="294"/>
      <c r="CB85" s="294"/>
      <c r="CC85">
        <v>0.97499999999999998</v>
      </c>
      <c r="CD85">
        <v>0.91</v>
      </c>
      <c r="CE85">
        <v>0.91</v>
      </c>
      <c r="CF85">
        <v>0.95</v>
      </c>
      <c r="CG85">
        <v>0.99895</v>
      </c>
      <c r="CH85">
        <v>0.46</v>
      </c>
      <c r="CI85">
        <v>0.55000000000000004</v>
      </c>
      <c r="CJ85">
        <v>0.92500000000000004</v>
      </c>
      <c r="CK85">
        <v>0.59499999999999997</v>
      </c>
      <c r="CL85">
        <v>0.57499999999999996</v>
      </c>
      <c r="CM85">
        <v>0.94499999999999995</v>
      </c>
      <c r="CN85">
        <v>0.97750000000000004</v>
      </c>
      <c r="CO85">
        <v>0.94499999999999995</v>
      </c>
      <c r="CP85">
        <v>0.92</v>
      </c>
      <c r="CQ85">
        <v>0.91500000000000004</v>
      </c>
      <c r="CR85">
        <v>0.89</v>
      </c>
      <c r="CV85">
        <v>0.97750000000000004</v>
      </c>
      <c r="DA85" s="294">
        <v>2.8499999999999999E-4</v>
      </c>
      <c r="DB85" s="294">
        <v>2.0000000000000001E-4</v>
      </c>
      <c r="DC85" s="294">
        <v>0</v>
      </c>
      <c r="DD85" s="294">
        <v>1E-4</v>
      </c>
      <c r="DE85" s="294">
        <v>0</v>
      </c>
      <c r="DF85" s="294">
        <v>3.5999999999999999E-3</v>
      </c>
      <c r="DG85" s="294">
        <v>4.6999999999999999E-4</v>
      </c>
      <c r="DH85" s="294">
        <v>6.9999999999999999E-4</v>
      </c>
      <c r="DI85" s="294">
        <v>0</v>
      </c>
      <c r="DJ85" s="294">
        <v>0</v>
      </c>
      <c r="DK85" s="294">
        <v>5.0000000000000001E-4</v>
      </c>
      <c r="DL85" s="294">
        <v>5.0000000000000001E-4</v>
      </c>
      <c r="DM85" s="294">
        <v>2.9999999999999997E-4</v>
      </c>
      <c r="DN85" s="294">
        <v>2.7500000000000002E-4</v>
      </c>
      <c r="DO85" s="294">
        <v>4.0000000000000598E-4</v>
      </c>
      <c r="DQ85" s="294">
        <v>6.4999999999999994E-5</v>
      </c>
    </row>
    <row r="86" spans="1:121" x14ac:dyDescent="0.2">
      <c r="A86" s="66">
        <v>38991</v>
      </c>
      <c r="B86">
        <v>0.98799999999999999</v>
      </c>
      <c r="C86">
        <v>0.98799999999999999</v>
      </c>
      <c r="D86">
        <v>0.98499999999999999</v>
      </c>
      <c r="E86">
        <v>0.98499999999999999</v>
      </c>
      <c r="F86">
        <v>0.97699999999999998</v>
      </c>
      <c r="G86">
        <v>0.98228400000000171</v>
      </c>
      <c r="H86">
        <v>0.98750000000000004</v>
      </c>
      <c r="I86">
        <v>0.98750000000000004</v>
      </c>
      <c r="J86">
        <v>0.75377249999999996</v>
      </c>
      <c r="K86">
        <v>0.98499999999999999</v>
      </c>
      <c r="L86">
        <v>0.98750000000000004</v>
      </c>
      <c r="M86">
        <v>0.98750000000000004</v>
      </c>
      <c r="N86">
        <v>0.98</v>
      </c>
      <c r="O86">
        <v>0.96554413750000112</v>
      </c>
      <c r="P86">
        <v>0.98</v>
      </c>
      <c r="Q86">
        <v>0.98750000000000004</v>
      </c>
      <c r="R86">
        <v>0.98750000000000004</v>
      </c>
      <c r="S86">
        <v>0.98750000000000004</v>
      </c>
      <c r="T86">
        <v>0.98</v>
      </c>
      <c r="U86">
        <v>0.98</v>
      </c>
      <c r="V86">
        <v>0.98</v>
      </c>
      <c r="W86">
        <v>0.98</v>
      </c>
      <c r="X86">
        <v>0.96554413750000112</v>
      </c>
      <c r="Y86">
        <v>0.96554413750000112</v>
      </c>
      <c r="Z86">
        <v>0.96554413750000112</v>
      </c>
      <c r="AA86">
        <v>0.96554413750000112</v>
      </c>
      <c r="AB86">
        <v>0.98</v>
      </c>
      <c r="AC86">
        <v>0.98</v>
      </c>
      <c r="AD86">
        <v>0.96554413750000112</v>
      </c>
      <c r="AE86">
        <v>0.96554413750000112</v>
      </c>
      <c r="AF86">
        <v>0.98</v>
      </c>
      <c r="AG86">
        <v>0.99</v>
      </c>
      <c r="AH86">
        <v>0.9757870999999988</v>
      </c>
      <c r="AI86">
        <v>0.9757870999999988</v>
      </c>
      <c r="AJ86">
        <v>0.98</v>
      </c>
      <c r="AK86">
        <v>1</v>
      </c>
      <c r="AL86">
        <v>0.98499999999999999</v>
      </c>
      <c r="AM86">
        <v>0.98499999999999999</v>
      </c>
      <c r="AS86">
        <v>0.97699999999999998</v>
      </c>
      <c r="AT86" s="290">
        <v>0.97750000000000004</v>
      </c>
      <c r="AU86">
        <v>0.9757870999999988</v>
      </c>
      <c r="AV86">
        <v>0.98499999999999999</v>
      </c>
      <c r="AW86">
        <v>0.98499999999999999</v>
      </c>
      <c r="AX86">
        <v>0.98499999999999999</v>
      </c>
      <c r="AY86">
        <v>0.9757870999999988</v>
      </c>
      <c r="AZ86">
        <v>0.9757870999999988</v>
      </c>
      <c r="BA86">
        <v>0.98499999999999999</v>
      </c>
      <c r="BB86">
        <v>0.64</v>
      </c>
      <c r="BC86">
        <f t="shared" si="1"/>
        <v>1</v>
      </c>
      <c r="BE86">
        <v>1.0869476000000056</v>
      </c>
      <c r="BF86">
        <v>1.1051999999999984</v>
      </c>
      <c r="BG86">
        <v>1.0826999999999998</v>
      </c>
      <c r="BH86">
        <v>1.012899999999999</v>
      </c>
      <c r="BI86">
        <v>1</v>
      </c>
      <c r="BJ86">
        <v>2.1354000000000037</v>
      </c>
      <c r="BK86">
        <v>2.2696963333333313</v>
      </c>
      <c r="BL86">
        <v>1.0752499999999954</v>
      </c>
      <c r="BM86">
        <v>1.2885</v>
      </c>
      <c r="BN86">
        <v>2.0010000000000008</v>
      </c>
      <c r="BO86">
        <v>1.5050049999999959</v>
      </c>
      <c r="BP86">
        <v>1.5050049999999959</v>
      </c>
      <c r="BQ86">
        <v>1.2565049999999975</v>
      </c>
      <c r="BR86">
        <v>1.0698550000000013</v>
      </c>
      <c r="BS86">
        <v>1.4182049999999966</v>
      </c>
      <c r="BT86" s="294"/>
      <c r="BU86">
        <v>1.0963899999999986</v>
      </c>
      <c r="BV86" s="294"/>
      <c r="BW86" s="294"/>
      <c r="BX86" s="294"/>
      <c r="BY86" s="294"/>
      <c r="BZ86" s="294"/>
      <c r="CA86" s="294"/>
      <c r="CB86" s="294"/>
      <c r="CC86">
        <v>0.95499999999999996</v>
      </c>
      <c r="CD86">
        <v>0.9</v>
      </c>
      <c r="CE86">
        <v>0.91</v>
      </c>
      <c r="CF86">
        <v>0.94</v>
      </c>
      <c r="CG86">
        <v>0.99895</v>
      </c>
      <c r="CH86">
        <v>0.46</v>
      </c>
      <c r="CI86">
        <v>0.45</v>
      </c>
      <c r="CJ86">
        <v>0.92500000000000004</v>
      </c>
      <c r="CK86">
        <v>0.58499999999999996</v>
      </c>
      <c r="CL86">
        <v>0.505</v>
      </c>
      <c r="CM86">
        <v>0.80500000000000005</v>
      </c>
      <c r="CN86">
        <v>0.83750000000000002</v>
      </c>
      <c r="CO86">
        <v>0.875</v>
      </c>
      <c r="CP86">
        <v>0.90249999999999997</v>
      </c>
      <c r="CQ86">
        <v>0.82</v>
      </c>
      <c r="CR86">
        <v>0.89</v>
      </c>
      <c r="CV86">
        <v>0.97750000000000004</v>
      </c>
      <c r="DA86" s="294">
        <v>2.8499999999999999E-4</v>
      </c>
      <c r="DB86" s="294">
        <v>2.0000000000000001E-4</v>
      </c>
      <c r="DC86" s="294">
        <v>0</v>
      </c>
      <c r="DD86" s="294">
        <v>1E-4</v>
      </c>
      <c r="DE86" s="294">
        <v>0</v>
      </c>
      <c r="DF86" s="294">
        <v>3.5999999999999999E-3</v>
      </c>
      <c r="DG86" s="294">
        <v>4.6999999999999999E-4</v>
      </c>
      <c r="DH86" s="294">
        <v>6.9999999999999999E-4</v>
      </c>
      <c r="DI86" s="294">
        <v>0</v>
      </c>
      <c r="DJ86" s="294">
        <v>0</v>
      </c>
      <c r="DK86" s="294">
        <v>5.0000000000000001E-4</v>
      </c>
      <c r="DL86" s="294">
        <v>5.0000000000000001E-4</v>
      </c>
      <c r="DM86" s="294">
        <v>2.9999999999999997E-4</v>
      </c>
      <c r="DN86" s="294">
        <v>2.7500000000000002E-4</v>
      </c>
      <c r="DO86" s="294">
        <v>4.0000000000000598E-4</v>
      </c>
      <c r="DQ86" s="294">
        <v>6.4999999999999994E-5</v>
      </c>
    </row>
    <row r="87" spans="1:121" x14ac:dyDescent="0.2">
      <c r="A87" s="66">
        <v>39022</v>
      </c>
      <c r="B87">
        <v>0.98799999999999999</v>
      </c>
      <c r="C87">
        <v>0.98799999999999999</v>
      </c>
      <c r="D87">
        <v>0.9744299999999998</v>
      </c>
      <c r="E87">
        <v>0.9744299999999998</v>
      </c>
      <c r="F87">
        <v>0.97699999999999998</v>
      </c>
      <c r="G87">
        <v>0.98750000000000004</v>
      </c>
      <c r="H87">
        <v>0.98750000000000004</v>
      </c>
      <c r="I87">
        <v>0.97373474999999576</v>
      </c>
      <c r="J87">
        <v>0.70223250000000004</v>
      </c>
      <c r="K87">
        <v>0.97048500000000038</v>
      </c>
      <c r="L87">
        <v>0.98750000000000004</v>
      </c>
      <c r="M87">
        <v>0.98750000000000004</v>
      </c>
      <c r="N87">
        <v>0.98</v>
      </c>
      <c r="O87">
        <v>0.96579232500000123</v>
      </c>
      <c r="P87">
        <v>0.98</v>
      </c>
      <c r="Q87">
        <v>0.98750000000000004</v>
      </c>
      <c r="R87">
        <v>0.98750000000000004</v>
      </c>
      <c r="S87">
        <v>0.98750000000000004</v>
      </c>
      <c r="T87">
        <v>0.98</v>
      </c>
      <c r="U87">
        <v>0.98</v>
      </c>
      <c r="V87">
        <v>0.98</v>
      </c>
      <c r="W87">
        <v>0.98</v>
      </c>
      <c r="X87">
        <v>0.96579232500000123</v>
      </c>
      <c r="Y87">
        <v>0.96579232500000123</v>
      </c>
      <c r="Z87">
        <v>0.96579232500000123</v>
      </c>
      <c r="AA87">
        <v>0.96579232500000123</v>
      </c>
      <c r="AB87">
        <v>0.98</v>
      </c>
      <c r="AC87">
        <v>0.98</v>
      </c>
      <c r="AD87">
        <v>0.96579232500000123</v>
      </c>
      <c r="AE87">
        <v>0.96579232500000123</v>
      </c>
      <c r="AF87">
        <v>0.98</v>
      </c>
      <c r="AG87">
        <v>0.99</v>
      </c>
      <c r="AH87">
        <v>0.97584494999999882</v>
      </c>
      <c r="AI87">
        <v>0.97584494999999882</v>
      </c>
      <c r="AJ87">
        <v>0.98</v>
      </c>
      <c r="AK87">
        <v>1</v>
      </c>
      <c r="AL87">
        <v>0.97048500000000038</v>
      </c>
      <c r="AM87">
        <v>0.9744299999999998</v>
      </c>
      <c r="AS87">
        <v>0.97699999999999998</v>
      </c>
      <c r="AT87" s="290">
        <v>0.97750000000000004</v>
      </c>
      <c r="AU87">
        <v>0.97584494999999882</v>
      </c>
      <c r="AV87">
        <v>0.9744299999999998</v>
      </c>
      <c r="AW87">
        <v>0.9744299999999998</v>
      </c>
      <c r="AX87">
        <v>0.9744299999999998</v>
      </c>
      <c r="AY87">
        <v>0.97584494999999882</v>
      </c>
      <c r="AZ87">
        <v>0.97584494999999882</v>
      </c>
      <c r="BA87">
        <v>0.9744299999999998</v>
      </c>
      <c r="BB87">
        <v>0.64</v>
      </c>
      <c r="BC87">
        <f t="shared" si="1"/>
        <v>1</v>
      </c>
      <c r="BE87">
        <v>1.0872326000000057</v>
      </c>
      <c r="BF87">
        <v>1.1053999999999984</v>
      </c>
      <c r="BG87">
        <v>1.0826999999999998</v>
      </c>
      <c r="BH87">
        <v>1.012999999999999</v>
      </c>
      <c r="BI87">
        <v>1</v>
      </c>
      <c r="BJ87">
        <v>2.1390000000000038</v>
      </c>
      <c r="BK87">
        <v>2.2701663333333313</v>
      </c>
      <c r="BL87">
        <v>1.0759499999999953</v>
      </c>
      <c r="BM87">
        <v>1.2885</v>
      </c>
      <c r="BN87">
        <v>2.0010000000000008</v>
      </c>
      <c r="BO87">
        <v>1.5055049999999959</v>
      </c>
      <c r="BP87">
        <v>1.5055049999999959</v>
      </c>
      <c r="BQ87">
        <v>1.2568049999999975</v>
      </c>
      <c r="BR87">
        <v>1.0701300000000014</v>
      </c>
      <c r="BS87">
        <v>1.4186049999999966</v>
      </c>
      <c r="BT87" s="294"/>
      <c r="BU87">
        <v>1.0964549999999986</v>
      </c>
      <c r="BV87" s="294"/>
      <c r="BW87" s="294"/>
      <c r="BX87" s="294"/>
      <c r="BY87" s="294"/>
      <c r="BZ87" s="294"/>
      <c r="CA87" s="294"/>
      <c r="CB87" s="294"/>
      <c r="CC87">
        <v>0.95499999999999996</v>
      </c>
      <c r="CD87">
        <v>0.9</v>
      </c>
      <c r="CE87">
        <v>0.9</v>
      </c>
      <c r="CF87">
        <v>0.94</v>
      </c>
      <c r="CG87">
        <v>0.999</v>
      </c>
      <c r="CH87">
        <v>0.48</v>
      </c>
      <c r="CI87">
        <v>0.46</v>
      </c>
      <c r="CJ87">
        <v>0.90500000000000003</v>
      </c>
      <c r="CK87">
        <v>0.54500000000000004</v>
      </c>
      <c r="CL87">
        <v>0.48499999999999999</v>
      </c>
      <c r="CM87">
        <v>0.79500000000000004</v>
      </c>
      <c r="CN87">
        <v>0.82750000000000001</v>
      </c>
      <c r="CO87">
        <v>0.85</v>
      </c>
      <c r="CP87">
        <v>0.90249999999999997</v>
      </c>
      <c r="CQ87">
        <v>0.82</v>
      </c>
      <c r="CR87">
        <v>0.89</v>
      </c>
      <c r="CV87">
        <v>0.97750000000000004</v>
      </c>
      <c r="DA87" s="294">
        <v>2.8499999999999999E-4</v>
      </c>
      <c r="DB87" s="294">
        <v>2.0000000000000001E-4</v>
      </c>
      <c r="DC87" s="294">
        <v>0</v>
      </c>
      <c r="DD87" s="294">
        <v>1E-4</v>
      </c>
      <c r="DE87" s="294">
        <v>0</v>
      </c>
      <c r="DF87" s="294">
        <v>3.5999999999999999E-3</v>
      </c>
      <c r="DG87" s="294">
        <v>4.6999999999999999E-4</v>
      </c>
      <c r="DH87" s="294">
        <v>6.9999999999999999E-4</v>
      </c>
      <c r="DI87" s="294">
        <v>0</v>
      </c>
      <c r="DJ87" s="294">
        <v>0</v>
      </c>
      <c r="DK87" s="294">
        <v>5.0000000000000001E-4</v>
      </c>
      <c r="DL87" s="294">
        <v>5.0000000000000001E-4</v>
      </c>
      <c r="DM87" s="294">
        <v>2.9999999999999997E-4</v>
      </c>
      <c r="DN87" s="294">
        <v>2.7500000000000002E-4</v>
      </c>
      <c r="DO87" s="294">
        <v>4.0000000000000598E-4</v>
      </c>
      <c r="DQ87" s="294">
        <v>6.4999999999999994E-5</v>
      </c>
    </row>
    <row r="88" spans="1:121" x14ac:dyDescent="0.2">
      <c r="A88" s="66">
        <v>39052</v>
      </c>
      <c r="B88">
        <v>0.98799999999999999</v>
      </c>
      <c r="C88">
        <v>0.98398399999999853</v>
      </c>
      <c r="D88">
        <v>0.95277599999999985</v>
      </c>
      <c r="E88">
        <v>0.95277599999999985</v>
      </c>
      <c r="F88">
        <v>0.97699999999999998</v>
      </c>
      <c r="G88">
        <v>0.98750000000000004</v>
      </c>
      <c r="H88">
        <v>0.98750000000000004</v>
      </c>
      <c r="I88">
        <v>0.94206874999999579</v>
      </c>
      <c r="J88">
        <v>0.70867500000000005</v>
      </c>
      <c r="K88">
        <v>0.97048500000000038</v>
      </c>
      <c r="L88">
        <v>0.8885429499999975</v>
      </c>
      <c r="M88">
        <v>0.93748811249999753</v>
      </c>
      <c r="N88">
        <v>0.86740244999999816</v>
      </c>
      <c r="O88">
        <v>0.95533646250000115</v>
      </c>
      <c r="P88">
        <v>0.86740244999999816</v>
      </c>
      <c r="Q88">
        <v>0.8885429499999975</v>
      </c>
      <c r="R88">
        <v>0.8885429499999975</v>
      </c>
      <c r="S88">
        <v>0.8885429499999975</v>
      </c>
      <c r="T88">
        <v>0.86740244999999816</v>
      </c>
      <c r="U88">
        <v>0.86740244999999816</v>
      </c>
      <c r="V88">
        <v>0.86740244999999816</v>
      </c>
      <c r="W88">
        <v>0.86740244999999816</v>
      </c>
      <c r="X88">
        <v>0.95533646250000115</v>
      </c>
      <c r="Y88">
        <v>0.95533646250000115</v>
      </c>
      <c r="Z88">
        <v>0.95533646250000115</v>
      </c>
      <c r="AA88">
        <v>0.95533646250000115</v>
      </c>
      <c r="AB88">
        <v>0.86740244999999816</v>
      </c>
      <c r="AC88">
        <v>0.86740244999999816</v>
      </c>
      <c r="AD88">
        <v>0.95533646250000115</v>
      </c>
      <c r="AE88">
        <v>0.95533646250000115</v>
      </c>
      <c r="AF88">
        <v>0.86740244999999816</v>
      </c>
      <c r="AG88">
        <v>0.98</v>
      </c>
      <c r="AH88">
        <v>0.97590279999999874</v>
      </c>
      <c r="AI88">
        <v>0.97590279999999874</v>
      </c>
      <c r="AJ88">
        <v>0.86740244999999816</v>
      </c>
      <c r="AK88">
        <v>1</v>
      </c>
      <c r="AL88">
        <v>0.97048500000000038</v>
      </c>
      <c r="AM88">
        <v>0.95277599999999985</v>
      </c>
      <c r="AS88">
        <v>0.97699999999999998</v>
      </c>
      <c r="AT88" s="290">
        <v>0.97750000000000004</v>
      </c>
      <c r="AU88">
        <v>0.97590279999999874</v>
      </c>
      <c r="AV88">
        <v>0.95277599999999985</v>
      </c>
      <c r="AW88">
        <v>0.95277599999999985</v>
      </c>
      <c r="AX88">
        <v>0.95277599999999985</v>
      </c>
      <c r="AY88">
        <v>0.97590279999999874</v>
      </c>
      <c r="AZ88">
        <v>0.97590279999999874</v>
      </c>
      <c r="BA88">
        <v>0.95277599999999985</v>
      </c>
      <c r="BB88">
        <v>0.64</v>
      </c>
      <c r="BC88">
        <f t="shared" si="1"/>
        <v>1</v>
      </c>
      <c r="BE88">
        <v>1.0875176000000057</v>
      </c>
      <c r="BF88">
        <v>1.1055999999999984</v>
      </c>
      <c r="BG88">
        <v>1.0826999999999998</v>
      </c>
      <c r="BH88">
        <v>1.013099999999999</v>
      </c>
      <c r="BI88">
        <v>1</v>
      </c>
      <c r="BJ88">
        <v>2.1426000000000038</v>
      </c>
      <c r="BK88">
        <v>2.2706363333333313</v>
      </c>
      <c r="BL88">
        <v>1.0766499999999952</v>
      </c>
      <c r="BM88">
        <v>1.2885</v>
      </c>
      <c r="BN88">
        <v>2.0010000000000008</v>
      </c>
      <c r="BO88">
        <v>1.5060049999999958</v>
      </c>
      <c r="BP88">
        <v>1.5060049999999958</v>
      </c>
      <c r="BQ88">
        <v>1.2571049999999975</v>
      </c>
      <c r="BR88">
        <v>1.0704050000000014</v>
      </c>
      <c r="BS88">
        <v>1.4190049999999965</v>
      </c>
      <c r="BT88" s="294"/>
      <c r="BU88">
        <v>1.0965199999999986</v>
      </c>
      <c r="BV88" s="294"/>
      <c r="BW88" s="294"/>
      <c r="BX88" s="294"/>
      <c r="BY88" s="294"/>
      <c r="BZ88" s="294"/>
      <c r="CA88" s="294"/>
      <c r="CB88" s="294"/>
      <c r="CC88">
        <v>0.93500000000000005</v>
      </c>
      <c r="CD88">
        <v>0.89</v>
      </c>
      <c r="CE88">
        <v>0.88</v>
      </c>
      <c r="CF88">
        <v>0.92</v>
      </c>
      <c r="CG88">
        <v>0.999</v>
      </c>
      <c r="CH88">
        <v>0.51</v>
      </c>
      <c r="CI88">
        <v>0.48</v>
      </c>
      <c r="CJ88">
        <v>0.875</v>
      </c>
      <c r="CK88">
        <v>0.55000000000000004</v>
      </c>
      <c r="CL88">
        <v>0.48499999999999999</v>
      </c>
      <c r="CM88">
        <v>0.59</v>
      </c>
      <c r="CN88">
        <v>0.62250000000000005</v>
      </c>
      <c r="CO88">
        <v>0.69</v>
      </c>
      <c r="CP88">
        <v>0.89249999999999996</v>
      </c>
      <c r="CQ88">
        <v>0.71499999999999997</v>
      </c>
      <c r="CR88">
        <v>0.89</v>
      </c>
      <c r="CV88">
        <v>0.97750000000000004</v>
      </c>
      <c r="DA88" s="294">
        <v>2.8499999999999999E-4</v>
      </c>
      <c r="DB88" s="294">
        <v>2.0000000000000001E-4</v>
      </c>
      <c r="DC88" s="294">
        <v>0</v>
      </c>
      <c r="DD88" s="294">
        <v>1E-4</v>
      </c>
      <c r="DE88" s="294">
        <v>0</v>
      </c>
      <c r="DF88" s="294">
        <v>3.5999999999999999E-3</v>
      </c>
      <c r="DG88" s="294">
        <v>4.6999999999999999E-4</v>
      </c>
      <c r="DH88" s="294">
        <v>6.9999999999999999E-4</v>
      </c>
      <c r="DI88" s="294">
        <v>0</v>
      </c>
      <c r="DJ88" s="294">
        <v>0</v>
      </c>
      <c r="DK88" s="294">
        <v>5.0000000000000001E-4</v>
      </c>
      <c r="DL88" s="294">
        <v>5.0000000000000001E-4</v>
      </c>
      <c r="DM88" s="294">
        <v>2.9999999999999997E-4</v>
      </c>
      <c r="DN88" s="294">
        <v>2.7500000000000002E-4</v>
      </c>
      <c r="DO88" s="294">
        <v>4.0000000000000598E-4</v>
      </c>
      <c r="DQ88" s="294">
        <v>6.4999999999999994E-5</v>
      </c>
    </row>
    <row r="89" spans="1:121" x14ac:dyDescent="0.2">
      <c r="A89" s="66">
        <v>39083</v>
      </c>
      <c r="B89">
        <v>0.97358332700000527</v>
      </c>
      <c r="C89">
        <v>0.95098799999999861</v>
      </c>
      <c r="D89">
        <v>0.94194899999999981</v>
      </c>
      <c r="E89">
        <v>0.94194899999999981</v>
      </c>
      <c r="F89">
        <v>0.97699999999999998</v>
      </c>
      <c r="G89">
        <v>0.98750000000000004</v>
      </c>
      <c r="H89">
        <v>0.98750000000000004</v>
      </c>
      <c r="I89">
        <v>0.86726674999999609</v>
      </c>
      <c r="J89">
        <v>0.72156000000000009</v>
      </c>
      <c r="K89">
        <v>0.98499999999999999</v>
      </c>
      <c r="L89">
        <v>0.91143552499999736</v>
      </c>
      <c r="M89">
        <v>0.96039693749999722</v>
      </c>
      <c r="N89">
        <v>0.86760944999999812</v>
      </c>
      <c r="O89">
        <v>0.94219840000000121</v>
      </c>
      <c r="P89">
        <v>0.86760944999999812</v>
      </c>
      <c r="Q89">
        <v>0.91143552499999736</v>
      </c>
      <c r="R89">
        <v>0.91143552499999736</v>
      </c>
      <c r="S89">
        <v>0.91143552499999736</v>
      </c>
      <c r="T89">
        <v>0.86760944999999812</v>
      </c>
      <c r="U89">
        <v>0.86760944999999812</v>
      </c>
      <c r="V89">
        <v>0.86760944999999812</v>
      </c>
      <c r="W89">
        <v>0.86760944999999812</v>
      </c>
      <c r="X89">
        <v>0.94219840000000121</v>
      </c>
      <c r="Y89">
        <v>0.94219840000000121</v>
      </c>
      <c r="Z89">
        <v>0.94219840000000121</v>
      </c>
      <c r="AA89">
        <v>0.94219840000000121</v>
      </c>
      <c r="AB89">
        <v>0.86760944999999812</v>
      </c>
      <c r="AC89">
        <v>0.86760944999999812</v>
      </c>
      <c r="AD89">
        <v>0.94219840000000121</v>
      </c>
      <c r="AE89">
        <v>0.94219840000000121</v>
      </c>
      <c r="AF89">
        <v>0.86760944999999812</v>
      </c>
      <c r="AG89">
        <v>0.98</v>
      </c>
      <c r="AH89">
        <v>0.97596064999999876</v>
      </c>
      <c r="AI89">
        <v>0.97596064999999876</v>
      </c>
      <c r="AJ89">
        <v>0.86760944999999812</v>
      </c>
      <c r="AK89">
        <v>1</v>
      </c>
      <c r="AL89">
        <v>0.98499999999999999</v>
      </c>
      <c r="AM89">
        <v>0.94194899999999981</v>
      </c>
      <c r="AS89">
        <v>0.97699999999999998</v>
      </c>
      <c r="AT89" s="290">
        <v>0.97750000000000004</v>
      </c>
      <c r="AU89">
        <v>0.97596064999999876</v>
      </c>
      <c r="AV89">
        <v>0.94194899999999981</v>
      </c>
      <c r="AW89">
        <v>0.94194899999999981</v>
      </c>
      <c r="AX89">
        <v>0.94194899999999981</v>
      </c>
      <c r="AY89">
        <v>0.97596064999999876</v>
      </c>
      <c r="AZ89">
        <v>0.97596064999999876</v>
      </c>
      <c r="BA89">
        <v>0.94194899999999981</v>
      </c>
      <c r="BB89">
        <v>0.64</v>
      </c>
      <c r="BC89">
        <f t="shared" si="1"/>
        <v>1</v>
      </c>
      <c r="BE89">
        <v>1.0878026000000058</v>
      </c>
      <c r="BF89">
        <v>1.1057999999999983</v>
      </c>
      <c r="BG89">
        <v>1.0826999999999998</v>
      </c>
      <c r="BH89">
        <v>1.013199999999999</v>
      </c>
      <c r="BI89">
        <v>1</v>
      </c>
      <c r="BJ89">
        <v>2.1462000000000039</v>
      </c>
      <c r="BK89">
        <v>2.2711063333333312</v>
      </c>
      <c r="BL89">
        <v>1.0773499999999951</v>
      </c>
      <c r="BM89">
        <v>1.2885</v>
      </c>
      <c r="BN89">
        <v>2.0010000000000008</v>
      </c>
      <c r="BO89">
        <v>1.5065049999999958</v>
      </c>
      <c r="BP89">
        <v>1.5065049999999958</v>
      </c>
      <c r="BQ89">
        <v>1.2574049999999974</v>
      </c>
      <c r="BR89">
        <v>1.0706800000000014</v>
      </c>
      <c r="BS89">
        <v>1.4194049999999965</v>
      </c>
      <c r="BT89" s="294"/>
      <c r="BU89">
        <v>1.0965849999999986</v>
      </c>
      <c r="BV89" s="294"/>
      <c r="BW89" s="294"/>
      <c r="BX89" s="294"/>
      <c r="BY89" s="294"/>
      <c r="BZ89" s="294"/>
      <c r="CA89" s="294"/>
      <c r="CB89" s="294"/>
      <c r="CC89">
        <v>0.89500000000000002</v>
      </c>
      <c r="CD89">
        <v>0.86</v>
      </c>
      <c r="CE89">
        <v>0.87</v>
      </c>
      <c r="CF89">
        <v>0.92</v>
      </c>
      <c r="CG89">
        <v>0.999</v>
      </c>
      <c r="CH89">
        <v>0.57999999999999996</v>
      </c>
      <c r="CI89">
        <v>0.45</v>
      </c>
      <c r="CJ89">
        <v>0.80500000000000005</v>
      </c>
      <c r="CK89">
        <v>0.56000000000000005</v>
      </c>
      <c r="CL89">
        <v>0.505</v>
      </c>
      <c r="CM89">
        <v>0.60499999999999998</v>
      </c>
      <c r="CN89">
        <v>0.63749999999999996</v>
      </c>
      <c r="CO89">
        <v>0.69</v>
      </c>
      <c r="CP89">
        <v>0.88</v>
      </c>
      <c r="CQ89">
        <v>0.64</v>
      </c>
      <c r="CR89">
        <v>0.89</v>
      </c>
      <c r="CV89">
        <v>0.97750000000000004</v>
      </c>
      <c r="DA89" s="294">
        <v>2.8499999999999999E-4</v>
      </c>
      <c r="DB89" s="294">
        <v>2.0000000000000001E-4</v>
      </c>
      <c r="DC89" s="294">
        <v>0</v>
      </c>
      <c r="DD89" s="294">
        <v>1E-4</v>
      </c>
      <c r="DE89" s="294">
        <v>0</v>
      </c>
      <c r="DF89" s="294">
        <v>3.5999999999999999E-3</v>
      </c>
      <c r="DG89" s="294">
        <v>4.6999999999999999E-4</v>
      </c>
      <c r="DH89" s="294">
        <v>6.9999999999999999E-4</v>
      </c>
      <c r="DI89" s="294">
        <v>0</v>
      </c>
      <c r="DJ89" s="294">
        <v>0</v>
      </c>
      <c r="DK89" s="294">
        <v>5.0000000000000001E-4</v>
      </c>
      <c r="DL89" s="294">
        <v>5.0000000000000001E-4</v>
      </c>
      <c r="DM89" s="294">
        <v>2.9999999999999997E-4</v>
      </c>
      <c r="DN89" s="294">
        <v>2.7500000000000002E-4</v>
      </c>
      <c r="DO89" s="294">
        <v>4.0000000000000598E-4</v>
      </c>
      <c r="DQ89" s="294">
        <v>6.4999999999999994E-5</v>
      </c>
    </row>
    <row r="90" spans="1:121" x14ac:dyDescent="0.2">
      <c r="A90" s="66">
        <v>39114</v>
      </c>
      <c r="B90">
        <v>0.94119577400000509</v>
      </c>
      <c r="C90">
        <v>0.95115999999999856</v>
      </c>
      <c r="D90">
        <v>0.96360299999999977</v>
      </c>
      <c r="E90">
        <v>0.96360299999999977</v>
      </c>
      <c r="F90">
        <v>0.97699999999999998</v>
      </c>
      <c r="G90">
        <v>0.98750000000000004</v>
      </c>
      <c r="H90">
        <v>0.98750000000000004</v>
      </c>
      <c r="I90">
        <v>0.9109522499999958</v>
      </c>
      <c r="J90">
        <v>0.85685250000000002</v>
      </c>
      <c r="K90">
        <v>0.98499999999999999</v>
      </c>
      <c r="L90">
        <v>0.95694817499999729</v>
      </c>
      <c r="M90">
        <v>0.98750000000000004</v>
      </c>
      <c r="N90">
        <v>0.89297054999999814</v>
      </c>
      <c r="O90">
        <v>0.93976301250000116</v>
      </c>
      <c r="P90">
        <v>0.89297054999999814</v>
      </c>
      <c r="Q90">
        <v>0.95694817499999729</v>
      </c>
      <c r="R90">
        <v>0.95694817499999729</v>
      </c>
      <c r="S90">
        <v>0.95694817499999729</v>
      </c>
      <c r="T90">
        <v>0.89297054999999814</v>
      </c>
      <c r="U90">
        <v>0.89297054999999814</v>
      </c>
      <c r="V90">
        <v>0.89297054999999814</v>
      </c>
      <c r="W90">
        <v>0.89297054999999814</v>
      </c>
      <c r="X90">
        <v>0.93976301250000116</v>
      </c>
      <c r="Y90">
        <v>0.93976301250000116</v>
      </c>
      <c r="Z90">
        <v>0.93976301250000116</v>
      </c>
      <c r="AA90">
        <v>0.93976301250000116</v>
      </c>
      <c r="AB90">
        <v>0.89297054999999814</v>
      </c>
      <c r="AC90">
        <v>0.89297054999999814</v>
      </c>
      <c r="AD90">
        <v>0.93976301250000116</v>
      </c>
      <c r="AE90">
        <v>0.93976301250000116</v>
      </c>
      <c r="AF90">
        <v>0.89297054999999814</v>
      </c>
      <c r="AG90">
        <v>0.98</v>
      </c>
      <c r="AH90">
        <v>0.97601849999999879</v>
      </c>
      <c r="AI90">
        <v>0.97601849999999879</v>
      </c>
      <c r="AJ90">
        <v>0.89297054999999814</v>
      </c>
      <c r="AK90">
        <v>1</v>
      </c>
      <c r="AL90">
        <v>0.98499999999999999</v>
      </c>
      <c r="AM90">
        <v>0.96360299999999977</v>
      </c>
      <c r="AS90">
        <v>0.97699999999999998</v>
      </c>
      <c r="AT90" s="290">
        <v>0.97750000000000004</v>
      </c>
      <c r="AU90">
        <v>0.97601849999999879</v>
      </c>
      <c r="AV90">
        <v>0.96360299999999977</v>
      </c>
      <c r="AW90">
        <v>0.96360299999999977</v>
      </c>
      <c r="AX90">
        <v>0.96360299999999977</v>
      </c>
      <c r="AY90">
        <v>0.97601849999999879</v>
      </c>
      <c r="AZ90">
        <v>0.97601849999999879</v>
      </c>
      <c r="BA90">
        <v>0.96360299999999977</v>
      </c>
      <c r="BB90">
        <v>0.64</v>
      </c>
      <c r="BC90">
        <f t="shared" si="1"/>
        <v>1</v>
      </c>
      <c r="BE90">
        <v>1.0880876000000059</v>
      </c>
      <c r="BF90">
        <v>1.1059999999999983</v>
      </c>
      <c r="BG90">
        <v>1.0826999999999998</v>
      </c>
      <c r="BH90">
        <v>1.013299999999999</v>
      </c>
      <c r="BI90">
        <v>1</v>
      </c>
      <c r="BJ90">
        <v>2.1498000000000039</v>
      </c>
      <c r="BK90">
        <v>2.2715763333333312</v>
      </c>
      <c r="BL90">
        <v>1.0780499999999951</v>
      </c>
      <c r="BM90">
        <v>1.2885</v>
      </c>
      <c r="BN90">
        <v>2.0010000000000008</v>
      </c>
      <c r="BO90">
        <v>1.5070049999999957</v>
      </c>
      <c r="BP90">
        <v>1.5070049999999957</v>
      </c>
      <c r="BQ90">
        <v>1.2577049999999974</v>
      </c>
      <c r="BR90">
        <v>1.0709550000000014</v>
      </c>
      <c r="BS90">
        <v>1.4198049999999964</v>
      </c>
      <c r="BT90" s="294"/>
      <c r="BU90">
        <v>1.0966499999999986</v>
      </c>
      <c r="BV90" s="294"/>
      <c r="BW90" s="294"/>
      <c r="BX90" s="294"/>
      <c r="BY90" s="294"/>
      <c r="BZ90" s="294"/>
      <c r="CA90" s="294"/>
      <c r="CB90" s="294"/>
      <c r="CC90">
        <v>0.86499999999999999</v>
      </c>
      <c r="CD90">
        <v>0.86</v>
      </c>
      <c r="CE90">
        <v>0.89</v>
      </c>
      <c r="CF90">
        <v>0.93500000000000005</v>
      </c>
      <c r="CG90">
        <v>0.99895</v>
      </c>
      <c r="CH90">
        <v>0.57999999999999996</v>
      </c>
      <c r="CI90">
        <v>0.45</v>
      </c>
      <c r="CJ90">
        <v>0.84499999999999997</v>
      </c>
      <c r="CK90">
        <v>0.66500000000000004</v>
      </c>
      <c r="CL90">
        <v>0.505</v>
      </c>
      <c r="CM90">
        <v>0.63500000000000001</v>
      </c>
      <c r="CN90">
        <v>0.66749999999999998</v>
      </c>
      <c r="CO90">
        <v>0.71</v>
      </c>
      <c r="CP90">
        <v>0.87749999999999995</v>
      </c>
      <c r="CQ90">
        <v>0.67</v>
      </c>
      <c r="CR90">
        <v>0.89</v>
      </c>
      <c r="CV90">
        <v>0.97750000000000004</v>
      </c>
      <c r="DA90" s="294">
        <v>2.8499999999999999E-4</v>
      </c>
      <c r="DB90" s="294">
        <v>2.0000000000000001E-4</v>
      </c>
      <c r="DC90" s="294">
        <v>0</v>
      </c>
      <c r="DD90" s="294">
        <v>1E-4</v>
      </c>
      <c r="DE90" s="294">
        <v>0</v>
      </c>
      <c r="DF90" s="294">
        <v>3.5999999999999999E-3</v>
      </c>
      <c r="DG90" s="294">
        <v>4.6999999999999999E-4</v>
      </c>
      <c r="DH90" s="294">
        <v>6.9999999999999999E-4</v>
      </c>
      <c r="DI90" s="294">
        <v>0</v>
      </c>
      <c r="DJ90" s="294">
        <v>0</v>
      </c>
      <c r="DK90" s="294">
        <v>5.0000000000000001E-4</v>
      </c>
      <c r="DL90" s="294">
        <v>5.0000000000000001E-4</v>
      </c>
      <c r="DM90" s="294">
        <v>2.9999999999999997E-4</v>
      </c>
      <c r="DN90" s="294">
        <v>2.7500000000000002E-4</v>
      </c>
      <c r="DO90" s="294">
        <v>4.0000000000000598E-4</v>
      </c>
      <c r="DQ90" s="294">
        <v>6.4999999999999994E-5</v>
      </c>
    </row>
    <row r="91" spans="1:121" x14ac:dyDescent="0.2">
      <c r="A91" s="66">
        <v>39142</v>
      </c>
      <c r="B91">
        <v>0.9414422990000052</v>
      </c>
      <c r="C91">
        <v>0.98451799999999845</v>
      </c>
      <c r="D91">
        <v>0.98499999999999999</v>
      </c>
      <c r="E91">
        <v>0.98499999999999999</v>
      </c>
      <c r="F91">
        <v>0.97699999999999998</v>
      </c>
      <c r="G91">
        <v>0.98750000000000004</v>
      </c>
      <c r="H91">
        <v>0.98750000000000004</v>
      </c>
      <c r="I91">
        <v>0.94390624999999562</v>
      </c>
      <c r="J91">
        <v>0.98499999999999999</v>
      </c>
      <c r="K91">
        <v>0.98499999999999999</v>
      </c>
      <c r="L91">
        <v>0.98750000000000004</v>
      </c>
      <c r="M91">
        <v>0.98750000000000004</v>
      </c>
      <c r="N91">
        <v>0.98</v>
      </c>
      <c r="O91">
        <v>0.96410700000000138</v>
      </c>
      <c r="P91">
        <v>0.98</v>
      </c>
      <c r="Q91">
        <v>0.98750000000000004</v>
      </c>
      <c r="R91">
        <v>0.98750000000000004</v>
      </c>
      <c r="S91">
        <v>0.98750000000000004</v>
      </c>
      <c r="T91">
        <v>0.98</v>
      </c>
      <c r="U91">
        <v>0.98</v>
      </c>
      <c r="V91">
        <v>0.98</v>
      </c>
      <c r="W91">
        <v>0.98</v>
      </c>
      <c r="X91">
        <v>0.96410700000000138</v>
      </c>
      <c r="Y91">
        <v>0.96410700000000138</v>
      </c>
      <c r="Z91">
        <v>0.96410700000000138</v>
      </c>
      <c r="AA91">
        <v>0.96410700000000138</v>
      </c>
      <c r="AB91">
        <v>0.98</v>
      </c>
      <c r="AC91">
        <v>0.98</v>
      </c>
      <c r="AD91">
        <v>0.96410700000000138</v>
      </c>
      <c r="AE91">
        <v>0.96410700000000138</v>
      </c>
      <c r="AF91">
        <v>0.98</v>
      </c>
      <c r="AG91">
        <v>0.99</v>
      </c>
      <c r="AH91">
        <v>0.9760763499999987</v>
      </c>
      <c r="AI91">
        <v>0.9760763499999987</v>
      </c>
      <c r="AJ91">
        <v>0.98</v>
      </c>
      <c r="AK91">
        <v>1</v>
      </c>
      <c r="AL91">
        <v>0.98499999999999999</v>
      </c>
      <c r="AM91">
        <v>0.98499999999999999</v>
      </c>
      <c r="AS91">
        <v>0.97699999999999998</v>
      </c>
      <c r="AT91" s="290">
        <v>0.97750000000000004</v>
      </c>
      <c r="AU91">
        <v>0.9760763499999987</v>
      </c>
      <c r="AV91">
        <v>0.98499999999999999</v>
      </c>
      <c r="AW91">
        <v>0.98499999999999999</v>
      </c>
      <c r="AX91">
        <v>0.98499999999999999</v>
      </c>
      <c r="AY91">
        <v>0.9760763499999987</v>
      </c>
      <c r="AZ91">
        <v>0.9760763499999987</v>
      </c>
      <c r="BA91">
        <v>0.98499999999999999</v>
      </c>
      <c r="BB91">
        <v>0.64</v>
      </c>
      <c r="BC91">
        <f t="shared" si="1"/>
        <v>1</v>
      </c>
      <c r="BE91">
        <v>1.088372600000006</v>
      </c>
      <c r="BF91">
        <v>1.1061999999999983</v>
      </c>
      <c r="BG91">
        <v>1.0826999999999998</v>
      </c>
      <c r="BH91">
        <v>1.013399999999999</v>
      </c>
      <c r="BI91">
        <v>1</v>
      </c>
      <c r="BJ91">
        <v>2.153400000000004</v>
      </c>
      <c r="BK91">
        <v>2.2720463333333312</v>
      </c>
      <c r="BL91">
        <v>1.0787500000000001</v>
      </c>
      <c r="BM91">
        <v>1.2885</v>
      </c>
      <c r="BN91">
        <v>2.0010000000000008</v>
      </c>
      <c r="BO91">
        <v>1.5075049999999957</v>
      </c>
      <c r="BP91">
        <v>1.5075049999999957</v>
      </c>
      <c r="BQ91">
        <v>1.2580049999999974</v>
      </c>
      <c r="BR91">
        <v>1.0712300000000015</v>
      </c>
      <c r="BS91">
        <v>1.4202049999999964</v>
      </c>
      <c r="BT91" s="294"/>
      <c r="BU91">
        <v>1.0967149999999986</v>
      </c>
      <c r="BV91" s="294"/>
      <c r="BW91" s="294"/>
      <c r="BX91" s="294"/>
      <c r="BY91" s="294"/>
      <c r="BZ91" s="294"/>
      <c r="CA91" s="294"/>
      <c r="CB91" s="294"/>
      <c r="CC91">
        <v>0.86499999999999999</v>
      </c>
      <c r="CD91">
        <v>0.89</v>
      </c>
      <c r="CE91">
        <v>0.91</v>
      </c>
      <c r="CF91">
        <v>0.93500000000000005</v>
      </c>
      <c r="CG91">
        <v>0.99895</v>
      </c>
      <c r="CH91">
        <v>0.54</v>
      </c>
      <c r="CI91">
        <v>0.45</v>
      </c>
      <c r="CJ91">
        <v>0.875</v>
      </c>
      <c r="CK91">
        <v>0.83499999999999996</v>
      </c>
      <c r="CL91">
        <v>0.51500000000000001</v>
      </c>
      <c r="CM91">
        <v>0.78500000000000003</v>
      </c>
      <c r="CN91">
        <v>0.8175</v>
      </c>
      <c r="CO91">
        <v>0.8</v>
      </c>
      <c r="CP91">
        <v>0.9</v>
      </c>
      <c r="CQ91">
        <v>0.83</v>
      </c>
      <c r="CR91">
        <v>0.89</v>
      </c>
      <c r="CV91">
        <v>0.97750000000000004</v>
      </c>
      <c r="DA91" s="294">
        <v>2.8499999999999999E-4</v>
      </c>
      <c r="DB91" s="294">
        <v>2.0000000000000001E-4</v>
      </c>
      <c r="DC91" s="294">
        <v>0</v>
      </c>
      <c r="DD91" s="294">
        <v>1E-4</v>
      </c>
      <c r="DE91" s="294">
        <v>0</v>
      </c>
      <c r="DF91" s="294">
        <v>3.5999999999999999E-3</v>
      </c>
      <c r="DG91" s="294">
        <v>4.6999999999999999E-4</v>
      </c>
      <c r="DH91" s="294">
        <v>6.9999999999999999E-4</v>
      </c>
      <c r="DI91" s="294">
        <v>0</v>
      </c>
      <c r="DJ91" s="294">
        <v>0</v>
      </c>
      <c r="DK91" s="294">
        <v>5.0000000000000001E-4</v>
      </c>
      <c r="DL91" s="294">
        <v>5.0000000000000001E-4</v>
      </c>
      <c r="DM91" s="294">
        <v>2.9999999999999997E-4</v>
      </c>
      <c r="DN91" s="294">
        <v>2.7500000000000002E-4</v>
      </c>
      <c r="DO91" s="294">
        <v>4.0000000000000598E-4</v>
      </c>
      <c r="DQ91" s="294">
        <v>6.4999999999999994E-5</v>
      </c>
    </row>
    <row r="92" spans="1:121" x14ac:dyDescent="0.2">
      <c r="A92" s="66">
        <v>39173</v>
      </c>
      <c r="B92">
        <v>0.97434855200000547</v>
      </c>
      <c r="C92">
        <v>0.98799999999999999</v>
      </c>
      <c r="D92">
        <v>0.98499999999999999</v>
      </c>
      <c r="E92">
        <v>0.98499999999999999</v>
      </c>
      <c r="F92">
        <v>0.97699999999999998</v>
      </c>
      <c r="G92">
        <v>0.98750000000000004</v>
      </c>
      <c r="H92">
        <v>0.95445685999999907</v>
      </c>
      <c r="I92">
        <v>0.98750000000000004</v>
      </c>
      <c r="J92">
        <v>0.98499999999999999</v>
      </c>
      <c r="K92">
        <v>0.98499999999999999</v>
      </c>
      <c r="L92">
        <v>0.98750000000000004</v>
      </c>
      <c r="M92">
        <v>0.98750000000000004</v>
      </c>
      <c r="N92">
        <v>0.98</v>
      </c>
      <c r="O92">
        <v>0.96756901500000136</v>
      </c>
      <c r="P92">
        <v>0.98</v>
      </c>
      <c r="Q92">
        <v>0.98750000000000004</v>
      </c>
      <c r="R92">
        <v>0.98750000000000004</v>
      </c>
      <c r="S92">
        <v>0.98750000000000004</v>
      </c>
      <c r="T92">
        <v>0.98</v>
      </c>
      <c r="U92">
        <v>0.98</v>
      </c>
      <c r="V92">
        <v>0.98</v>
      </c>
      <c r="W92">
        <v>0.98</v>
      </c>
      <c r="X92">
        <v>0.96756901500000136</v>
      </c>
      <c r="Y92">
        <v>0.96756901500000136</v>
      </c>
      <c r="Z92">
        <v>0.96756901500000136</v>
      </c>
      <c r="AA92">
        <v>0.96756901500000136</v>
      </c>
      <c r="AB92">
        <v>0.98</v>
      </c>
      <c r="AC92">
        <v>0.98</v>
      </c>
      <c r="AD92">
        <v>0.96756901500000136</v>
      </c>
      <c r="AE92">
        <v>0.96756901500000136</v>
      </c>
      <c r="AF92">
        <v>0.98</v>
      </c>
      <c r="AG92">
        <v>0.99</v>
      </c>
      <c r="AH92">
        <v>0.97613419999999873</v>
      </c>
      <c r="AI92">
        <v>0.97613419999999873</v>
      </c>
      <c r="AJ92">
        <v>0.98</v>
      </c>
      <c r="AK92">
        <v>1</v>
      </c>
      <c r="AL92">
        <v>0.98499999999999999</v>
      </c>
      <c r="AM92">
        <v>0.98499999999999999</v>
      </c>
      <c r="AS92">
        <v>0.97699999999999998</v>
      </c>
      <c r="AT92" s="290">
        <v>0.97750000000000004</v>
      </c>
      <c r="AU92">
        <v>0.97613419999999873</v>
      </c>
      <c r="AV92">
        <v>0.98499999999999999</v>
      </c>
      <c r="AW92">
        <v>0.98499999999999999</v>
      </c>
      <c r="AX92">
        <v>0.98499999999999999</v>
      </c>
      <c r="AY92">
        <v>0.97613419999999873</v>
      </c>
      <c r="AZ92">
        <v>0.97613419999999873</v>
      </c>
      <c r="BA92">
        <v>0.98499999999999999</v>
      </c>
      <c r="BB92">
        <v>0.64</v>
      </c>
      <c r="BC92">
        <f t="shared" si="1"/>
        <v>1</v>
      </c>
      <c r="BE92">
        <v>1.0886576000000061</v>
      </c>
      <c r="BF92">
        <v>1.1063999999999983</v>
      </c>
      <c r="BG92">
        <v>1.0826999999999998</v>
      </c>
      <c r="BH92">
        <v>1.013499999999999</v>
      </c>
      <c r="BI92">
        <v>1</v>
      </c>
      <c r="BJ92">
        <v>2.157000000000004</v>
      </c>
      <c r="BK92">
        <v>2.2725163333333311</v>
      </c>
      <c r="BL92">
        <v>1.0794499999999949</v>
      </c>
      <c r="BM92">
        <v>1.2885</v>
      </c>
      <c r="BN92">
        <v>2.0010000000000008</v>
      </c>
      <c r="BO92">
        <v>1.5080049999999956</v>
      </c>
      <c r="BP92">
        <v>1.5080049999999956</v>
      </c>
      <c r="BQ92">
        <v>1.2583049999999973</v>
      </c>
      <c r="BR92">
        <v>1.0715050000000015</v>
      </c>
      <c r="BS92">
        <v>1.4206049999999963</v>
      </c>
      <c r="BT92" s="294"/>
      <c r="BU92">
        <v>1.0967799999999985</v>
      </c>
      <c r="BV92" s="294"/>
      <c r="BW92" s="294"/>
      <c r="BX92" s="294"/>
      <c r="BY92" s="294"/>
      <c r="BZ92" s="294"/>
      <c r="CA92" s="294"/>
      <c r="CB92" s="294"/>
      <c r="CC92">
        <v>0.89500000000000002</v>
      </c>
      <c r="CD92">
        <v>0.9</v>
      </c>
      <c r="CE92">
        <v>0.91</v>
      </c>
      <c r="CF92">
        <v>0.96</v>
      </c>
      <c r="CG92">
        <v>0.99895</v>
      </c>
      <c r="CH92">
        <v>0.48</v>
      </c>
      <c r="CI92">
        <v>0.42</v>
      </c>
      <c r="CJ92">
        <v>0.93500000000000005</v>
      </c>
      <c r="CK92">
        <v>0.82499999999999996</v>
      </c>
      <c r="CL92">
        <v>0.57499999999999996</v>
      </c>
      <c r="CM92">
        <v>0.89500000000000002</v>
      </c>
      <c r="CN92">
        <v>0.92749999999999999</v>
      </c>
      <c r="CO92">
        <v>0.85</v>
      </c>
      <c r="CP92">
        <v>0.90300000000000002</v>
      </c>
      <c r="CQ92">
        <v>0.92</v>
      </c>
      <c r="CR92">
        <v>0.89</v>
      </c>
      <c r="CV92">
        <v>0.97750000000000004</v>
      </c>
      <c r="DA92" s="294">
        <v>2.8499999999999999E-4</v>
      </c>
      <c r="DB92" s="294">
        <v>2.0000000000000001E-4</v>
      </c>
      <c r="DC92" s="294">
        <v>0</v>
      </c>
      <c r="DD92" s="294">
        <v>1E-4</v>
      </c>
      <c r="DE92" s="294">
        <v>0</v>
      </c>
      <c r="DF92" s="294">
        <v>3.5999999999999999E-3</v>
      </c>
      <c r="DG92" s="294">
        <v>4.6999999999999999E-4</v>
      </c>
      <c r="DH92" s="294">
        <v>6.9999999999999999E-4</v>
      </c>
      <c r="DI92" s="294">
        <v>0</v>
      </c>
      <c r="DJ92" s="294">
        <v>0</v>
      </c>
      <c r="DK92" s="294">
        <v>5.0000000000000001E-4</v>
      </c>
      <c r="DL92" s="294">
        <v>5.0000000000000001E-4</v>
      </c>
      <c r="DM92" s="294">
        <v>2.9999999999999997E-4</v>
      </c>
      <c r="DN92" s="294">
        <v>2.7500000000000002E-4</v>
      </c>
      <c r="DO92" s="294">
        <v>4.0000000000000598E-4</v>
      </c>
      <c r="DQ92" s="294">
        <v>6.4999999999999994E-5</v>
      </c>
    </row>
    <row r="93" spans="1:121" x14ac:dyDescent="0.2">
      <c r="A93" s="66">
        <v>39203</v>
      </c>
      <c r="B93">
        <v>0.98799999999999999</v>
      </c>
      <c r="C93">
        <v>0.98799999999999999</v>
      </c>
      <c r="D93">
        <v>0.98499999999999999</v>
      </c>
      <c r="E93">
        <v>0.98499999999999999</v>
      </c>
      <c r="F93">
        <v>0.97699999999999998</v>
      </c>
      <c r="G93">
        <v>0.73460400000000148</v>
      </c>
      <c r="H93">
        <v>0.95465425999999898</v>
      </c>
      <c r="I93">
        <v>0.98750000000000004</v>
      </c>
      <c r="J93">
        <v>0.93416250000000001</v>
      </c>
      <c r="K93">
        <v>0.98499999999999999</v>
      </c>
      <c r="L93">
        <v>0.98750000000000004</v>
      </c>
      <c r="M93">
        <v>0.98750000000000004</v>
      </c>
      <c r="N93">
        <v>0.98</v>
      </c>
      <c r="O93">
        <v>0.9646020000000014</v>
      </c>
      <c r="P93">
        <v>0.98</v>
      </c>
      <c r="Q93">
        <v>0.98750000000000004</v>
      </c>
      <c r="R93">
        <v>0.98750000000000004</v>
      </c>
      <c r="S93">
        <v>0.98750000000000004</v>
      </c>
      <c r="T93">
        <v>0.98</v>
      </c>
      <c r="U93">
        <v>0.98</v>
      </c>
      <c r="V93">
        <v>0.98</v>
      </c>
      <c r="W93">
        <v>0.98</v>
      </c>
      <c r="X93">
        <v>0.9646020000000014</v>
      </c>
      <c r="Y93">
        <v>0.9646020000000014</v>
      </c>
      <c r="Z93">
        <v>0.9646020000000014</v>
      </c>
      <c r="AA93">
        <v>0.9646020000000014</v>
      </c>
      <c r="AB93">
        <v>0.98</v>
      </c>
      <c r="AC93">
        <v>0.98</v>
      </c>
      <c r="AD93">
        <v>0.9646020000000014</v>
      </c>
      <c r="AE93">
        <v>0.9646020000000014</v>
      </c>
      <c r="AF93">
        <v>0.98</v>
      </c>
      <c r="AG93">
        <v>0.99</v>
      </c>
      <c r="AH93">
        <v>0.97619204999999865</v>
      </c>
      <c r="AI93">
        <v>0.97619204999999865</v>
      </c>
      <c r="AJ93">
        <v>0.98</v>
      </c>
      <c r="AK93">
        <v>1</v>
      </c>
      <c r="AL93">
        <v>0.98499999999999999</v>
      </c>
      <c r="AM93">
        <v>0.98499999999999999</v>
      </c>
      <c r="AS93">
        <v>0.97699999999999998</v>
      </c>
      <c r="AT93" s="290">
        <v>0.97750000000000004</v>
      </c>
      <c r="AU93">
        <v>0.97619204999999865</v>
      </c>
      <c r="AV93">
        <v>0.98499999999999999</v>
      </c>
      <c r="AW93">
        <v>0.98499999999999999</v>
      </c>
      <c r="AX93">
        <v>0.98499999999999999</v>
      </c>
      <c r="AY93">
        <v>0.97619204999999865</v>
      </c>
      <c r="AZ93">
        <v>0.97619204999999865</v>
      </c>
      <c r="BA93">
        <v>0.98499999999999999</v>
      </c>
      <c r="BB93">
        <v>0.64</v>
      </c>
      <c r="BC93">
        <f t="shared" si="1"/>
        <v>1</v>
      </c>
      <c r="BE93">
        <v>1.0889426000000062</v>
      </c>
      <c r="BF93">
        <v>1.1065999999999983</v>
      </c>
      <c r="BG93">
        <v>1.0826999999999998</v>
      </c>
      <c r="BH93">
        <v>1.0135999999999989</v>
      </c>
      <c r="BI93">
        <v>1</v>
      </c>
      <c r="BJ93">
        <v>2.1606000000000041</v>
      </c>
      <c r="BK93">
        <v>2.2729863333333311</v>
      </c>
      <c r="BL93">
        <v>1.0801499999999948</v>
      </c>
      <c r="BM93">
        <v>1.2885</v>
      </c>
      <c r="BN93">
        <v>2.0010000000000008</v>
      </c>
      <c r="BO93">
        <v>1.5085049999999955</v>
      </c>
      <c r="BP93">
        <v>1.5085049999999955</v>
      </c>
      <c r="BQ93">
        <v>1.2586049999999973</v>
      </c>
      <c r="BR93">
        <v>1.0717800000000015</v>
      </c>
      <c r="BS93">
        <v>1.4210049999999963</v>
      </c>
      <c r="BT93" s="294"/>
      <c r="BU93">
        <v>1.0968449999999985</v>
      </c>
      <c r="BV93" s="294"/>
      <c r="BW93" s="294"/>
      <c r="BX93" s="294"/>
      <c r="BY93" s="294"/>
      <c r="BZ93" s="294"/>
      <c r="CA93" s="294"/>
      <c r="CB93" s="294"/>
      <c r="CC93">
        <v>0.96499999999999997</v>
      </c>
      <c r="CD93">
        <v>0.91</v>
      </c>
      <c r="CE93">
        <v>0.91</v>
      </c>
      <c r="CF93">
        <v>0.97</v>
      </c>
      <c r="CG93">
        <v>0.99895</v>
      </c>
      <c r="CH93">
        <v>0.34</v>
      </c>
      <c r="CI93">
        <v>0.42</v>
      </c>
      <c r="CJ93">
        <v>0.93500000000000005</v>
      </c>
      <c r="CK93">
        <v>0.72499999999999998</v>
      </c>
      <c r="CL93">
        <v>0.625</v>
      </c>
      <c r="CM93">
        <v>0.91749999999999998</v>
      </c>
      <c r="CN93">
        <v>0.95</v>
      </c>
      <c r="CO93">
        <v>0.88</v>
      </c>
      <c r="CP93">
        <v>0.9</v>
      </c>
      <c r="CQ93">
        <v>0.93500000000000005</v>
      </c>
      <c r="CR93">
        <v>0.89</v>
      </c>
      <c r="CV93">
        <v>0.97750000000000004</v>
      </c>
      <c r="DA93" s="294">
        <v>2.8499999999999999E-4</v>
      </c>
      <c r="DB93" s="294">
        <v>2.0000000000000001E-4</v>
      </c>
      <c r="DC93" s="294">
        <v>0</v>
      </c>
      <c r="DD93" s="294">
        <v>1E-4</v>
      </c>
      <c r="DE93" s="294">
        <v>0</v>
      </c>
      <c r="DF93" s="294">
        <v>3.5999999999999999E-3</v>
      </c>
      <c r="DG93" s="294">
        <v>4.6999999999999999E-4</v>
      </c>
      <c r="DH93" s="294">
        <v>6.9999999999999999E-4</v>
      </c>
      <c r="DI93" s="294">
        <v>0</v>
      </c>
      <c r="DJ93" s="294">
        <v>0</v>
      </c>
      <c r="DK93" s="294">
        <v>5.0000000000000001E-4</v>
      </c>
      <c r="DL93" s="294">
        <v>5.0000000000000001E-4</v>
      </c>
      <c r="DM93" s="294">
        <v>2.9999999999999997E-4</v>
      </c>
      <c r="DN93" s="294">
        <v>2.7500000000000002E-4</v>
      </c>
      <c r="DO93" s="294">
        <v>4.0000000000000598E-4</v>
      </c>
      <c r="DQ93" s="294">
        <v>6.4999999999999994E-5</v>
      </c>
    </row>
    <row r="94" spans="1:121" x14ac:dyDescent="0.2">
      <c r="A94" s="66">
        <v>39234</v>
      </c>
      <c r="B94">
        <v>0.98799999999999999</v>
      </c>
      <c r="C94">
        <v>0.98799999999999999</v>
      </c>
      <c r="D94">
        <v>0.98499999999999999</v>
      </c>
      <c r="E94">
        <v>0.98499999999999999</v>
      </c>
      <c r="F94">
        <v>0.97699999999999998</v>
      </c>
      <c r="G94">
        <v>0.73582800000000148</v>
      </c>
      <c r="H94">
        <v>0.98750000000000004</v>
      </c>
      <c r="I94">
        <v>0.98750000000000004</v>
      </c>
      <c r="J94">
        <v>0.81819750000000002</v>
      </c>
      <c r="K94">
        <v>0.98499999999999999</v>
      </c>
      <c r="L94">
        <v>0.98750000000000004</v>
      </c>
      <c r="M94">
        <v>0.98750000000000004</v>
      </c>
      <c r="N94">
        <v>0.98</v>
      </c>
      <c r="O94">
        <v>0.96752963750000132</v>
      </c>
      <c r="P94">
        <v>0.98</v>
      </c>
      <c r="Q94">
        <v>0.98750000000000004</v>
      </c>
      <c r="R94">
        <v>0.98750000000000004</v>
      </c>
      <c r="S94">
        <v>0.98750000000000004</v>
      </c>
      <c r="T94">
        <v>0.98</v>
      </c>
      <c r="U94">
        <v>0.98</v>
      </c>
      <c r="V94">
        <v>0.98</v>
      </c>
      <c r="W94">
        <v>0.98</v>
      </c>
      <c r="X94">
        <v>0.96752963750000132</v>
      </c>
      <c r="Y94">
        <v>0.96752963750000132</v>
      </c>
      <c r="Z94">
        <v>0.96752963750000132</v>
      </c>
      <c r="AA94">
        <v>0.96752963750000132</v>
      </c>
      <c r="AB94">
        <v>0.98</v>
      </c>
      <c r="AC94">
        <v>0.98</v>
      </c>
      <c r="AD94">
        <v>0.96752963750000132</v>
      </c>
      <c r="AE94">
        <v>0.96752963750000132</v>
      </c>
      <c r="AF94">
        <v>0.98</v>
      </c>
      <c r="AG94">
        <v>0.99</v>
      </c>
      <c r="AH94">
        <v>0.97624989999999867</v>
      </c>
      <c r="AI94">
        <v>0.97624989999999867</v>
      </c>
      <c r="AJ94">
        <v>0.98</v>
      </c>
      <c r="AK94">
        <v>1</v>
      </c>
      <c r="AL94">
        <v>0.98499999999999999</v>
      </c>
      <c r="AM94">
        <v>0.98499999999999999</v>
      </c>
      <c r="AS94">
        <v>0.97699999999999998</v>
      </c>
      <c r="AT94" s="290">
        <v>0.97750000000000004</v>
      </c>
      <c r="AU94">
        <v>0.97624989999999867</v>
      </c>
      <c r="AV94">
        <v>0.98499999999999999</v>
      </c>
      <c r="AW94">
        <v>0.98499999999999999</v>
      </c>
      <c r="AX94">
        <v>0.98499999999999999</v>
      </c>
      <c r="AY94">
        <v>0.97624989999999867</v>
      </c>
      <c r="AZ94">
        <v>0.97624989999999867</v>
      </c>
      <c r="BA94">
        <v>0.98499999999999999</v>
      </c>
      <c r="BB94">
        <v>0.64</v>
      </c>
      <c r="BC94">
        <f t="shared" si="1"/>
        <v>1</v>
      </c>
      <c r="BE94">
        <v>1.0892276000000063</v>
      </c>
      <c r="BF94">
        <v>1.1067999999999982</v>
      </c>
      <c r="BG94">
        <v>1.0826999999999998</v>
      </c>
      <c r="BH94">
        <v>1.0136999999999989</v>
      </c>
      <c r="BI94">
        <v>1</v>
      </c>
      <c r="BJ94">
        <v>2.1642000000000041</v>
      </c>
      <c r="BK94">
        <v>2.2734563333333311</v>
      </c>
      <c r="BL94">
        <v>1.0808499999999948</v>
      </c>
      <c r="BM94">
        <v>1.2885</v>
      </c>
      <c r="BN94">
        <v>2.0010000000000008</v>
      </c>
      <c r="BO94">
        <v>1.5090049999999955</v>
      </c>
      <c r="BP94">
        <v>1.5090049999999955</v>
      </c>
      <c r="BQ94">
        <v>1.2589049999999973</v>
      </c>
      <c r="BR94">
        <v>1.0720550000000015</v>
      </c>
      <c r="BS94">
        <v>1.4214049999999963</v>
      </c>
      <c r="BT94" s="294"/>
      <c r="BU94">
        <v>1.0969099999999985</v>
      </c>
      <c r="BV94" s="294"/>
      <c r="BW94" s="294"/>
      <c r="BX94" s="294"/>
      <c r="BY94" s="294"/>
      <c r="BZ94" s="294"/>
      <c r="CA94" s="294"/>
      <c r="CB94" s="294"/>
      <c r="CC94">
        <v>0.96499999999999997</v>
      </c>
      <c r="CD94">
        <v>0.91</v>
      </c>
      <c r="CE94">
        <v>0.91</v>
      </c>
      <c r="CF94">
        <v>0.98</v>
      </c>
      <c r="CG94">
        <v>0.99895</v>
      </c>
      <c r="CH94">
        <v>0.34</v>
      </c>
      <c r="CI94">
        <v>0.47</v>
      </c>
      <c r="CJ94">
        <v>0.93500000000000005</v>
      </c>
      <c r="CK94">
        <v>0.63500000000000001</v>
      </c>
      <c r="CL94">
        <v>0.72499999999999998</v>
      </c>
      <c r="CM94">
        <v>0.88249999999999995</v>
      </c>
      <c r="CN94">
        <v>0.91500000000000004</v>
      </c>
      <c r="CO94">
        <v>0.88</v>
      </c>
      <c r="CP94">
        <v>0.90249999999999997</v>
      </c>
      <c r="CQ94">
        <v>0.91500000000000004</v>
      </c>
      <c r="CR94">
        <v>0.89</v>
      </c>
      <c r="CV94">
        <v>0.97750000000000004</v>
      </c>
      <c r="DA94" s="294">
        <v>2.8499999999999999E-4</v>
      </c>
      <c r="DB94" s="294">
        <v>2.0000000000000001E-4</v>
      </c>
      <c r="DC94" s="294">
        <v>0</v>
      </c>
      <c r="DD94" s="294">
        <v>1E-4</v>
      </c>
      <c r="DE94" s="294">
        <v>0</v>
      </c>
      <c r="DF94" s="294">
        <v>3.5999999999999999E-3</v>
      </c>
      <c r="DG94" s="294">
        <v>4.6999999999999999E-4</v>
      </c>
      <c r="DH94" s="294">
        <v>6.9999999999999999E-4</v>
      </c>
      <c r="DI94" s="294">
        <v>0</v>
      </c>
      <c r="DJ94" s="294">
        <v>0</v>
      </c>
      <c r="DK94" s="294">
        <v>5.0000000000000001E-4</v>
      </c>
      <c r="DL94" s="294">
        <v>5.0000000000000001E-4</v>
      </c>
      <c r="DM94" s="294">
        <v>2.9999999999999997E-4</v>
      </c>
      <c r="DN94" s="294">
        <v>2.7500000000000002E-4</v>
      </c>
      <c r="DO94" s="294">
        <v>4.0000000000000598E-4</v>
      </c>
      <c r="DQ94" s="294">
        <v>6.4999999999999994E-5</v>
      </c>
    </row>
    <row r="95" spans="1:121" x14ac:dyDescent="0.2">
      <c r="A95" s="66">
        <v>39264</v>
      </c>
      <c r="B95">
        <v>0.98799999999999999</v>
      </c>
      <c r="C95">
        <v>0.98799999999999999</v>
      </c>
      <c r="D95">
        <v>0.98499999999999999</v>
      </c>
      <c r="E95">
        <v>0.98499999999999999</v>
      </c>
      <c r="F95">
        <v>0.97699999999999998</v>
      </c>
      <c r="G95">
        <v>0.88879800000000164</v>
      </c>
      <c r="H95">
        <v>0.98750000000000004</v>
      </c>
      <c r="I95">
        <v>0.98750000000000004</v>
      </c>
      <c r="J95">
        <v>0.84396749999999998</v>
      </c>
      <c r="K95">
        <v>0.98499999999999999</v>
      </c>
      <c r="L95">
        <v>0.98750000000000004</v>
      </c>
      <c r="M95">
        <v>0.98750000000000004</v>
      </c>
      <c r="N95">
        <v>0.98</v>
      </c>
      <c r="O95">
        <v>0.97313947500000142</v>
      </c>
      <c r="P95">
        <v>0.98</v>
      </c>
      <c r="Q95">
        <v>0.98750000000000004</v>
      </c>
      <c r="R95">
        <v>0.98750000000000004</v>
      </c>
      <c r="S95">
        <v>0.98750000000000004</v>
      </c>
      <c r="T95">
        <v>0.98</v>
      </c>
      <c r="U95">
        <v>0.98</v>
      </c>
      <c r="V95">
        <v>0.98</v>
      </c>
      <c r="W95">
        <v>0.98</v>
      </c>
      <c r="X95">
        <v>0.97313947500000142</v>
      </c>
      <c r="Y95">
        <v>0.97313947500000142</v>
      </c>
      <c r="Z95">
        <v>0.97313947500000142</v>
      </c>
      <c r="AA95">
        <v>0.97313947500000142</v>
      </c>
      <c r="AB95">
        <v>0.98</v>
      </c>
      <c r="AC95">
        <v>0.98</v>
      </c>
      <c r="AD95">
        <v>0.97313947500000142</v>
      </c>
      <c r="AE95">
        <v>0.97313947500000142</v>
      </c>
      <c r="AF95">
        <v>0.98</v>
      </c>
      <c r="AG95">
        <v>0.99</v>
      </c>
      <c r="AH95">
        <v>0.9763077499999987</v>
      </c>
      <c r="AI95">
        <v>0.9763077499999987</v>
      </c>
      <c r="AJ95">
        <v>0.98</v>
      </c>
      <c r="AK95">
        <v>1</v>
      </c>
      <c r="AL95">
        <v>0.98499999999999999</v>
      </c>
      <c r="AM95">
        <v>0.98499999999999999</v>
      </c>
      <c r="AS95">
        <v>0.97699999999999998</v>
      </c>
      <c r="AT95" s="290">
        <v>0.97750000000000004</v>
      </c>
      <c r="AU95">
        <v>0.9763077499999987</v>
      </c>
      <c r="AV95">
        <v>0.98499999999999999</v>
      </c>
      <c r="AW95">
        <v>0.98499999999999999</v>
      </c>
      <c r="AX95">
        <v>0.98499999999999999</v>
      </c>
      <c r="AY95">
        <v>0.9763077499999987</v>
      </c>
      <c r="AZ95">
        <v>0.9763077499999987</v>
      </c>
      <c r="BA95">
        <v>0.98499999999999999</v>
      </c>
      <c r="BB95">
        <v>0.64</v>
      </c>
      <c r="BC95">
        <f t="shared" si="1"/>
        <v>1</v>
      </c>
      <c r="BE95">
        <v>1.0895126000000064</v>
      </c>
      <c r="BF95">
        <v>1.1069999999999982</v>
      </c>
      <c r="BG95">
        <v>1.0826999999999998</v>
      </c>
      <c r="BH95">
        <v>1.0137999999999989</v>
      </c>
      <c r="BI95">
        <v>1</v>
      </c>
      <c r="BJ95">
        <v>2.1678000000000042</v>
      </c>
      <c r="BK95">
        <v>2.2739263333333311</v>
      </c>
      <c r="BL95">
        <v>1.0815499999999947</v>
      </c>
      <c r="BM95">
        <v>1.2885</v>
      </c>
      <c r="BN95">
        <v>2.0010000000000008</v>
      </c>
      <c r="BO95">
        <v>1.5095049999999954</v>
      </c>
      <c r="BP95">
        <v>1.5095049999999954</v>
      </c>
      <c r="BQ95">
        <v>1.2592049999999972</v>
      </c>
      <c r="BR95">
        <v>1.0723300000000016</v>
      </c>
      <c r="BS95">
        <v>1.4218049999999962</v>
      </c>
      <c r="BT95" s="294"/>
      <c r="BU95">
        <v>1.0969749999999985</v>
      </c>
      <c r="BV95" s="294"/>
      <c r="BW95" s="294"/>
      <c r="BX95" s="294"/>
      <c r="BY95" s="294"/>
      <c r="BZ95" s="294"/>
      <c r="CA95" s="294"/>
      <c r="CB95" s="294"/>
      <c r="CC95">
        <v>0.97499999999999998</v>
      </c>
      <c r="CD95">
        <v>0.91</v>
      </c>
      <c r="CE95">
        <v>0.91</v>
      </c>
      <c r="CF95">
        <v>0.97</v>
      </c>
      <c r="CG95">
        <v>0.99895</v>
      </c>
      <c r="CH95">
        <v>0.41</v>
      </c>
      <c r="CI95">
        <v>0.47</v>
      </c>
      <c r="CJ95">
        <v>0.93500000000000005</v>
      </c>
      <c r="CK95">
        <v>0.65500000000000003</v>
      </c>
      <c r="CL95">
        <v>0.72499999999999998</v>
      </c>
      <c r="CM95">
        <v>0.87749999999999995</v>
      </c>
      <c r="CN95">
        <v>0.91</v>
      </c>
      <c r="CO95">
        <v>0.89</v>
      </c>
      <c r="CP95">
        <v>0.90749999999999997</v>
      </c>
      <c r="CQ95">
        <v>0.91500000000000004</v>
      </c>
      <c r="CR95">
        <v>0.89</v>
      </c>
      <c r="CV95">
        <v>0.97750000000000004</v>
      </c>
      <c r="DA95" s="294">
        <v>2.8499999999999999E-4</v>
      </c>
      <c r="DB95" s="294">
        <v>2.0000000000000001E-4</v>
      </c>
      <c r="DC95" s="294">
        <v>0</v>
      </c>
      <c r="DD95" s="294">
        <v>1E-4</v>
      </c>
      <c r="DE95" s="294">
        <v>0</v>
      </c>
      <c r="DF95" s="294">
        <v>3.5999999999999999E-3</v>
      </c>
      <c r="DG95" s="294">
        <v>4.6999999999999999E-4</v>
      </c>
      <c r="DH95" s="294">
        <v>6.9999999999999999E-4</v>
      </c>
      <c r="DI95" s="294">
        <v>0</v>
      </c>
      <c r="DJ95" s="294">
        <v>0</v>
      </c>
      <c r="DK95" s="294">
        <v>5.0000000000000001E-4</v>
      </c>
      <c r="DL95" s="294">
        <v>5.0000000000000001E-4</v>
      </c>
      <c r="DM95" s="294">
        <v>2.9999999999999997E-4</v>
      </c>
      <c r="DN95" s="294">
        <v>2.7500000000000002E-4</v>
      </c>
      <c r="DO95" s="294">
        <v>4.0000000000000598E-4</v>
      </c>
      <c r="DQ95" s="294">
        <v>6.4999999999999994E-5</v>
      </c>
    </row>
    <row r="96" spans="1:121" x14ac:dyDescent="0.2">
      <c r="A96" s="66">
        <v>39295</v>
      </c>
      <c r="B96">
        <v>0.98799999999999999</v>
      </c>
      <c r="C96">
        <v>0.98799999999999999</v>
      </c>
      <c r="D96">
        <v>0.98499999999999999</v>
      </c>
      <c r="E96">
        <v>0.98499999999999999</v>
      </c>
      <c r="F96">
        <v>0.97699999999999998</v>
      </c>
      <c r="G96">
        <v>0.93370200000000181</v>
      </c>
      <c r="H96">
        <v>0.98750000000000004</v>
      </c>
      <c r="I96">
        <v>0.98750000000000004</v>
      </c>
      <c r="J96">
        <v>0.95993249999999997</v>
      </c>
      <c r="K96">
        <v>0.98499999999999999</v>
      </c>
      <c r="L96">
        <v>0.98750000000000004</v>
      </c>
      <c r="M96">
        <v>0.98750000000000004</v>
      </c>
      <c r="N96">
        <v>0.98</v>
      </c>
      <c r="O96">
        <v>0.98750000000000004</v>
      </c>
      <c r="P96">
        <v>0.98</v>
      </c>
      <c r="Q96">
        <v>0.98750000000000004</v>
      </c>
      <c r="R96">
        <v>0.98750000000000004</v>
      </c>
      <c r="S96">
        <v>0.98750000000000004</v>
      </c>
      <c r="T96">
        <v>0.98</v>
      </c>
      <c r="U96">
        <v>0.98</v>
      </c>
      <c r="V96">
        <v>0.98</v>
      </c>
      <c r="W96">
        <v>0.98</v>
      </c>
      <c r="X96">
        <v>0.98750000000000004</v>
      </c>
      <c r="Y96">
        <v>0.98750000000000004</v>
      </c>
      <c r="Z96">
        <v>0.98750000000000004</v>
      </c>
      <c r="AA96">
        <v>0.98750000000000004</v>
      </c>
      <c r="AB96">
        <v>0.98</v>
      </c>
      <c r="AC96">
        <v>0.98</v>
      </c>
      <c r="AD96">
        <v>0.98750000000000004</v>
      </c>
      <c r="AE96">
        <v>0.98750000000000004</v>
      </c>
      <c r="AF96">
        <v>0.98</v>
      </c>
      <c r="AG96">
        <v>0.99</v>
      </c>
      <c r="AH96">
        <v>0.97636559999999861</v>
      </c>
      <c r="AI96">
        <v>0.97636559999999861</v>
      </c>
      <c r="AJ96">
        <v>0.98</v>
      </c>
      <c r="AK96">
        <v>1</v>
      </c>
      <c r="AL96">
        <v>0.98499999999999999</v>
      </c>
      <c r="AM96">
        <v>0.98499999999999999</v>
      </c>
      <c r="AS96">
        <v>0.97699999999999998</v>
      </c>
      <c r="AT96" s="290">
        <v>0.97750000000000004</v>
      </c>
      <c r="AU96">
        <v>0.97636559999999861</v>
      </c>
      <c r="AV96">
        <v>0.98499999999999999</v>
      </c>
      <c r="AW96">
        <v>0.98499999999999999</v>
      </c>
      <c r="AX96">
        <v>0.98499999999999999</v>
      </c>
      <c r="AY96">
        <v>0.97636559999999861</v>
      </c>
      <c r="AZ96">
        <v>0.97636559999999861</v>
      </c>
      <c r="BA96">
        <v>0.98499999999999999</v>
      </c>
      <c r="BB96">
        <v>0.64</v>
      </c>
      <c r="BC96">
        <f t="shared" si="1"/>
        <v>1</v>
      </c>
      <c r="BE96">
        <v>1.0897976000000065</v>
      </c>
      <c r="BF96">
        <v>1.1071999999999982</v>
      </c>
      <c r="BG96">
        <v>1.0826999999999998</v>
      </c>
      <c r="BH96">
        <v>1.0138999999999989</v>
      </c>
      <c r="BI96">
        <v>1</v>
      </c>
      <c r="BJ96">
        <v>2.1714000000000042</v>
      </c>
      <c r="BK96">
        <v>2.274396333333331</v>
      </c>
      <c r="BL96">
        <v>1.0822499999999946</v>
      </c>
      <c r="BM96">
        <v>1.2885</v>
      </c>
      <c r="BN96">
        <v>2.0010000000000008</v>
      </c>
      <c r="BO96">
        <v>1.5100049999999954</v>
      </c>
      <c r="BP96">
        <v>1.5100049999999954</v>
      </c>
      <c r="BQ96">
        <v>1.2595049999999972</v>
      </c>
      <c r="BR96">
        <v>1.0726050000000016</v>
      </c>
      <c r="BS96">
        <v>1.4222049999999962</v>
      </c>
      <c r="BT96" s="294"/>
      <c r="BU96">
        <v>1.0970399999999985</v>
      </c>
      <c r="BV96" s="294"/>
      <c r="BW96" s="294"/>
      <c r="BX96" s="294"/>
      <c r="BY96" s="294"/>
      <c r="BZ96" s="294"/>
      <c r="CA96" s="294"/>
      <c r="CB96" s="294"/>
      <c r="CC96">
        <v>0.97499999999999998</v>
      </c>
      <c r="CD96">
        <v>0.91</v>
      </c>
      <c r="CE96">
        <v>0.91</v>
      </c>
      <c r="CF96">
        <v>0.97</v>
      </c>
      <c r="CG96">
        <v>0.99895</v>
      </c>
      <c r="CH96">
        <v>0.43</v>
      </c>
      <c r="CI96">
        <v>0.52</v>
      </c>
      <c r="CJ96">
        <v>0.92500000000000004</v>
      </c>
      <c r="CK96">
        <v>0.745</v>
      </c>
      <c r="CL96">
        <v>0.72499999999999998</v>
      </c>
      <c r="CM96">
        <v>0.89</v>
      </c>
      <c r="CN96">
        <v>0.92249999999999999</v>
      </c>
      <c r="CO96">
        <v>0.91500000000000004</v>
      </c>
      <c r="CP96">
        <v>0.92749999999999999</v>
      </c>
      <c r="CQ96">
        <v>0.91500000000000004</v>
      </c>
      <c r="CR96">
        <v>0.89</v>
      </c>
      <c r="CV96">
        <v>0.97750000000000004</v>
      </c>
      <c r="DA96" s="294">
        <v>2.8499999999999999E-4</v>
      </c>
      <c r="DB96" s="294">
        <v>2.0000000000000001E-4</v>
      </c>
      <c r="DC96" s="294">
        <v>0</v>
      </c>
      <c r="DD96" s="294">
        <v>1E-4</v>
      </c>
      <c r="DE96" s="294">
        <v>0</v>
      </c>
      <c r="DF96" s="294">
        <v>3.5999999999999999E-3</v>
      </c>
      <c r="DG96" s="294">
        <v>4.6999999999999999E-4</v>
      </c>
      <c r="DH96" s="294">
        <v>6.9999999999999999E-4</v>
      </c>
      <c r="DI96" s="294">
        <v>0</v>
      </c>
      <c r="DJ96" s="294">
        <v>0</v>
      </c>
      <c r="DK96" s="294">
        <v>5.0000000000000001E-4</v>
      </c>
      <c r="DL96" s="294">
        <v>5.0000000000000001E-4</v>
      </c>
      <c r="DM96" s="294">
        <v>2.9999999999999997E-4</v>
      </c>
      <c r="DN96" s="294">
        <v>2.7500000000000002E-4</v>
      </c>
      <c r="DO96" s="294">
        <v>4.0000000000000598E-4</v>
      </c>
      <c r="DQ96" s="294">
        <v>6.4999999999999994E-5</v>
      </c>
    </row>
    <row r="97" spans="1:121" x14ac:dyDescent="0.2">
      <c r="A97" s="66">
        <v>39326</v>
      </c>
      <c r="B97">
        <v>0.98799999999999999</v>
      </c>
      <c r="C97">
        <v>0.98799999999999999</v>
      </c>
      <c r="D97">
        <v>0.98499999999999999</v>
      </c>
      <c r="E97">
        <v>0.98499999999999999</v>
      </c>
      <c r="F97">
        <v>0.97699999999999998</v>
      </c>
      <c r="G97">
        <v>0.98750000000000004</v>
      </c>
      <c r="H97">
        <v>0.98750000000000004</v>
      </c>
      <c r="I97">
        <v>0.98750000000000004</v>
      </c>
      <c r="J97">
        <v>0.77954249999999992</v>
      </c>
      <c r="K97">
        <v>0.98499999999999999</v>
      </c>
      <c r="L97">
        <v>0.98750000000000004</v>
      </c>
      <c r="M97">
        <v>0.98750000000000004</v>
      </c>
      <c r="N97">
        <v>0.98</v>
      </c>
      <c r="O97">
        <v>0.98704960000000153</v>
      </c>
      <c r="P97">
        <v>0.98</v>
      </c>
      <c r="Q97">
        <v>0.98750000000000004</v>
      </c>
      <c r="R97">
        <v>0.98750000000000004</v>
      </c>
      <c r="S97">
        <v>0.98750000000000004</v>
      </c>
      <c r="T97">
        <v>0.98</v>
      </c>
      <c r="U97">
        <v>0.98</v>
      </c>
      <c r="V97">
        <v>0.98</v>
      </c>
      <c r="W97">
        <v>0.98</v>
      </c>
      <c r="X97">
        <v>0.98704960000000153</v>
      </c>
      <c r="Y97">
        <v>0.98704960000000153</v>
      </c>
      <c r="Z97">
        <v>0.98704960000000153</v>
      </c>
      <c r="AA97">
        <v>0.98704960000000153</v>
      </c>
      <c r="AB97">
        <v>0.98</v>
      </c>
      <c r="AC97">
        <v>0.98</v>
      </c>
      <c r="AD97">
        <v>0.98704960000000153</v>
      </c>
      <c r="AE97">
        <v>0.98704960000000153</v>
      </c>
      <c r="AF97">
        <v>0.98</v>
      </c>
      <c r="AG97">
        <v>0.99</v>
      </c>
      <c r="AH97">
        <v>0.97642344999999864</v>
      </c>
      <c r="AI97">
        <v>0.97642344999999864</v>
      </c>
      <c r="AJ97">
        <v>0.98</v>
      </c>
      <c r="AK97">
        <v>1</v>
      </c>
      <c r="AL97">
        <v>0.98499999999999999</v>
      </c>
      <c r="AM97">
        <v>0.98499999999999999</v>
      </c>
      <c r="AS97">
        <v>0.97699999999999998</v>
      </c>
      <c r="AT97" s="290">
        <v>0.97750000000000004</v>
      </c>
      <c r="AU97">
        <v>0.97642344999999864</v>
      </c>
      <c r="AV97">
        <v>0.98499999999999999</v>
      </c>
      <c r="AW97">
        <v>0.98499999999999999</v>
      </c>
      <c r="AX97">
        <v>0.98499999999999999</v>
      </c>
      <c r="AY97">
        <v>0.97642344999999864</v>
      </c>
      <c r="AZ97">
        <v>0.97642344999999864</v>
      </c>
      <c r="BA97">
        <v>0.98499999999999999</v>
      </c>
      <c r="BB97">
        <v>0.64</v>
      </c>
      <c r="BC97">
        <f t="shared" si="1"/>
        <v>1</v>
      </c>
      <c r="BE97">
        <v>1.0900826000000066</v>
      </c>
      <c r="BF97">
        <v>1.1073999999999982</v>
      </c>
      <c r="BG97">
        <v>1.0826999999999998</v>
      </c>
      <c r="BH97">
        <v>1.0139999999999989</v>
      </c>
      <c r="BI97">
        <v>1</v>
      </c>
      <c r="BJ97">
        <v>2.1749999999999998</v>
      </c>
      <c r="BK97">
        <v>2.274866333333331</v>
      </c>
      <c r="BL97">
        <v>1.0829499999999945</v>
      </c>
      <c r="BM97">
        <v>1.2885</v>
      </c>
      <c r="BN97">
        <v>2.0010000000000008</v>
      </c>
      <c r="BO97">
        <v>1.5105049999999953</v>
      </c>
      <c r="BP97">
        <v>1.5105049999999953</v>
      </c>
      <c r="BQ97">
        <v>1.2598049999999972</v>
      </c>
      <c r="BR97">
        <v>1.0728800000000016</v>
      </c>
      <c r="BS97">
        <v>1.4226049999999961</v>
      </c>
      <c r="BT97" s="294"/>
      <c r="BU97">
        <v>1.0971049999999984</v>
      </c>
      <c r="BV97" s="294"/>
      <c r="BW97" s="294"/>
      <c r="BX97" s="294"/>
      <c r="BY97" s="294"/>
      <c r="BZ97" s="294"/>
      <c r="CA97" s="294"/>
      <c r="CB97" s="294"/>
      <c r="CC97">
        <v>0.97499999999999998</v>
      </c>
      <c r="CD97">
        <v>0.91</v>
      </c>
      <c r="CE97">
        <v>0.91</v>
      </c>
      <c r="CF97">
        <v>0.95</v>
      </c>
      <c r="CG97">
        <v>0.99895</v>
      </c>
      <c r="CH97">
        <v>0.46</v>
      </c>
      <c r="CI97">
        <v>0.55000000000000004</v>
      </c>
      <c r="CJ97">
        <v>0.92500000000000004</v>
      </c>
      <c r="CK97">
        <v>0.60499999999999998</v>
      </c>
      <c r="CL97">
        <v>0.57499999999999996</v>
      </c>
      <c r="CM97">
        <v>0.94499999999999995</v>
      </c>
      <c r="CN97">
        <v>0.97750000000000004</v>
      </c>
      <c r="CO97">
        <v>0.94499999999999995</v>
      </c>
      <c r="CP97">
        <v>0.92</v>
      </c>
      <c r="CQ97">
        <v>0.91500000000000004</v>
      </c>
      <c r="CR97">
        <v>0.89</v>
      </c>
      <c r="CV97">
        <v>0.97750000000000004</v>
      </c>
      <c r="DA97" s="294">
        <v>2.8499999999999999E-4</v>
      </c>
      <c r="DB97" s="294">
        <v>2.0000000000000001E-4</v>
      </c>
      <c r="DC97" s="294">
        <v>0</v>
      </c>
      <c r="DD97" s="294">
        <v>1E-4</v>
      </c>
      <c r="DE97" s="294">
        <v>0</v>
      </c>
      <c r="DF97" s="294">
        <v>3.5999999999999999E-3</v>
      </c>
      <c r="DG97" s="294">
        <v>4.6999999999999999E-4</v>
      </c>
      <c r="DH97" s="294">
        <v>6.9999999999999999E-4</v>
      </c>
      <c r="DI97" s="294">
        <v>0</v>
      </c>
      <c r="DJ97" s="294">
        <v>0</v>
      </c>
      <c r="DK97" s="294">
        <v>5.0000000000000001E-4</v>
      </c>
      <c r="DL97" s="294">
        <v>5.0000000000000001E-4</v>
      </c>
      <c r="DM97" s="294">
        <v>2.9999999999999997E-4</v>
      </c>
      <c r="DN97" s="294">
        <v>2.7500000000000002E-4</v>
      </c>
      <c r="DO97" s="294">
        <v>4.0000000000000598E-4</v>
      </c>
      <c r="DQ97" s="294">
        <v>6.4999999999999994E-5</v>
      </c>
    </row>
    <row r="98" spans="1:121" x14ac:dyDescent="0.2">
      <c r="A98" s="66">
        <v>39356</v>
      </c>
      <c r="B98">
        <v>0.98799999999999999</v>
      </c>
      <c r="C98">
        <v>0.98799999999999999</v>
      </c>
      <c r="D98">
        <v>0.98499999999999999</v>
      </c>
      <c r="E98">
        <v>0.98499999999999999</v>
      </c>
      <c r="F98">
        <v>0.97699999999999998</v>
      </c>
      <c r="G98">
        <v>0.98750000000000004</v>
      </c>
      <c r="H98">
        <v>0.98750000000000004</v>
      </c>
      <c r="I98">
        <v>0.98750000000000004</v>
      </c>
      <c r="J98">
        <v>0.76665749999999999</v>
      </c>
      <c r="K98">
        <v>0.98499999999999999</v>
      </c>
      <c r="L98">
        <v>0.98750000000000004</v>
      </c>
      <c r="M98">
        <v>0.98750000000000004</v>
      </c>
      <c r="N98">
        <v>0.98</v>
      </c>
      <c r="O98">
        <v>0.96852238750000141</v>
      </c>
      <c r="P98">
        <v>0.98</v>
      </c>
      <c r="Q98">
        <v>0.98750000000000004</v>
      </c>
      <c r="R98">
        <v>0.98750000000000004</v>
      </c>
      <c r="S98">
        <v>0.98750000000000004</v>
      </c>
      <c r="T98">
        <v>0.98</v>
      </c>
      <c r="U98">
        <v>0.98</v>
      </c>
      <c r="V98">
        <v>0.98</v>
      </c>
      <c r="W98">
        <v>0.98</v>
      </c>
      <c r="X98">
        <v>0.96852238750000141</v>
      </c>
      <c r="Y98">
        <v>0.96852238750000141</v>
      </c>
      <c r="Z98">
        <v>0.96852238750000141</v>
      </c>
      <c r="AA98">
        <v>0.96852238750000141</v>
      </c>
      <c r="AB98">
        <v>0.98</v>
      </c>
      <c r="AC98">
        <v>0.98</v>
      </c>
      <c r="AD98">
        <v>0.96852238750000141</v>
      </c>
      <c r="AE98">
        <v>0.96852238750000141</v>
      </c>
      <c r="AF98">
        <v>0.98</v>
      </c>
      <c r="AG98">
        <v>0.99</v>
      </c>
      <c r="AH98">
        <v>0.97648129999999866</v>
      </c>
      <c r="AI98">
        <v>0.97648129999999866</v>
      </c>
      <c r="AJ98">
        <v>0.98</v>
      </c>
      <c r="AK98">
        <v>1</v>
      </c>
      <c r="AL98">
        <v>0.98499999999999999</v>
      </c>
      <c r="AM98">
        <v>0.98499999999999999</v>
      </c>
      <c r="AS98">
        <v>0.97699999999999998</v>
      </c>
      <c r="AT98" s="290">
        <v>0.97750000000000004</v>
      </c>
      <c r="AU98">
        <v>0.97648129999999866</v>
      </c>
      <c r="AV98">
        <v>0.98499999999999999</v>
      </c>
      <c r="AW98">
        <v>0.98499999999999999</v>
      </c>
      <c r="AX98">
        <v>0.98499999999999999</v>
      </c>
      <c r="AY98">
        <v>0.97648129999999866</v>
      </c>
      <c r="AZ98">
        <v>0.97648129999999866</v>
      </c>
      <c r="BA98">
        <v>0.98499999999999999</v>
      </c>
      <c r="BB98">
        <v>0.64</v>
      </c>
      <c r="BC98">
        <f t="shared" si="1"/>
        <v>1</v>
      </c>
      <c r="BE98">
        <v>1.0903676000000067</v>
      </c>
      <c r="BF98">
        <v>1.1075999999999981</v>
      </c>
      <c r="BG98">
        <v>1.0826999999999998</v>
      </c>
      <c r="BH98">
        <v>1.0140999999999989</v>
      </c>
      <c r="BI98">
        <v>1</v>
      </c>
      <c r="BJ98">
        <v>2.1786000000000043</v>
      </c>
      <c r="BK98">
        <v>2.275336333333331</v>
      </c>
      <c r="BL98">
        <v>1.0836499999999945</v>
      </c>
      <c r="BM98">
        <v>1.2885</v>
      </c>
      <c r="BN98">
        <v>2.0010000000000008</v>
      </c>
      <c r="BO98">
        <v>1.5110049999999953</v>
      </c>
      <c r="BP98">
        <v>1.5110049999999953</v>
      </c>
      <c r="BQ98">
        <v>1.2601049999999971</v>
      </c>
      <c r="BR98">
        <v>1.0731550000000016</v>
      </c>
      <c r="BS98">
        <v>1.4230049999999961</v>
      </c>
      <c r="BT98" s="294"/>
      <c r="BU98">
        <v>1.0971699999999984</v>
      </c>
      <c r="BV98" s="294"/>
      <c r="BW98" s="294"/>
      <c r="BX98" s="294"/>
      <c r="BY98" s="294"/>
      <c r="BZ98" s="294"/>
      <c r="CA98" s="294"/>
      <c r="CB98" s="294"/>
      <c r="CC98">
        <v>0.95499999999999996</v>
      </c>
      <c r="CD98">
        <v>0.9</v>
      </c>
      <c r="CE98">
        <v>0.91</v>
      </c>
      <c r="CF98">
        <v>0.94</v>
      </c>
      <c r="CG98">
        <v>0.99895</v>
      </c>
      <c r="CH98">
        <v>0.46</v>
      </c>
      <c r="CI98">
        <v>0.45</v>
      </c>
      <c r="CJ98">
        <v>0.92500000000000004</v>
      </c>
      <c r="CK98">
        <v>0.59499999999999997</v>
      </c>
      <c r="CL98">
        <v>0.505</v>
      </c>
      <c r="CM98">
        <v>0.80500000000000005</v>
      </c>
      <c r="CN98">
        <v>0.83750000000000002</v>
      </c>
      <c r="CO98">
        <v>0.875</v>
      </c>
      <c r="CP98">
        <v>0.90249999999999997</v>
      </c>
      <c r="CQ98">
        <v>0.82</v>
      </c>
      <c r="CR98">
        <v>0.89</v>
      </c>
      <c r="CV98">
        <v>0.97750000000000004</v>
      </c>
      <c r="DA98" s="294">
        <v>2.8499999999999999E-4</v>
      </c>
      <c r="DB98" s="294">
        <v>2.0000000000000001E-4</v>
      </c>
      <c r="DC98" s="294">
        <v>0</v>
      </c>
      <c r="DD98" s="294">
        <v>1E-4</v>
      </c>
      <c r="DE98" s="294">
        <v>0</v>
      </c>
      <c r="DF98" s="294">
        <v>3.5999999999999999E-3</v>
      </c>
      <c r="DG98" s="294">
        <v>4.6999999999999999E-4</v>
      </c>
      <c r="DH98" s="294">
        <v>6.9999999999999999E-4</v>
      </c>
      <c r="DI98" s="294">
        <v>0</v>
      </c>
      <c r="DJ98" s="294">
        <v>0</v>
      </c>
      <c r="DK98" s="294">
        <v>5.0000000000000001E-4</v>
      </c>
      <c r="DL98" s="294">
        <v>5.0000000000000001E-4</v>
      </c>
      <c r="DM98" s="294">
        <v>2.9999999999999997E-4</v>
      </c>
      <c r="DN98" s="294">
        <v>2.7500000000000002E-4</v>
      </c>
      <c r="DO98" s="294">
        <v>4.0000000000000598E-4</v>
      </c>
      <c r="DQ98" s="294">
        <v>6.4999999999999994E-5</v>
      </c>
    </row>
    <row r="99" spans="1:121" x14ac:dyDescent="0.2">
      <c r="A99" s="66">
        <v>39387</v>
      </c>
      <c r="B99">
        <v>0.98799999999999999</v>
      </c>
      <c r="C99">
        <v>0.98799999999999999</v>
      </c>
      <c r="D99">
        <v>0.9744299999999998</v>
      </c>
      <c r="E99">
        <v>0.9744299999999998</v>
      </c>
      <c r="F99">
        <v>0.97699999999999998</v>
      </c>
      <c r="G99">
        <v>0.98750000000000004</v>
      </c>
      <c r="H99">
        <v>0.98750000000000004</v>
      </c>
      <c r="I99">
        <v>0.98133674999999498</v>
      </c>
      <c r="J99">
        <v>0.71511750000000007</v>
      </c>
      <c r="K99">
        <v>0.97048500000000038</v>
      </c>
      <c r="L99">
        <v>0.98750000000000004</v>
      </c>
      <c r="M99">
        <v>0.98750000000000004</v>
      </c>
      <c r="N99">
        <v>0.98</v>
      </c>
      <c r="O99">
        <v>0.96877057500000141</v>
      </c>
      <c r="P99">
        <v>0.98</v>
      </c>
      <c r="Q99">
        <v>0.98750000000000004</v>
      </c>
      <c r="R99">
        <v>0.98750000000000004</v>
      </c>
      <c r="S99">
        <v>0.98750000000000004</v>
      </c>
      <c r="T99">
        <v>0.98</v>
      </c>
      <c r="U99">
        <v>0.98</v>
      </c>
      <c r="V99">
        <v>0.98</v>
      </c>
      <c r="W99">
        <v>0.98</v>
      </c>
      <c r="X99">
        <v>0.96877057500000141</v>
      </c>
      <c r="Y99">
        <v>0.96877057500000141</v>
      </c>
      <c r="Z99">
        <v>0.96877057500000141</v>
      </c>
      <c r="AA99">
        <v>0.96877057500000141</v>
      </c>
      <c r="AB99">
        <v>0.98</v>
      </c>
      <c r="AC99">
        <v>0.98</v>
      </c>
      <c r="AD99">
        <v>0.96877057500000141</v>
      </c>
      <c r="AE99">
        <v>0.96877057500000141</v>
      </c>
      <c r="AF99">
        <v>0.98</v>
      </c>
      <c r="AG99">
        <v>0.99</v>
      </c>
      <c r="AH99">
        <v>0.97653914999999858</v>
      </c>
      <c r="AI99">
        <v>0.97653914999999858</v>
      </c>
      <c r="AJ99">
        <v>0.98</v>
      </c>
      <c r="AK99">
        <v>1</v>
      </c>
      <c r="AL99">
        <v>0.97048500000000038</v>
      </c>
      <c r="AM99">
        <v>0.9744299999999998</v>
      </c>
      <c r="AS99">
        <v>0.97699999999999998</v>
      </c>
      <c r="AT99" s="290">
        <v>0.97750000000000004</v>
      </c>
      <c r="AU99">
        <v>0.97653914999999858</v>
      </c>
      <c r="AV99">
        <v>0.9744299999999998</v>
      </c>
      <c r="AW99">
        <v>0.9744299999999998</v>
      </c>
      <c r="AX99">
        <v>0.9744299999999998</v>
      </c>
      <c r="AY99">
        <v>0.97653914999999858</v>
      </c>
      <c r="AZ99">
        <v>0.97653914999999858</v>
      </c>
      <c r="BA99">
        <v>0.9744299999999998</v>
      </c>
      <c r="BB99">
        <v>0.64</v>
      </c>
      <c r="BC99">
        <f t="shared" si="1"/>
        <v>1</v>
      </c>
      <c r="BE99">
        <v>1.0906526000000067</v>
      </c>
      <c r="BF99">
        <v>1.1077999999999981</v>
      </c>
      <c r="BG99">
        <v>1.0826999999999998</v>
      </c>
      <c r="BH99">
        <v>1.0141999999999989</v>
      </c>
      <c r="BI99">
        <v>1</v>
      </c>
      <c r="BJ99">
        <v>2.1822000000000044</v>
      </c>
      <c r="BK99">
        <v>2.2758063333333309</v>
      </c>
      <c r="BL99">
        <v>1.0843499999999944</v>
      </c>
      <c r="BM99">
        <v>1.2885</v>
      </c>
      <c r="BN99">
        <v>2.0010000000000008</v>
      </c>
      <c r="BO99">
        <v>1.5115049999999952</v>
      </c>
      <c r="BP99">
        <v>1.5115049999999952</v>
      </c>
      <c r="BQ99">
        <v>1.2604049999999971</v>
      </c>
      <c r="BR99">
        <v>1.0734300000000017</v>
      </c>
      <c r="BS99">
        <v>1.423404999999996</v>
      </c>
      <c r="BT99" s="294"/>
      <c r="BU99">
        <v>1.0972349999999984</v>
      </c>
      <c r="BV99" s="294"/>
      <c r="BW99" s="294"/>
      <c r="BX99" s="294"/>
      <c r="BY99" s="294"/>
      <c r="BZ99" s="294"/>
      <c r="CA99" s="294"/>
      <c r="CB99" s="294"/>
      <c r="CC99">
        <v>0.95499999999999996</v>
      </c>
      <c r="CD99">
        <v>0.9</v>
      </c>
      <c r="CE99">
        <v>0.9</v>
      </c>
      <c r="CF99">
        <v>0.94</v>
      </c>
      <c r="CG99">
        <v>0.999</v>
      </c>
      <c r="CH99">
        <v>0.48</v>
      </c>
      <c r="CI99">
        <v>0.46</v>
      </c>
      <c r="CJ99">
        <v>0.90500000000000003</v>
      </c>
      <c r="CK99">
        <v>0.55500000000000005</v>
      </c>
      <c r="CL99">
        <v>0.48499999999999999</v>
      </c>
      <c r="CM99">
        <v>0.79500000000000004</v>
      </c>
      <c r="CN99">
        <v>0.82750000000000001</v>
      </c>
      <c r="CO99">
        <v>0.85</v>
      </c>
      <c r="CP99">
        <v>0.90249999999999997</v>
      </c>
      <c r="CQ99">
        <v>0.82</v>
      </c>
      <c r="CR99">
        <v>0.89</v>
      </c>
      <c r="CV99">
        <v>0.97750000000000004</v>
      </c>
      <c r="DA99" s="294">
        <v>2.8499999999999999E-4</v>
      </c>
      <c r="DB99" s="294">
        <v>2.0000000000000001E-4</v>
      </c>
      <c r="DC99" s="294">
        <v>0</v>
      </c>
      <c r="DD99" s="294">
        <v>1E-4</v>
      </c>
      <c r="DE99" s="294">
        <v>0</v>
      </c>
      <c r="DF99" s="294">
        <v>3.5999999999999999E-3</v>
      </c>
      <c r="DG99" s="294">
        <v>4.6999999999999999E-4</v>
      </c>
      <c r="DH99" s="294">
        <v>6.9999999999999999E-4</v>
      </c>
      <c r="DI99" s="294">
        <v>0</v>
      </c>
      <c r="DJ99" s="294">
        <v>0</v>
      </c>
      <c r="DK99" s="294">
        <v>5.0000000000000001E-4</v>
      </c>
      <c r="DL99" s="294">
        <v>5.0000000000000001E-4</v>
      </c>
      <c r="DM99" s="294">
        <v>2.9999999999999997E-4</v>
      </c>
      <c r="DN99" s="294">
        <v>2.7500000000000002E-4</v>
      </c>
      <c r="DO99" s="294">
        <v>4.0000000000000598E-4</v>
      </c>
      <c r="DQ99" s="294">
        <v>6.4999999999999994E-5</v>
      </c>
    </row>
    <row r="100" spans="1:121" x14ac:dyDescent="0.2">
      <c r="A100" s="66">
        <v>39417</v>
      </c>
      <c r="B100">
        <v>0.98799999999999999</v>
      </c>
      <c r="C100">
        <v>0.98611999999999833</v>
      </c>
      <c r="D100">
        <v>0.95277599999999985</v>
      </c>
      <c r="E100">
        <v>0.95277599999999985</v>
      </c>
      <c r="F100">
        <v>0.97699999999999998</v>
      </c>
      <c r="G100">
        <v>0.98750000000000004</v>
      </c>
      <c r="H100">
        <v>0.98750000000000004</v>
      </c>
      <c r="I100">
        <v>0.94941874999999498</v>
      </c>
      <c r="J100">
        <v>0.72156000000000009</v>
      </c>
      <c r="K100">
        <v>0.97048500000000038</v>
      </c>
      <c r="L100">
        <v>0.89208294999999704</v>
      </c>
      <c r="M100">
        <v>0.94122311249999702</v>
      </c>
      <c r="N100">
        <v>0.86988644999999787</v>
      </c>
      <c r="O100">
        <v>0.95828171250000149</v>
      </c>
      <c r="P100">
        <v>0.86988644999999787</v>
      </c>
      <c r="Q100">
        <v>0.89208294999999704</v>
      </c>
      <c r="R100">
        <v>0.89208294999999704</v>
      </c>
      <c r="S100">
        <v>0.89208294999999704</v>
      </c>
      <c r="T100">
        <v>0.86988644999999787</v>
      </c>
      <c r="U100">
        <v>0.86988644999999787</v>
      </c>
      <c r="V100">
        <v>0.86988644999999787</v>
      </c>
      <c r="W100">
        <v>0.86988644999999787</v>
      </c>
      <c r="X100">
        <v>0.95828171250000149</v>
      </c>
      <c r="Y100">
        <v>0.95828171250000149</v>
      </c>
      <c r="Z100">
        <v>0.95828171250000149</v>
      </c>
      <c r="AA100">
        <v>0.95828171250000149</v>
      </c>
      <c r="AB100">
        <v>0.86988644999999787</v>
      </c>
      <c r="AC100">
        <v>0.86988644999999787</v>
      </c>
      <c r="AD100">
        <v>0.95828171250000149</v>
      </c>
      <c r="AE100">
        <v>0.95828171250000149</v>
      </c>
      <c r="AF100">
        <v>0.86988644999999787</v>
      </c>
      <c r="AG100">
        <v>0.98</v>
      </c>
      <c r="AH100">
        <v>0.97659699999999861</v>
      </c>
      <c r="AI100">
        <v>0.97659699999999861</v>
      </c>
      <c r="AJ100">
        <v>0.86988644999999787</v>
      </c>
      <c r="AK100">
        <v>1</v>
      </c>
      <c r="AL100">
        <v>0.97048500000000038</v>
      </c>
      <c r="AM100">
        <v>0.95277599999999985</v>
      </c>
      <c r="AS100">
        <v>0.97699999999999998</v>
      </c>
      <c r="AT100" s="290">
        <v>0.97750000000000004</v>
      </c>
      <c r="AU100">
        <v>0.97659699999999861</v>
      </c>
      <c r="AV100">
        <v>0.95277599999999985</v>
      </c>
      <c r="AW100">
        <v>0.95277599999999985</v>
      </c>
      <c r="AX100">
        <v>0.95277599999999985</v>
      </c>
      <c r="AY100">
        <v>0.97659699999999861</v>
      </c>
      <c r="AZ100">
        <v>0.97659699999999861</v>
      </c>
      <c r="BA100">
        <v>0.95277599999999985</v>
      </c>
      <c r="BB100">
        <v>0.64</v>
      </c>
      <c r="BC100">
        <f t="shared" si="1"/>
        <v>1</v>
      </c>
      <c r="BE100">
        <v>1.0909376000000068</v>
      </c>
      <c r="BF100">
        <v>1.1079999999999981</v>
      </c>
      <c r="BG100">
        <v>1.0826999999999998</v>
      </c>
      <c r="BH100">
        <v>1.0142999999999989</v>
      </c>
      <c r="BI100">
        <v>1</v>
      </c>
      <c r="BJ100">
        <v>2.1858000000000044</v>
      </c>
      <c r="BK100">
        <v>2.2762763333333309</v>
      </c>
      <c r="BL100">
        <v>1.0850499999999943</v>
      </c>
      <c r="BM100">
        <v>1.2885</v>
      </c>
      <c r="BN100">
        <v>2.0010000000000008</v>
      </c>
      <c r="BO100">
        <v>1.5120049999999952</v>
      </c>
      <c r="BP100">
        <v>1.5120049999999952</v>
      </c>
      <c r="BQ100">
        <v>1.2607049999999971</v>
      </c>
      <c r="BR100">
        <v>1.0737050000000017</v>
      </c>
      <c r="BS100">
        <v>1.423804999999996</v>
      </c>
      <c r="BT100" s="294"/>
      <c r="BU100">
        <v>1.0972999999999984</v>
      </c>
      <c r="BV100" s="294"/>
      <c r="BW100" s="294"/>
      <c r="BX100" s="294"/>
      <c r="BY100" s="294"/>
      <c r="BZ100" s="294"/>
      <c r="CA100" s="294"/>
      <c r="CB100" s="294"/>
      <c r="CC100">
        <v>0.93500000000000005</v>
      </c>
      <c r="CD100">
        <v>0.89</v>
      </c>
      <c r="CE100">
        <v>0.88</v>
      </c>
      <c r="CF100">
        <v>0.92</v>
      </c>
      <c r="CG100">
        <v>0.999</v>
      </c>
      <c r="CH100">
        <v>0.51</v>
      </c>
      <c r="CI100">
        <v>0.48</v>
      </c>
      <c r="CJ100">
        <v>0.875</v>
      </c>
      <c r="CK100">
        <v>0.56000000000000005</v>
      </c>
      <c r="CL100">
        <v>0.48499999999999999</v>
      </c>
      <c r="CM100">
        <v>0.59</v>
      </c>
      <c r="CN100">
        <v>0.62250000000000005</v>
      </c>
      <c r="CO100">
        <v>0.69</v>
      </c>
      <c r="CP100">
        <v>0.89249999999999996</v>
      </c>
      <c r="CQ100">
        <v>0.71499999999999997</v>
      </c>
      <c r="CR100">
        <v>0.89</v>
      </c>
      <c r="CV100">
        <v>0.97750000000000004</v>
      </c>
      <c r="DA100" s="294">
        <v>2.8499999999999999E-4</v>
      </c>
      <c r="DB100" s="294">
        <v>2.0000000000000001E-4</v>
      </c>
      <c r="DC100" s="294">
        <v>0</v>
      </c>
      <c r="DD100" s="294">
        <v>1E-4</v>
      </c>
      <c r="DE100" s="294">
        <v>0</v>
      </c>
      <c r="DF100" s="294">
        <v>3.5999999999999999E-3</v>
      </c>
      <c r="DG100" s="294">
        <v>4.6999999999999999E-4</v>
      </c>
      <c r="DH100" s="294">
        <v>6.9999999999999999E-4</v>
      </c>
      <c r="DI100" s="294">
        <v>0</v>
      </c>
      <c r="DJ100" s="294">
        <v>0</v>
      </c>
      <c r="DK100" s="294">
        <v>5.0000000000000001E-4</v>
      </c>
      <c r="DL100" s="294">
        <v>5.0000000000000001E-4</v>
      </c>
      <c r="DM100" s="294">
        <v>2.9999999999999997E-4</v>
      </c>
      <c r="DN100" s="294">
        <v>2.7500000000000002E-4</v>
      </c>
      <c r="DO100" s="294">
        <v>4.0000000000000598E-4</v>
      </c>
      <c r="DQ100" s="294">
        <v>6.4999999999999994E-5</v>
      </c>
    </row>
    <row r="101" spans="1:121" x14ac:dyDescent="0.2">
      <c r="A101" s="66">
        <v>39448</v>
      </c>
      <c r="B101">
        <v>0.97664422700000619</v>
      </c>
      <c r="C101">
        <v>0.95305199999999834</v>
      </c>
      <c r="D101">
        <v>0.94194899999999981</v>
      </c>
      <c r="E101">
        <v>0.94194899999999981</v>
      </c>
      <c r="F101">
        <v>0.97699999999999998</v>
      </c>
      <c r="G101">
        <v>0.98750000000000004</v>
      </c>
      <c r="H101">
        <v>0.98750000000000004</v>
      </c>
      <c r="I101">
        <v>0.87402874999999536</v>
      </c>
      <c r="J101">
        <v>0.7344449999999999</v>
      </c>
      <c r="K101">
        <v>0.98499999999999999</v>
      </c>
      <c r="L101">
        <v>0.91506552499999705</v>
      </c>
      <c r="M101">
        <v>0.96422193749999685</v>
      </c>
      <c r="N101">
        <v>0.87009344999999794</v>
      </c>
      <c r="O101">
        <v>0.94510240000000156</v>
      </c>
      <c r="P101">
        <v>0.87009344999999794</v>
      </c>
      <c r="Q101">
        <v>0.91506552499999705</v>
      </c>
      <c r="R101">
        <v>0.91506552499999705</v>
      </c>
      <c r="S101">
        <v>0.91506552499999705</v>
      </c>
      <c r="T101">
        <v>0.87009344999999794</v>
      </c>
      <c r="U101">
        <v>0.87009344999999794</v>
      </c>
      <c r="V101">
        <v>0.87009344999999794</v>
      </c>
      <c r="W101">
        <v>0.87009344999999794</v>
      </c>
      <c r="X101">
        <v>0.94510240000000156</v>
      </c>
      <c r="Y101">
        <v>0.94510240000000156</v>
      </c>
      <c r="Z101">
        <v>0.94510240000000156</v>
      </c>
      <c r="AA101">
        <v>0.94510240000000156</v>
      </c>
      <c r="AB101">
        <v>0.87009344999999794</v>
      </c>
      <c r="AC101">
        <v>0.87009344999999794</v>
      </c>
      <c r="AD101">
        <v>0.94510240000000156</v>
      </c>
      <c r="AE101">
        <v>0.94510240000000156</v>
      </c>
      <c r="AF101">
        <v>0.87009344999999794</v>
      </c>
      <c r="AG101">
        <v>0.98</v>
      </c>
      <c r="AH101">
        <v>0.97665484999999852</v>
      </c>
      <c r="AI101">
        <v>0.97665484999999852</v>
      </c>
      <c r="AJ101">
        <v>0.87009344999999794</v>
      </c>
      <c r="AK101">
        <v>1</v>
      </c>
      <c r="AL101">
        <v>0.98499999999999999</v>
      </c>
      <c r="AM101">
        <v>0.94194899999999981</v>
      </c>
      <c r="AS101">
        <v>0.97699999999999998</v>
      </c>
      <c r="AT101" s="290">
        <v>0.97750000000000004</v>
      </c>
      <c r="AU101">
        <v>0.97665484999999852</v>
      </c>
      <c r="AV101">
        <v>0.94194899999999981</v>
      </c>
      <c r="AW101">
        <v>0.94194899999999981</v>
      </c>
      <c r="AX101">
        <v>0.94194899999999981</v>
      </c>
      <c r="AY101">
        <v>0.97665484999999852</v>
      </c>
      <c r="AZ101">
        <v>0.97665484999999852</v>
      </c>
      <c r="BA101">
        <v>0.94194899999999981</v>
      </c>
      <c r="BB101">
        <v>0.64</v>
      </c>
      <c r="BC101">
        <f t="shared" si="1"/>
        <v>1</v>
      </c>
      <c r="BE101">
        <v>1.0912226000000069</v>
      </c>
      <c r="BF101">
        <v>1.1081999999999981</v>
      </c>
      <c r="BG101">
        <v>1.0826999999999998</v>
      </c>
      <c r="BH101">
        <v>1.0143999999999989</v>
      </c>
      <c r="BI101">
        <v>1</v>
      </c>
      <c r="BJ101">
        <v>2.1894000000000045</v>
      </c>
      <c r="BK101">
        <v>2.2767463333333309</v>
      </c>
      <c r="BL101">
        <v>1.0857499999999942</v>
      </c>
      <c r="BM101">
        <v>1.2885</v>
      </c>
      <c r="BN101">
        <v>2.0010000000000008</v>
      </c>
      <c r="BO101">
        <v>1.5125049999999951</v>
      </c>
      <c r="BP101">
        <v>1.5125049999999951</v>
      </c>
      <c r="BQ101">
        <v>1.261004999999997</v>
      </c>
      <c r="BR101">
        <v>1.0739800000000017</v>
      </c>
      <c r="BS101">
        <v>1.4242049999999959</v>
      </c>
      <c r="BT101" s="294"/>
      <c r="BU101">
        <v>1.0973649999999984</v>
      </c>
      <c r="BV101" s="294"/>
      <c r="BW101" s="294"/>
      <c r="BX101" s="294"/>
      <c r="BY101" s="294"/>
      <c r="BZ101" s="294"/>
      <c r="CA101" s="294"/>
      <c r="CB101" s="294"/>
      <c r="CC101">
        <v>0.89500000000000002</v>
      </c>
      <c r="CD101">
        <v>0.86</v>
      </c>
      <c r="CE101">
        <v>0.87</v>
      </c>
      <c r="CF101">
        <v>0.92</v>
      </c>
      <c r="CG101">
        <v>0.999</v>
      </c>
      <c r="CH101">
        <v>0.57999999999999996</v>
      </c>
      <c r="CI101">
        <v>0.45</v>
      </c>
      <c r="CJ101">
        <v>0.80500000000000005</v>
      </c>
      <c r="CK101">
        <v>0.56999999999999995</v>
      </c>
      <c r="CL101">
        <v>0.505</v>
      </c>
      <c r="CM101">
        <v>0.60499999999999998</v>
      </c>
      <c r="CN101">
        <v>0.63749999999999996</v>
      </c>
      <c r="CO101">
        <v>0.69</v>
      </c>
      <c r="CP101">
        <v>0.88</v>
      </c>
      <c r="CQ101">
        <v>0.64</v>
      </c>
      <c r="CR101">
        <v>0.89</v>
      </c>
      <c r="CV101">
        <v>0.97750000000000004</v>
      </c>
      <c r="DA101" s="294">
        <v>2.8499999999999999E-4</v>
      </c>
      <c r="DB101" s="294">
        <v>2.0000000000000001E-4</v>
      </c>
      <c r="DC101" s="294">
        <v>0</v>
      </c>
      <c r="DD101" s="294">
        <v>1E-4</v>
      </c>
      <c r="DE101" s="294">
        <v>0</v>
      </c>
      <c r="DF101" s="294">
        <v>3.5999999999999999E-3</v>
      </c>
      <c r="DG101" s="294">
        <v>4.6999999999999999E-4</v>
      </c>
      <c r="DH101" s="294">
        <v>6.9999999999999999E-4</v>
      </c>
      <c r="DI101" s="294">
        <v>0</v>
      </c>
      <c r="DJ101" s="294">
        <v>0</v>
      </c>
      <c r="DK101" s="294">
        <v>5.0000000000000001E-4</v>
      </c>
      <c r="DL101" s="294">
        <v>5.0000000000000001E-4</v>
      </c>
      <c r="DM101" s="294">
        <v>2.9999999999999997E-4</v>
      </c>
      <c r="DN101" s="294">
        <v>2.7500000000000002E-4</v>
      </c>
      <c r="DO101" s="294">
        <v>4.0000000000000598E-4</v>
      </c>
      <c r="DQ101" s="294">
        <v>6.4999999999999994E-5</v>
      </c>
    </row>
    <row r="102" spans="1:121" x14ac:dyDescent="0.2">
      <c r="A102" s="66">
        <v>39479</v>
      </c>
      <c r="B102">
        <v>0.94415407400000606</v>
      </c>
      <c r="C102">
        <v>0.95322399999999829</v>
      </c>
      <c r="D102">
        <v>0.96360299999999977</v>
      </c>
      <c r="E102">
        <v>0.96360299999999977</v>
      </c>
      <c r="F102">
        <v>0.97699999999999998</v>
      </c>
      <c r="G102">
        <v>0.98750000000000004</v>
      </c>
      <c r="H102">
        <v>0.98750000000000004</v>
      </c>
      <c r="I102">
        <v>0.91805024999999507</v>
      </c>
      <c r="J102">
        <v>0.86973750000000005</v>
      </c>
      <c r="K102">
        <v>0.98499999999999999</v>
      </c>
      <c r="L102">
        <v>0.96075817499999683</v>
      </c>
      <c r="M102">
        <v>0.98750000000000004</v>
      </c>
      <c r="N102">
        <v>0.89552654999999781</v>
      </c>
      <c r="O102">
        <v>0.94265876250000147</v>
      </c>
      <c r="P102">
        <v>0.89552654999999781</v>
      </c>
      <c r="Q102">
        <v>0.96075817499999683</v>
      </c>
      <c r="R102">
        <v>0.96075817499999683</v>
      </c>
      <c r="S102">
        <v>0.96075817499999683</v>
      </c>
      <c r="T102">
        <v>0.89552654999999781</v>
      </c>
      <c r="U102">
        <v>0.89552654999999781</v>
      </c>
      <c r="V102">
        <v>0.89552654999999781</v>
      </c>
      <c r="W102">
        <v>0.89552654999999781</v>
      </c>
      <c r="X102">
        <v>0.94265876250000147</v>
      </c>
      <c r="Y102">
        <v>0.94265876250000147</v>
      </c>
      <c r="Z102">
        <v>0.94265876250000147</v>
      </c>
      <c r="AA102">
        <v>0.94265876250000147</v>
      </c>
      <c r="AB102">
        <v>0.89552654999999781</v>
      </c>
      <c r="AC102">
        <v>0.89552654999999781</v>
      </c>
      <c r="AD102">
        <v>0.94265876250000147</v>
      </c>
      <c r="AE102">
        <v>0.94265876250000147</v>
      </c>
      <c r="AF102">
        <v>0.89552654999999781</v>
      </c>
      <c r="AG102">
        <v>0.98</v>
      </c>
      <c r="AH102">
        <v>0.97671269999999855</v>
      </c>
      <c r="AI102">
        <v>0.97671269999999855</v>
      </c>
      <c r="AJ102">
        <v>0.89552654999999781</v>
      </c>
      <c r="AK102">
        <v>1</v>
      </c>
      <c r="AL102">
        <v>0.98499999999999999</v>
      </c>
      <c r="AM102">
        <v>0.96360299999999977</v>
      </c>
      <c r="AS102">
        <v>0.97699999999999998</v>
      </c>
      <c r="AT102" s="290">
        <v>0.97750000000000004</v>
      </c>
      <c r="AU102">
        <v>0.97671269999999855</v>
      </c>
      <c r="AV102">
        <v>0.96360299999999977</v>
      </c>
      <c r="AW102">
        <v>0.96360299999999977</v>
      </c>
      <c r="AX102">
        <v>0.96360299999999977</v>
      </c>
      <c r="AY102">
        <v>0.97671269999999855</v>
      </c>
      <c r="AZ102">
        <v>0.97671269999999855</v>
      </c>
      <c r="BA102">
        <v>0.96360299999999977</v>
      </c>
      <c r="BB102">
        <v>0.64</v>
      </c>
      <c r="BC102">
        <f t="shared" si="1"/>
        <v>1</v>
      </c>
      <c r="BE102">
        <v>1.091507600000007</v>
      </c>
      <c r="BF102">
        <v>1.1083999999999981</v>
      </c>
      <c r="BG102">
        <v>1.0826999999999998</v>
      </c>
      <c r="BH102">
        <v>1.0144999999999988</v>
      </c>
      <c r="BI102">
        <v>1</v>
      </c>
      <c r="BJ102">
        <v>2.1930000000000045</v>
      </c>
      <c r="BK102">
        <v>2.2772163333333308</v>
      </c>
      <c r="BL102">
        <v>1.0864499999999941</v>
      </c>
      <c r="BM102">
        <v>1.2885</v>
      </c>
      <c r="BN102">
        <v>2.0010000000000008</v>
      </c>
      <c r="BO102">
        <v>1.513004999999995</v>
      </c>
      <c r="BP102">
        <v>1.513004999999995</v>
      </c>
      <c r="BQ102">
        <v>1.261304999999997</v>
      </c>
      <c r="BR102">
        <v>1.0742550000000017</v>
      </c>
      <c r="BS102">
        <v>1.4246049999999959</v>
      </c>
      <c r="BT102" s="294"/>
      <c r="BU102">
        <v>1.0974299999999984</v>
      </c>
      <c r="BV102" s="294"/>
      <c r="BW102" s="294"/>
      <c r="BX102" s="294"/>
      <c r="BY102" s="294"/>
      <c r="BZ102" s="294"/>
      <c r="CA102" s="294"/>
      <c r="CB102" s="294"/>
      <c r="CC102">
        <v>0.86499999999999999</v>
      </c>
      <c r="CD102">
        <v>0.86</v>
      </c>
      <c r="CE102">
        <v>0.89</v>
      </c>
      <c r="CF102">
        <v>0.93500000000000005</v>
      </c>
      <c r="CG102">
        <v>0.99895</v>
      </c>
      <c r="CH102">
        <v>0.57999999999999996</v>
      </c>
      <c r="CI102">
        <v>0.45</v>
      </c>
      <c r="CJ102">
        <v>0.84499999999999997</v>
      </c>
      <c r="CK102">
        <v>0.67500000000000004</v>
      </c>
      <c r="CL102">
        <v>0.505</v>
      </c>
      <c r="CM102">
        <v>0.63500000000000001</v>
      </c>
      <c r="CN102">
        <v>0.66749999999999998</v>
      </c>
      <c r="CO102">
        <v>0.71</v>
      </c>
      <c r="CP102">
        <v>0.87749999999999995</v>
      </c>
      <c r="CQ102">
        <v>0.67</v>
      </c>
      <c r="CR102">
        <v>0.89</v>
      </c>
      <c r="CV102">
        <v>0.97750000000000004</v>
      </c>
      <c r="DA102" s="294">
        <v>2.8499999999999999E-4</v>
      </c>
      <c r="DB102" s="294">
        <v>2.0000000000000001E-4</v>
      </c>
      <c r="DC102" s="294">
        <v>0</v>
      </c>
      <c r="DD102" s="294">
        <v>1E-4</v>
      </c>
      <c r="DE102" s="294">
        <v>0</v>
      </c>
      <c r="DF102" s="294">
        <v>3.5999999999999999E-3</v>
      </c>
      <c r="DG102" s="294">
        <v>4.6999999999999999E-4</v>
      </c>
      <c r="DH102" s="294">
        <v>6.9999999999999999E-4</v>
      </c>
      <c r="DI102" s="294">
        <v>0</v>
      </c>
      <c r="DJ102" s="294">
        <v>0</v>
      </c>
      <c r="DK102" s="294">
        <v>5.0000000000000001E-4</v>
      </c>
      <c r="DL102" s="294">
        <v>5.0000000000000001E-4</v>
      </c>
      <c r="DM102" s="294">
        <v>2.9999999999999997E-4</v>
      </c>
      <c r="DN102" s="294">
        <v>2.7500000000000002E-4</v>
      </c>
      <c r="DO102" s="294">
        <v>4.0000000000000598E-4</v>
      </c>
      <c r="DQ102" s="294">
        <v>6.4999999999999994E-5</v>
      </c>
    </row>
    <row r="103" spans="1:121" x14ac:dyDescent="0.2">
      <c r="A103" s="66">
        <v>39508</v>
      </c>
      <c r="B103">
        <v>0.94440059900000617</v>
      </c>
      <c r="C103">
        <v>0.98665399999999825</v>
      </c>
      <c r="D103">
        <v>0.98499999999999999</v>
      </c>
      <c r="E103">
        <v>0.98499999999999999</v>
      </c>
      <c r="F103">
        <v>0.97699999999999998</v>
      </c>
      <c r="G103">
        <v>0.98750000000000004</v>
      </c>
      <c r="H103">
        <v>0.98750000000000004</v>
      </c>
      <c r="I103">
        <v>0.95125624999999481</v>
      </c>
      <c r="J103">
        <v>0.98499999999999999</v>
      </c>
      <c r="K103">
        <v>0.98499999999999999</v>
      </c>
      <c r="L103">
        <v>0.98750000000000004</v>
      </c>
      <c r="M103">
        <v>0.98750000000000004</v>
      </c>
      <c r="N103">
        <v>0.98</v>
      </c>
      <c r="O103">
        <v>0.96707700000000163</v>
      </c>
      <c r="P103">
        <v>0.98</v>
      </c>
      <c r="Q103">
        <v>0.98750000000000004</v>
      </c>
      <c r="R103">
        <v>0.98750000000000004</v>
      </c>
      <c r="S103">
        <v>0.98750000000000004</v>
      </c>
      <c r="T103">
        <v>0.98</v>
      </c>
      <c r="U103">
        <v>0.98</v>
      </c>
      <c r="V103">
        <v>0.98</v>
      </c>
      <c r="W103">
        <v>0.98</v>
      </c>
      <c r="X103">
        <v>0.96707700000000163</v>
      </c>
      <c r="Y103">
        <v>0.96707700000000163</v>
      </c>
      <c r="Z103">
        <v>0.96707700000000163</v>
      </c>
      <c r="AA103">
        <v>0.96707700000000163</v>
      </c>
      <c r="AB103">
        <v>0.98</v>
      </c>
      <c r="AC103">
        <v>0.98</v>
      </c>
      <c r="AD103">
        <v>0.96707700000000163</v>
      </c>
      <c r="AE103">
        <v>0.96707700000000163</v>
      </c>
      <c r="AF103">
        <v>0.98</v>
      </c>
      <c r="AG103">
        <v>0.99</v>
      </c>
      <c r="AH103">
        <v>0.97677054999999857</v>
      </c>
      <c r="AI103">
        <v>0.97677054999999857</v>
      </c>
      <c r="AJ103">
        <v>0.98</v>
      </c>
      <c r="AK103">
        <v>1</v>
      </c>
      <c r="AL103">
        <v>0.98499999999999999</v>
      </c>
      <c r="AM103">
        <v>0.98499999999999999</v>
      </c>
      <c r="AS103">
        <v>0.97699999999999998</v>
      </c>
      <c r="AT103" s="290">
        <v>0.97750000000000004</v>
      </c>
      <c r="AU103">
        <v>0.97677054999999857</v>
      </c>
      <c r="AV103">
        <v>0.98499999999999999</v>
      </c>
      <c r="AW103">
        <v>0.98499999999999999</v>
      </c>
      <c r="AX103">
        <v>0.98499999999999999</v>
      </c>
      <c r="AY103">
        <v>0.97677054999999857</v>
      </c>
      <c r="AZ103">
        <v>0.97677054999999857</v>
      </c>
      <c r="BA103">
        <v>0.98499999999999999</v>
      </c>
      <c r="BB103">
        <v>0.64</v>
      </c>
      <c r="BC103">
        <f t="shared" si="1"/>
        <v>1</v>
      </c>
      <c r="BE103">
        <v>1.0917926000000071</v>
      </c>
      <c r="BF103">
        <v>1.108599999999998</v>
      </c>
      <c r="BG103">
        <v>1.0826999999999998</v>
      </c>
      <c r="BH103">
        <v>1.0145999999999988</v>
      </c>
      <c r="BI103">
        <v>1</v>
      </c>
      <c r="BJ103">
        <v>2.1966000000000045</v>
      </c>
      <c r="BK103">
        <v>2.2776863333333308</v>
      </c>
      <c r="BL103">
        <v>1.0871499999999941</v>
      </c>
      <c r="BM103">
        <v>1.2885</v>
      </c>
      <c r="BN103">
        <v>2.0010000000000008</v>
      </c>
      <c r="BO103">
        <v>1.513504999999995</v>
      </c>
      <c r="BP103">
        <v>1.513504999999995</v>
      </c>
      <c r="BQ103">
        <v>1.261604999999997</v>
      </c>
      <c r="BR103">
        <v>1.0745300000000018</v>
      </c>
      <c r="BS103">
        <v>1.4250049999999959</v>
      </c>
      <c r="BT103" s="294"/>
      <c r="BU103">
        <v>1.0974949999999983</v>
      </c>
      <c r="BV103" s="294"/>
      <c r="BW103" s="294"/>
      <c r="BX103" s="294"/>
      <c r="BY103" s="294"/>
      <c r="BZ103" s="294"/>
      <c r="CA103" s="294"/>
      <c r="CB103" s="294"/>
      <c r="CC103">
        <v>0.86499999999999999</v>
      </c>
      <c r="CD103">
        <v>0.89</v>
      </c>
      <c r="CE103">
        <v>0.91</v>
      </c>
      <c r="CF103">
        <v>0.93500000000000005</v>
      </c>
      <c r="CG103">
        <v>0.99895</v>
      </c>
      <c r="CH103">
        <v>0.54</v>
      </c>
      <c r="CI103">
        <v>0.45</v>
      </c>
      <c r="CJ103">
        <v>0.875</v>
      </c>
      <c r="CK103">
        <v>0.84499999999999997</v>
      </c>
      <c r="CL103">
        <v>0.51500000000000001</v>
      </c>
      <c r="CM103">
        <v>0.78500000000000003</v>
      </c>
      <c r="CN103">
        <v>0.8175</v>
      </c>
      <c r="CO103">
        <v>0.8</v>
      </c>
      <c r="CP103">
        <v>0.9</v>
      </c>
      <c r="CQ103">
        <v>0.83</v>
      </c>
      <c r="CR103">
        <v>0.89</v>
      </c>
      <c r="CV103">
        <v>0.97750000000000004</v>
      </c>
      <c r="DA103" s="294">
        <v>2.8499999999999999E-4</v>
      </c>
      <c r="DB103" s="294">
        <v>2.0000000000000001E-4</v>
      </c>
      <c r="DC103" s="294">
        <v>0</v>
      </c>
      <c r="DD103" s="294">
        <v>1E-4</v>
      </c>
      <c r="DE103" s="294">
        <v>0</v>
      </c>
      <c r="DF103" s="294">
        <v>3.5999999999999999E-3</v>
      </c>
      <c r="DG103" s="294">
        <v>4.6999999999999999E-4</v>
      </c>
      <c r="DH103" s="294">
        <v>6.9999999999999999E-4</v>
      </c>
      <c r="DI103" s="294">
        <v>0</v>
      </c>
      <c r="DJ103" s="294">
        <v>0</v>
      </c>
      <c r="DK103" s="294">
        <v>5.0000000000000001E-4</v>
      </c>
      <c r="DL103" s="294">
        <v>5.0000000000000001E-4</v>
      </c>
      <c r="DM103" s="294">
        <v>2.9999999999999997E-4</v>
      </c>
      <c r="DN103" s="294">
        <v>2.7500000000000002E-4</v>
      </c>
      <c r="DO103" s="294">
        <v>4.0000000000000598E-4</v>
      </c>
      <c r="DQ103" s="294">
        <v>6.4999999999999994E-5</v>
      </c>
    </row>
    <row r="104" spans="1:121" x14ac:dyDescent="0.2">
      <c r="A104" s="66">
        <v>39539</v>
      </c>
      <c r="B104">
        <v>0.97740945200000651</v>
      </c>
      <c r="C104">
        <v>0.98799999999999999</v>
      </c>
      <c r="D104">
        <v>0.98499999999999999</v>
      </c>
      <c r="E104">
        <v>0.98499999999999999</v>
      </c>
      <c r="F104">
        <v>0.97699999999999998</v>
      </c>
      <c r="G104">
        <v>0.98750000000000004</v>
      </c>
      <c r="H104">
        <v>0.95682565999999891</v>
      </c>
      <c r="I104">
        <v>0.98750000000000004</v>
      </c>
      <c r="J104">
        <v>0.98499999999999999</v>
      </c>
      <c r="K104">
        <v>0.98499999999999999</v>
      </c>
      <c r="L104">
        <v>0.98750000000000004</v>
      </c>
      <c r="M104">
        <v>0.98750000000000004</v>
      </c>
      <c r="N104">
        <v>0.98</v>
      </c>
      <c r="O104">
        <v>0.97054891500000162</v>
      </c>
      <c r="P104">
        <v>0.98</v>
      </c>
      <c r="Q104">
        <v>0.98750000000000004</v>
      </c>
      <c r="R104">
        <v>0.98750000000000004</v>
      </c>
      <c r="S104">
        <v>0.98750000000000004</v>
      </c>
      <c r="T104">
        <v>0.98</v>
      </c>
      <c r="U104">
        <v>0.98</v>
      </c>
      <c r="V104">
        <v>0.98</v>
      </c>
      <c r="W104">
        <v>0.98</v>
      </c>
      <c r="X104">
        <v>0.97054891500000162</v>
      </c>
      <c r="Y104">
        <v>0.97054891500000162</v>
      </c>
      <c r="Z104">
        <v>0.97054891500000162</v>
      </c>
      <c r="AA104">
        <v>0.97054891500000162</v>
      </c>
      <c r="AB104">
        <v>0.98</v>
      </c>
      <c r="AC104">
        <v>0.98</v>
      </c>
      <c r="AD104">
        <v>0.97054891500000162</v>
      </c>
      <c r="AE104">
        <v>0.97054891500000162</v>
      </c>
      <c r="AF104">
        <v>0.98</v>
      </c>
      <c r="AG104">
        <v>0.99</v>
      </c>
      <c r="AH104">
        <v>0.97682839999999849</v>
      </c>
      <c r="AI104">
        <v>0.97682839999999849</v>
      </c>
      <c r="AJ104">
        <v>0.98</v>
      </c>
      <c r="AK104">
        <v>1</v>
      </c>
      <c r="AL104">
        <v>0.98499999999999999</v>
      </c>
      <c r="AM104">
        <v>0.98499999999999999</v>
      </c>
      <c r="AS104">
        <v>0.97699999999999998</v>
      </c>
      <c r="AT104" s="290">
        <v>0.97750000000000004</v>
      </c>
      <c r="AU104">
        <v>0.97682839999999849</v>
      </c>
      <c r="AV104">
        <v>0.98499999999999999</v>
      </c>
      <c r="AW104">
        <v>0.98499999999999999</v>
      </c>
      <c r="AX104">
        <v>0.98499999999999999</v>
      </c>
      <c r="AY104">
        <v>0.97682839999999849</v>
      </c>
      <c r="AZ104">
        <v>0.97682839999999849</v>
      </c>
      <c r="BA104">
        <v>0.98499999999999999</v>
      </c>
      <c r="BB104">
        <v>0.64</v>
      </c>
      <c r="BC104">
        <f t="shared" si="1"/>
        <v>1</v>
      </c>
      <c r="BE104">
        <v>1.0920776000000072</v>
      </c>
      <c r="BF104">
        <v>1.108799999999998</v>
      </c>
      <c r="BG104">
        <v>1.0826999999999998</v>
      </c>
      <c r="BH104">
        <v>1.0146999999999988</v>
      </c>
      <c r="BI104">
        <v>1</v>
      </c>
      <c r="BJ104">
        <v>2.2002000000000046</v>
      </c>
      <c r="BK104">
        <v>2.2781563333333308</v>
      </c>
      <c r="BL104">
        <v>1.087849999999994</v>
      </c>
      <c r="BM104">
        <v>1.2885</v>
      </c>
      <c r="BN104">
        <v>2.0010000000000008</v>
      </c>
      <c r="BO104">
        <v>1.5140049999999949</v>
      </c>
      <c r="BP104">
        <v>1.5140049999999949</v>
      </c>
      <c r="BQ104">
        <v>1.2619049999999969</v>
      </c>
      <c r="BR104">
        <v>1.0748050000000018</v>
      </c>
      <c r="BS104">
        <v>1.4254049999999958</v>
      </c>
      <c r="BT104" s="294"/>
      <c r="BU104">
        <v>1.0975599999999983</v>
      </c>
      <c r="BV104" s="294"/>
      <c r="BW104" s="294"/>
      <c r="BX104" s="294"/>
      <c r="BY104" s="294"/>
      <c r="BZ104" s="294"/>
      <c r="CA104" s="294"/>
      <c r="CB104" s="294"/>
      <c r="CC104">
        <v>0.89500000000000002</v>
      </c>
      <c r="CD104">
        <v>0.9</v>
      </c>
      <c r="CE104">
        <v>0.91</v>
      </c>
      <c r="CF104">
        <v>0.96</v>
      </c>
      <c r="CG104">
        <v>0.99895</v>
      </c>
      <c r="CH104">
        <v>0.48</v>
      </c>
      <c r="CI104">
        <v>0.42</v>
      </c>
      <c r="CJ104">
        <v>0.93500000000000005</v>
      </c>
      <c r="CK104">
        <v>0.83499999999999996</v>
      </c>
      <c r="CL104">
        <v>0.57499999999999996</v>
      </c>
      <c r="CM104">
        <v>0.89500000000000002</v>
      </c>
      <c r="CN104">
        <v>0.92749999999999999</v>
      </c>
      <c r="CO104">
        <v>0.85</v>
      </c>
      <c r="CP104">
        <v>0.90300000000000002</v>
      </c>
      <c r="CQ104">
        <v>0.92</v>
      </c>
      <c r="CR104">
        <v>0.89</v>
      </c>
      <c r="CV104">
        <v>0.97750000000000004</v>
      </c>
      <c r="DA104" s="294">
        <v>2.8499999999999999E-4</v>
      </c>
      <c r="DB104" s="294">
        <v>2.0000000000000001E-4</v>
      </c>
      <c r="DC104" s="294">
        <v>0</v>
      </c>
      <c r="DD104" s="294">
        <v>1E-4</v>
      </c>
      <c r="DE104" s="294">
        <v>0</v>
      </c>
      <c r="DF104" s="294">
        <v>3.5999999999999999E-3</v>
      </c>
      <c r="DG104" s="294">
        <v>4.6999999999999999E-4</v>
      </c>
      <c r="DH104" s="294">
        <v>6.9999999999999999E-4</v>
      </c>
      <c r="DI104" s="294">
        <v>0</v>
      </c>
      <c r="DJ104" s="294">
        <v>0</v>
      </c>
      <c r="DK104" s="294">
        <v>5.0000000000000001E-4</v>
      </c>
      <c r="DL104" s="294">
        <v>5.0000000000000001E-4</v>
      </c>
      <c r="DM104" s="294">
        <v>2.9999999999999997E-4</v>
      </c>
      <c r="DN104" s="294">
        <v>2.7500000000000002E-4</v>
      </c>
      <c r="DO104" s="294">
        <v>4.0000000000000598E-4</v>
      </c>
      <c r="DQ104" s="294">
        <v>6.4999999999999994E-5</v>
      </c>
    </row>
    <row r="105" spans="1:121" x14ac:dyDescent="0.2">
      <c r="A105" s="66">
        <v>39569</v>
      </c>
      <c r="B105">
        <v>0.98799999999999999</v>
      </c>
      <c r="C105">
        <v>0.98799999999999999</v>
      </c>
      <c r="D105">
        <v>0.98499999999999999</v>
      </c>
      <c r="E105">
        <v>0.98499999999999999</v>
      </c>
      <c r="F105">
        <v>0.97699999999999998</v>
      </c>
      <c r="G105">
        <v>0.74929200000000162</v>
      </c>
      <c r="H105">
        <v>0.95702305999999893</v>
      </c>
      <c r="I105">
        <v>0.98750000000000004</v>
      </c>
      <c r="J105">
        <v>0.94704749999999993</v>
      </c>
      <c r="K105">
        <v>0.98499999999999999</v>
      </c>
      <c r="L105">
        <v>0.98750000000000004</v>
      </c>
      <c r="M105">
        <v>0.98750000000000004</v>
      </c>
      <c r="N105">
        <v>0.98</v>
      </c>
      <c r="O105">
        <v>0.96757200000000165</v>
      </c>
      <c r="P105">
        <v>0.98</v>
      </c>
      <c r="Q105">
        <v>0.98750000000000004</v>
      </c>
      <c r="R105">
        <v>0.98750000000000004</v>
      </c>
      <c r="S105">
        <v>0.98750000000000004</v>
      </c>
      <c r="T105">
        <v>0.98</v>
      </c>
      <c r="U105">
        <v>0.98</v>
      </c>
      <c r="V105">
        <v>0.98</v>
      </c>
      <c r="W105">
        <v>0.98</v>
      </c>
      <c r="X105">
        <v>0.96757200000000165</v>
      </c>
      <c r="Y105">
        <v>0.96757200000000165</v>
      </c>
      <c r="Z105">
        <v>0.96757200000000165</v>
      </c>
      <c r="AA105">
        <v>0.96757200000000165</v>
      </c>
      <c r="AB105">
        <v>0.98</v>
      </c>
      <c r="AC105">
        <v>0.98</v>
      </c>
      <c r="AD105">
        <v>0.96757200000000165</v>
      </c>
      <c r="AE105">
        <v>0.96757200000000165</v>
      </c>
      <c r="AF105">
        <v>0.98</v>
      </c>
      <c r="AG105">
        <v>0.99</v>
      </c>
      <c r="AH105">
        <v>0.97688624999999851</v>
      </c>
      <c r="AI105">
        <v>0.97688624999999851</v>
      </c>
      <c r="AJ105">
        <v>0.98</v>
      </c>
      <c r="AK105">
        <v>1</v>
      </c>
      <c r="AL105">
        <v>0.98499999999999999</v>
      </c>
      <c r="AM105">
        <v>0.98499999999999999</v>
      </c>
      <c r="AS105">
        <v>0.97699999999999998</v>
      </c>
      <c r="AT105" s="290">
        <v>0.97750000000000004</v>
      </c>
      <c r="AU105">
        <v>0.97688624999999851</v>
      </c>
      <c r="AV105">
        <v>0.98499999999999999</v>
      </c>
      <c r="AW105">
        <v>0.98499999999999999</v>
      </c>
      <c r="AX105">
        <v>0.98499999999999999</v>
      </c>
      <c r="AY105">
        <v>0.97688624999999851</v>
      </c>
      <c r="AZ105">
        <v>0.97688624999999851</v>
      </c>
      <c r="BA105">
        <v>0.98499999999999999</v>
      </c>
      <c r="BB105">
        <v>0.64</v>
      </c>
      <c r="BC105">
        <f t="shared" si="1"/>
        <v>1</v>
      </c>
      <c r="BE105">
        <v>1.0923626000000073</v>
      </c>
      <c r="BF105">
        <v>1.108999999999998</v>
      </c>
      <c r="BG105">
        <v>1.0826999999999998</v>
      </c>
      <c r="BH105">
        <v>1.0147999999999988</v>
      </c>
      <c r="BI105">
        <v>1</v>
      </c>
      <c r="BJ105">
        <v>2.2038000000000046</v>
      </c>
      <c r="BK105">
        <v>2.2786263333333308</v>
      </c>
      <c r="BL105">
        <v>1.0885499999999939</v>
      </c>
      <c r="BM105">
        <v>1.2885</v>
      </c>
      <c r="BN105">
        <v>2.0010000000000008</v>
      </c>
      <c r="BO105">
        <v>1.5145049999999949</v>
      </c>
      <c r="BP105">
        <v>1.5145049999999949</v>
      </c>
      <c r="BQ105">
        <v>1.2622049999999969</v>
      </c>
      <c r="BR105">
        <v>1.0750800000000018</v>
      </c>
      <c r="BS105">
        <v>1.4258049999999958</v>
      </c>
      <c r="BT105" s="294"/>
      <c r="BU105">
        <v>1.0976249999999983</v>
      </c>
      <c r="BV105" s="294"/>
      <c r="BW105" s="294"/>
      <c r="BX105" s="294"/>
      <c r="BY105" s="294"/>
      <c r="BZ105" s="294"/>
      <c r="CA105" s="294"/>
      <c r="CB105" s="294"/>
      <c r="CC105">
        <v>0.96499999999999997</v>
      </c>
      <c r="CD105">
        <v>0.91</v>
      </c>
      <c r="CE105">
        <v>0.91</v>
      </c>
      <c r="CF105">
        <v>0.97</v>
      </c>
      <c r="CG105">
        <v>0.99895</v>
      </c>
      <c r="CH105">
        <v>0.34</v>
      </c>
      <c r="CI105">
        <v>0.42</v>
      </c>
      <c r="CJ105">
        <v>0.93500000000000005</v>
      </c>
      <c r="CK105">
        <v>0.73499999999999999</v>
      </c>
      <c r="CL105">
        <v>0.625</v>
      </c>
      <c r="CM105">
        <v>0.91749999999999998</v>
      </c>
      <c r="CN105">
        <v>0.95</v>
      </c>
      <c r="CO105">
        <v>0.88</v>
      </c>
      <c r="CP105">
        <v>0.9</v>
      </c>
      <c r="CQ105">
        <v>0.93500000000000005</v>
      </c>
      <c r="CR105">
        <v>0.89</v>
      </c>
      <c r="CV105">
        <v>0.97750000000000004</v>
      </c>
      <c r="DA105" s="294">
        <v>2.8499999999999999E-4</v>
      </c>
      <c r="DB105" s="294">
        <v>2.0000000000000001E-4</v>
      </c>
      <c r="DC105" s="294">
        <v>0</v>
      </c>
      <c r="DD105" s="294">
        <v>1E-4</v>
      </c>
      <c r="DE105" s="294">
        <v>0</v>
      </c>
      <c r="DF105" s="294">
        <v>3.5999999999999999E-3</v>
      </c>
      <c r="DG105" s="294">
        <v>4.6999999999999999E-4</v>
      </c>
      <c r="DH105" s="294">
        <v>6.9999999999999999E-4</v>
      </c>
      <c r="DI105" s="294">
        <v>0</v>
      </c>
      <c r="DJ105" s="294">
        <v>0</v>
      </c>
      <c r="DK105" s="294">
        <v>5.0000000000000001E-4</v>
      </c>
      <c r="DL105" s="294">
        <v>5.0000000000000001E-4</v>
      </c>
      <c r="DM105" s="294">
        <v>2.9999999999999997E-4</v>
      </c>
      <c r="DN105" s="294">
        <v>2.7500000000000002E-4</v>
      </c>
      <c r="DO105" s="294">
        <v>4.0000000000000598E-4</v>
      </c>
      <c r="DQ105" s="294">
        <v>6.4999999999999994E-5</v>
      </c>
    </row>
    <row r="106" spans="1:121" x14ac:dyDescent="0.2">
      <c r="A106" s="66">
        <v>39600</v>
      </c>
      <c r="B106">
        <v>0.98799999999999999</v>
      </c>
      <c r="C106">
        <v>0.98799999999999999</v>
      </c>
      <c r="D106">
        <v>0.98499999999999999</v>
      </c>
      <c r="E106">
        <v>0.98499999999999999</v>
      </c>
      <c r="F106">
        <v>0.97699999999999998</v>
      </c>
      <c r="G106">
        <v>0.75051600000000163</v>
      </c>
      <c r="H106">
        <v>0.98750000000000004</v>
      </c>
      <c r="I106">
        <v>0.98750000000000004</v>
      </c>
      <c r="J106">
        <v>0.83108250000000006</v>
      </c>
      <c r="K106">
        <v>0.98499999999999999</v>
      </c>
      <c r="L106">
        <v>0.98750000000000004</v>
      </c>
      <c r="M106">
        <v>0.98750000000000004</v>
      </c>
      <c r="N106">
        <v>0.98</v>
      </c>
      <c r="O106">
        <v>0.97050788750000161</v>
      </c>
      <c r="P106">
        <v>0.98</v>
      </c>
      <c r="Q106">
        <v>0.98750000000000004</v>
      </c>
      <c r="R106">
        <v>0.98750000000000004</v>
      </c>
      <c r="S106">
        <v>0.98750000000000004</v>
      </c>
      <c r="T106">
        <v>0.98</v>
      </c>
      <c r="U106">
        <v>0.98</v>
      </c>
      <c r="V106">
        <v>0.98</v>
      </c>
      <c r="W106">
        <v>0.98</v>
      </c>
      <c r="X106">
        <v>0.97050788750000161</v>
      </c>
      <c r="Y106">
        <v>0.97050788750000161</v>
      </c>
      <c r="Z106">
        <v>0.97050788750000161</v>
      </c>
      <c r="AA106">
        <v>0.97050788750000161</v>
      </c>
      <c r="AB106">
        <v>0.98</v>
      </c>
      <c r="AC106">
        <v>0.98</v>
      </c>
      <c r="AD106">
        <v>0.97050788750000161</v>
      </c>
      <c r="AE106">
        <v>0.97050788750000161</v>
      </c>
      <c r="AF106">
        <v>0.98</v>
      </c>
      <c r="AG106">
        <v>0.99</v>
      </c>
      <c r="AH106">
        <v>0.97694409999999843</v>
      </c>
      <c r="AI106">
        <v>0.97694409999999843</v>
      </c>
      <c r="AJ106">
        <v>0.98</v>
      </c>
      <c r="AK106">
        <v>1</v>
      </c>
      <c r="AL106">
        <v>0.98499999999999999</v>
      </c>
      <c r="AM106">
        <v>0.98499999999999999</v>
      </c>
      <c r="AS106">
        <v>0.97699999999999998</v>
      </c>
      <c r="AT106" s="290">
        <v>0.97750000000000004</v>
      </c>
      <c r="AU106">
        <v>0.97694409999999843</v>
      </c>
      <c r="AV106">
        <v>0.98499999999999999</v>
      </c>
      <c r="AW106">
        <v>0.98499999999999999</v>
      </c>
      <c r="AX106">
        <v>0.98499999999999999</v>
      </c>
      <c r="AY106">
        <v>0.97694409999999843</v>
      </c>
      <c r="AZ106">
        <v>0.97694409999999843</v>
      </c>
      <c r="BA106">
        <v>0.98499999999999999</v>
      </c>
      <c r="BB106">
        <v>0.64</v>
      </c>
      <c r="BC106">
        <f t="shared" si="1"/>
        <v>1</v>
      </c>
      <c r="BE106">
        <v>1.0926476000000074</v>
      </c>
      <c r="BF106">
        <v>1.109199999999998</v>
      </c>
      <c r="BG106">
        <v>1.0826999999999998</v>
      </c>
      <c r="BH106">
        <v>1.0148999999999988</v>
      </c>
      <c r="BI106">
        <v>1</v>
      </c>
      <c r="BJ106">
        <v>2.2074000000000047</v>
      </c>
      <c r="BK106">
        <v>2.2790963333333307</v>
      </c>
      <c r="BL106">
        <v>1.0892499999999938</v>
      </c>
      <c r="BM106">
        <v>1.2885</v>
      </c>
      <c r="BN106">
        <v>2.0010000000000008</v>
      </c>
      <c r="BO106">
        <v>1.5150049999999948</v>
      </c>
      <c r="BP106">
        <v>1.5150049999999948</v>
      </c>
      <c r="BQ106">
        <v>1.2625049999999969</v>
      </c>
      <c r="BR106">
        <v>1.0753550000000018</v>
      </c>
      <c r="BS106">
        <v>1.4262049999999957</v>
      </c>
      <c r="BT106" s="294"/>
      <c r="BU106">
        <v>1.0976899999999983</v>
      </c>
      <c r="BV106" s="294"/>
      <c r="BW106" s="294"/>
      <c r="BX106" s="294"/>
      <c r="BY106" s="294"/>
      <c r="BZ106" s="294"/>
      <c r="CA106" s="294"/>
      <c r="CB106" s="294"/>
      <c r="CC106">
        <v>0.96499999999999997</v>
      </c>
      <c r="CD106">
        <v>0.91</v>
      </c>
      <c r="CE106">
        <v>0.91</v>
      </c>
      <c r="CF106">
        <v>0.98</v>
      </c>
      <c r="CG106">
        <v>0.99895</v>
      </c>
      <c r="CH106">
        <v>0.34</v>
      </c>
      <c r="CI106">
        <v>0.47</v>
      </c>
      <c r="CJ106">
        <v>0.93500000000000005</v>
      </c>
      <c r="CK106">
        <v>0.64500000000000002</v>
      </c>
      <c r="CL106">
        <v>0.72499999999999998</v>
      </c>
      <c r="CM106">
        <v>0.88249999999999995</v>
      </c>
      <c r="CN106">
        <v>0.91500000000000004</v>
      </c>
      <c r="CO106">
        <v>0.88</v>
      </c>
      <c r="CP106">
        <v>0.90249999999999997</v>
      </c>
      <c r="CQ106">
        <v>0.91500000000000004</v>
      </c>
      <c r="CR106">
        <v>0.89</v>
      </c>
      <c r="CV106">
        <v>0.97750000000000004</v>
      </c>
      <c r="DA106" s="294">
        <v>2.8499999999999999E-4</v>
      </c>
      <c r="DB106" s="294">
        <v>2.0000000000000001E-4</v>
      </c>
      <c r="DC106" s="294">
        <v>0</v>
      </c>
      <c r="DD106" s="294">
        <v>1E-4</v>
      </c>
      <c r="DE106" s="294">
        <v>0</v>
      </c>
      <c r="DF106" s="294">
        <v>3.5999999999999999E-3</v>
      </c>
      <c r="DG106" s="294">
        <v>4.6999999999999999E-4</v>
      </c>
      <c r="DH106" s="294">
        <v>6.9999999999999999E-4</v>
      </c>
      <c r="DI106" s="294">
        <v>0</v>
      </c>
      <c r="DJ106" s="294">
        <v>0</v>
      </c>
      <c r="DK106" s="294">
        <v>5.0000000000000001E-4</v>
      </c>
      <c r="DL106" s="294">
        <v>5.0000000000000001E-4</v>
      </c>
      <c r="DM106" s="294">
        <v>2.9999999999999997E-4</v>
      </c>
      <c r="DN106" s="294">
        <v>2.7500000000000002E-4</v>
      </c>
      <c r="DO106" s="294">
        <v>4.0000000000000598E-4</v>
      </c>
      <c r="DQ106" s="294">
        <v>6.4999999999999994E-5</v>
      </c>
    </row>
    <row r="107" spans="1:121" x14ac:dyDescent="0.2">
      <c r="A107" s="66">
        <v>39630</v>
      </c>
      <c r="B107">
        <v>0.98799999999999999</v>
      </c>
      <c r="C107">
        <v>0.98799999999999999</v>
      </c>
      <c r="D107">
        <v>0.98499999999999999</v>
      </c>
      <c r="E107">
        <v>0.98499999999999999</v>
      </c>
      <c r="F107">
        <v>0.97699999999999998</v>
      </c>
      <c r="G107">
        <v>0.90651000000000193</v>
      </c>
      <c r="H107">
        <v>0.98750000000000004</v>
      </c>
      <c r="I107">
        <v>0.98750000000000004</v>
      </c>
      <c r="J107">
        <v>0.85685250000000002</v>
      </c>
      <c r="K107">
        <v>0.98499999999999999</v>
      </c>
      <c r="L107">
        <v>0.98750000000000004</v>
      </c>
      <c r="M107">
        <v>0.98750000000000004</v>
      </c>
      <c r="N107">
        <v>0.98</v>
      </c>
      <c r="O107">
        <v>0.97613422500000169</v>
      </c>
      <c r="P107">
        <v>0.98</v>
      </c>
      <c r="Q107">
        <v>0.98750000000000004</v>
      </c>
      <c r="R107">
        <v>0.98750000000000004</v>
      </c>
      <c r="S107">
        <v>0.98750000000000004</v>
      </c>
      <c r="T107">
        <v>0.98</v>
      </c>
      <c r="U107">
        <v>0.98</v>
      </c>
      <c r="V107">
        <v>0.98</v>
      </c>
      <c r="W107">
        <v>0.98</v>
      </c>
      <c r="X107">
        <v>0.97613422500000169</v>
      </c>
      <c r="Y107">
        <v>0.97613422500000169</v>
      </c>
      <c r="Z107">
        <v>0.97613422500000169</v>
      </c>
      <c r="AA107">
        <v>0.97613422500000169</v>
      </c>
      <c r="AB107">
        <v>0.98</v>
      </c>
      <c r="AC107">
        <v>0.98</v>
      </c>
      <c r="AD107">
        <v>0.97613422500000169</v>
      </c>
      <c r="AE107">
        <v>0.97613422500000169</v>
      </c>
      <c r="AF107">
        <v>0.98</v>
      </c>
      <c r="AG107">
        <v>0.99</v>
      </c>
      <c r="AH107">
        <v>0.97700194999999845</v>
      </c>
      <c r="AI107">
        <v>0.97700194999999845</v>
      </c>
      <c r="AJ107">
        <v>0.98</v>
      </c>
      <c r="AK107">
        <v>1</v>
      </c>
      <c r="AL107">
        <v>0.98499999999999999</v>
      </c>
      <c r="AM107">
        <v>0.98499999999999999</v>
      </c>
      <c r="AS107">
        <v>0.97699999999999998</v>
      </c>
      <c r="AT107" s="290">
        <v>0.97750000000000004</v>
      </c>
      <c r="AU107">
        <v>0.97700194999999845</v>
      </c>
      <c r="AV107">
        <v>0.98499999999999999</v>
      </c>
      <c r="AW107">
        <v>0.98499999999999999</v>
      </c>
      <c r="AX107">
        <v>0.98499999999999999</v>
      </c>
      <c r="AY107">
        <v>0.97700194999999845</v>
      </c>
      <c r="AZ107">
        <v>0.97700194999999845</v>
      </c>
      <c r="BA107">
        <v>0.98499999999999999</v>
      </c>
      <c r="BB107">
        <v>0.64</v>
      </c>
      <c r="BC107">
        <f t="shared" si="1"/>
        <v>1</v>
      </c>
      <c r="BE107">
        <v>1.0929326000000075</v>
      </c>
      <c r="BF107">
        <v>1.1093999999999979</v>
      </c>
      <c r="BG107">
        <v>1.0826999999999998</v>
      </c>
      <c r="BH107">
        <v>1.0149999999999999</v>
      </c>
      <c r="BI107">
        <v>1</v>
      </c>
      <c r="BJ107">
        <v>2.2110000000000047</v>
      </c>
      <c r="BK107">
        <v>2.2795663333333307</v>
      </c>
      <c r="BL107">
        <v>1.0899499999999938</v>
      </c>
      <c r="BM107">
        <v>1.2885</v>
      </c>
      <c r="BN107">
        <v>2.0010000000000008</v>
      </c>
      <c r="BO107">
        <v>1.5155049999999948</v>
      </c>
      <c r="BP107">
        <v>1.5155049999999948</v>
      </c>
      <c r="BQ107">
        <v>1.2628049999999968</v>
      </c>
      <c r="BR107">
        <v>1.0756300000000019</v>
      </c>
      <c r="BS107">
        <v>1.4266049999999957</v>
      </c>
      <c r="BT107" s="294"/>
      <c r="BU107">
        <v>1.0977549999999983</v>
      </c>
      <c r="BV107" s="294"/>
      <c r="BW107" s="294"/>
      <c r="BX107" s="294"/>
      <c r="BY107" s="294"/>
      <c r="BZ107" s="294"/>
      <c r="CA107" s="294"/>
      <c r="CB107" s="294"/>
      <c r="CC107">
        <v>0.97499999999999998</v>
      </c>
      <c r="CD107">
        <v>0.91</v>
      </c>
      <c r="CE107">
        <v>0.91</v>
      </c>
      <c r="CF107">
        <v>0.97</v>
      </c>
      <c r="CG107">
        <v>0.99895</v>
      </c>
      <c r="CH107">
        <v>0.41</v>
      </c>
      <c r="CI107">
        <v>0.47</v>
      </c>
      <c r="CJ107">
        <v>0.93500000000000005</v>
      </c>
      <c r="CK107">
        <v>0.66500000000000004</v>
      </c>
      <c r="CL107">
        <v>0.72499999999999998</v>
      </c>
      <c r="CM107">
        <v>0.87749999999999995</v>
      </c>
      <c r="CN107">
        <v>0.91</v>
      </c>
      <c r="CO107">
        <v>0.89</v>
      </c>
      <c r="CP107">
        <v>0.90749999999999997</v>
      </c>
      <c r="CQ107">
        <v>0.91500000000000004</v>
      </c>
      <c r="CR107">
        <v>0.89</v>
      </c>
      <c r="CV107">
        <v>0.97750000000000004</v>
      </c>
      <c r="DA107" s="294">
        <v>2.8499999999999999E-4</v>
      </c>
      <c r="DB107" s="294">
        <v>2.0000000000000001E-4</v>
      </c>
      <c r="DC107" s="294">
        <v>0</v>
      </c>
      <c r="DD107" s="294">
        <v>1E-4</v>
      </c>
      <c r="DE107" s="294">
        <v>0</v>
      </c>
      <c r="DF107" s="294">
        <v>3.5999999999999999E-3</v>
      </c>
      <c r="DG107" s="294">
        <v>4.6999999999999999E-4</v>
      </c>
      <c r="DH107" s="294">
        <v>6.9999999999999999E-4</v>
      </c>
      <c r="DI107" s="294">
        <v>0</v>
      </c>
      <c r="DJ107" s="294">
        <v>0</v>
      </c>
      <c r="DK107" s="294">
        <v>5.0000000000000001E-4</v>
      </c>
      <c r="DL107" s="294">
        <v>5.0000000000000001E-4</v>
      </c>
      <c r="DM107" s="294">
        <v>2.9999999999999997E-4</v>
      </c>
      <c r="DN107" s="294">
        <v>2.7500000000000002E-4</v>
      </c>
      <c r="DO107" s="294">
        <v>4.0000000000000598E-4</v>
      </c>
      <c r="DQ107" s="294">
        <v>6.4999999999999994E-5</v>
      </c>
    </row>
    <row r="108" spans="1:121" x14ac:dyDescent="0.2">
      <c r="A108" s="66">
        <v>39661</v>
      </c>
      <c r="B108">
        <v>0.98799999999999999</v>
      </c>
      <c r="C108">
        <v>0.98799999999999999</v>
      </c>
      <c r="D108">
        <v>0.98499999999999999</v>
      </c>
      <c r="E108">
        <v>0.98499999999999999</v>
      </c>
      <c r="F108">
        <v>0.97699999999999998</v>
      </c>
      <c r="G108">
        <v>0.95227800000000207</v>
      </c>
      <c r="H108">
        <v>0.98750000000000004</v>
      </c>
      <c r="I108">
        <v>0.98750000000000004</v>
      </c>
      <c r="J108">
        <v>0.9728175</v>
      </c>
      <c r="K108">
        <v>0.98499999999999999</v>
      </c>
      <c r="L108">
        <v>0.98750000000000004</v>
      </c>
      <c r="M108">
        <v>0.98750000000000004</v>
      </c>
      <c r="N108">
        <v>0.98</v>
      </c>
      <c r="O108">
        <v>0.98750000000000004</v>
      </c>
      <c r="P108">
        <v>0.98</v>
      </c>
      <c r="Q108">
        <v>0.98750000000000004</v>
      </c>
      <c r="R108">
        <v>0.98750000000000004</v>
      </c>
      <c r="S108">
        <v>0.98750000000000004</v>
      </c>
      <c r="T108">
        <v>0.98</v>
      </c>
      <c r="U108">
        <v>0.98</v>
      </c>
      <c r="V108">
        <v>0.98</v>
      </c>
      <c r="W108">
        <v>0.98</v>
      </c>
      <c r="X108">
        <v>0.98750000000000004</v>
      </c>
      <c r="Y108">
        <v>0.98750000000000004</v>
      </c>
      <c r="Z108">
        <v>0.98750000000000004</v>
      </c>
      <c r="AA108">
        <v>0.98750000000000004</v>
      </c>
      <c r="AB108">
        <v>0.98</v>
      </c>
      <c r="AC108">
        <v>0.98</v>
      </c>
      <c r="AD108">
        <v>0.98750000000000004</v>
      </c>
      <c r="AE108">
        <v>0.98750000000000004</v>
      </c>
      <c r="AF108">
        <v>0.98</v>
      </c>
      <c r="AG108">
        <v>0.99</v>
      </c>
      <c r="AH108">
        <v>0.97705979999999848</v>
      </c>
      <c r="AI108">
        <v>0.97705979999999848</v>
      </c>
      <c r="AJ108">
        <v>0.98</v>
      </c>
      <c r="AK108">
        <v>1</v>
      </c>
      <c r="AL108">
        <v>0.98499999999999999</v>
      </c>
      <c r="AM108">
        <v>0.98499999999999999</v>
      </c>
      <c r="AS108">
        <v>0.97699999999999998</v>
      </c>
      <c r="AT108" s="290">
        <v>0.97750000000000004</v>
      </c>
      <c r="AU108">
        <v>0.97705979999999848</v>
      </c>
      <c r="AV108">
        <v>0.98499999999999999</v>
      </c>
      <c r="AW108">
        <v>0.98499999999999999</v>
      </c>
      <c r="AX108">
        <v>0.98499999999999999</v>
      </c>
      <c r="AY108">
        <v>0.97705979999999848</v>
      </c>
      <c r="AZ108">
        <v>0.97705979999999848</v>
      </c>
      <c r="BA108">
        <v>0.98499999999999999</v>
      </c>
      <c r="BB108">
        <v>0.64</v>
      </c>
      <c r="BC108">
        <f t="shared" si="1"/>
        <v>1</v>
      </c>
      <c r="BE108">
        <v>1.0932176000000076</v>
      </c>
      <c r="BF108">
        <v>1.1095999999999979</v>
      </c>
      <c r="BG108">
        <v>1.0826999999999998</v>
      </c>
      <c r="BH108">
        <v>1.0150999999999988</v>
      </c>
      <c r="BI108">
        <v>1</v>
      </c>
      <c r="BJ108">
        <v>2.2146000000000048</v>
      </c>
      <c r="BK108">
        <v>2.2800363333333307</v>
      </c>
      <c r="BL108">
        <v>1.0906499999999937</v>
      </c>
      <c r="BM108">
        <v>1.2885</v>
      </c>
      <c r="BN108">
        <v>2.0010000000000008</v>
      </c>
      <c r="BO108">
        <v>1.5160049999999947</v>
      </c>
      <c r="BP108">
        <v>1.5160049999999947</v>
      </c>
      <c r="BQ108">
        <v>1.2631049999999968</v>
      </c>
      <c r="BR108">
        <v>1.0759050000000019</v>
      </c>
      <c r="BS108">
        <v>1.4270049999999956</v>
      </c>
      <c r="BT108" s="294"/>
      <c r="BU108">
        <v>1.0978199999999982</v>
      </c>
      <c r="BV108" s="294"/>
      <c r="BW108" s="294"/>
      <c r="BX108" s="294"/>
      <c r="BY108" s="294"/>
      <c r="BZ108" s="294"/>
      <c r="CA108" s="294"/>
      <c r="CB108" s="294"/>
      <c r="CC108">
        <v>0.97499999999999998</v>
      </c>
      <c r="CD108">
        <v>0.91</v>
      </c>
      <c r="CE108">
        <v>0.91</v>
      </c>
      <c r="CF108">
        <v>0.97</v>
      </c>
      <c r="CG108">
        <v>0.99895</v>
      </c>
      <c r="CH108">
        <v>0.43</v>
      </c>
      <c r="CI108">
        <v>0.52</v>
      </c>
      <c r="CJ108">
        <v>0.92500000000000004</v>
      </c>
      <c r="CK108">
        <v>0.755</v>
      </c>
      <c r="CL108">
        <v>0.72499999999999998</v>
      </c>
      <c r="CM108">
        <v>0.89</v>
      </c>
      <c r="CN108">
        <v>0.92249999999999999</v>
      </c>
      <c r="CO108">
        <v>0.91500000000000004</v>
      </c>
      <c r="CP108">
        <v>0.92749999999999999</v>
      </c>
      <c r="CQ108">
        <v>0.91500000000000004</v>
      </c>
      <c r="CR108">
        <v>0.89</v>
      </c>
      <c r="CV108">
        <v>0.97750000000000004</v>
      </c>
      <c r="DA108" s="294">
        <v>2.8499999999999999E-4</v>
      </c>
      <c r="DB108" s="294">
        <v>2.0000000000000001E-4</v>
      </c>
      <c r="DC108" s="294">
        <v>0</v>
      </c>
      <c r="DD108" s="294">
        <v>1E-4</v>
      </c>
      <c r="DE108" s="294">
        <v>0</v>
      </c>
      <c r="DF108" s="294">
        <v>3.5999999999999999E-3</v>
      </c>
      <c r="DG108" s="294">
        <v>4.6999999999999999E-4</v>
      </c>
      <c r="DH108" s="294">
        <v>6.9999999999999999E-4</v>
      </c>
      <c r="DI108" s="294">
        <v>0</v>
      </c>
      <c r="DJ108" s="294">
        <v>0</v>
      </c>
      <c r="DK108" s="294">
        <v>5.0000000000000001E-4</v>
      </c>
      <c r="DL108" s="294">
        <v>5.0000000000000001E-4</v>
      </c>
      <c r="DM108" s="294">
        <v>2.9999999999999997E-4</v>
      </c>
      <c r="DN108" s="294">
        <v>2.7500000000000002E-4</v>
      </c>
      <c r="DO108" s="294">
        <v>4.0000000000000598E-4</v>
      </c>
      <c r="DQ108" s="294">
        <v>6.4999999999999994E-5</v>
      </c>
    </row>
    <row r="109" spans="1:121" x14ac:dyDescent="0.2">
      <c r="A109" s="66">
        <v>39692</v>
      </c>
      <c r="B109">
        <v>0.98799999999999999</v>
      </c>
      <c r="C109">
        <v>0.98799999999999999</v>
      </c>
      <c r="D109">
        <v>0.98499999999999999</v>
      </c>
      <c r="E109">
        <v>0.98499999999999999</v>
      </c>
      <c r="F109">
        <v>0.97699999999999998</v>
      </c>
      <c r="G109">
        <v>0.98750000000000004</v>
      </c>
      <c r="H109">
        <v>0.98750000000000004</v>
      </c>
      <c r="I109">
        <v>0.98750000000000004</v>
      </c>
      <c r="J109">
        <v>0.79242749999999995</v>
      </c>
      <c r="K109">
        <v>0.98499999999999999</v>
      </c>
      <c r="L109">
        <v>0.98750000000000004</v>
      </c>
      <c r="M109">
        <v>0.98750000000000004</v>
      </c>
      <c r="N109">
        <v>0.98</v>
      </c>
      <c r="O109">
        <v>0.98750000000000004</v>
      </c>
      <c r="P109">
        <v>0.98</v>
      </c>
      <c r="Q109">
        <v>0.98750000000000004</v>
      </c>
      <c r="R109">
        <v>0.98750000000000004</v>
      </c>
      <c r="S109">
        <v>0.98750000000000004</v>
      </c>
      <c r="T109">
        <v>0.98</v>
      </c>
      <c r="U109">
        <v>0.98</v>
      </c>
      <c r="V109">
        <v>0.98</v>
      </c>
      <c r="W109">
        <v>0.98</v>
      </c>
      <c r="X109">
        <v>0.98750000000000004</v>
      </c>
      <c r="Y109">
        <v>0.98750000000000004</v>
      </c>
      <c r="Z109">
        <v>0.98750000000000004</v>
      </c>
      <c r="AA109">
        <v>0.98750000000000004</v>
      </c>
      <c r="AB109">
        <v>0.98</v>
      </c>
      <c r="AC109">
        <v>0.98</v>
      </c>
      <c r="AD109">
        <v>0.98750000000000004</v>
      </c>
      <c r="AE109">
        <v>0.98750000000000004</v>
      </c>
      <c r="AF109">
        <v>0.98</v>
      </c>
      <c r="AG109">
        <v>0.99</v>
      </c>
      <c r="AH109">
        <v>0.97711764999999839</v>
      </c>
      <c r="AI109">
        <v>0.97711764999999839</v>
      </c>
      <c r="AJ109">
        <v>0.98</v>
      </c>
      <c r="AK109">
        <v>1</v>
      </c>
      <c r="AL109">
        <v>0.98499999999999999</v>
      </c>
      <c r="AM109">
        <v>0.98499999999999999</v>
      </c>
      <c r="AS109">
        <v>0.97699999999999998</v>
      </c>
      <c r="AT109" s="290">
        <v>0.97750000000000004</v>
      </c>
      <c r="AU109">
        <v>0.97711764999999839</v>
      </c>
      <c r="AV109">
        <v>0.98499999999999999</v>
      </c>
      <c r="AW109">
        <v>0.98499999999999999</v>
      </c>
      <c r="AX109">
        <v>0.98499999999999999</v>
      </c>
      <c r="AY109">
        <v>0.97711764999999839</v>
      </c>
      <c r="AZ109">
        <v>0.97711764999999839</v>
      </c>
      <c r="BA109">
        <v>0.98499999999999999</v>
      </c>
      <c r="BB109">
        <v>0.64</v>
      </c>
      <c r="BC109">
        <f t="shared" si="1"/>
        <v>1</v>
      </c>
      <c r="BE109">
        <v>1.0935026000000077</v>
      </c>
      <c r="BF109">
        <v>1.1097999999999979</v>
      </c>
      <c r="BG109">
        <v>1.0826999999999998</v>
      </c>
      <c r="BH109">
        <v>1.0151999999999988</v>
      </c>
      <c r="BI109">
        <v>1</v>
      </c>
      <c r="BJ109">
        <v>2.2182000000000048</v>
      </c>
      <c r="BK109">
        <v>2.2805063333333306</v>
      </c>
      <c r="BL109">
        <v>1.0913499999999936</v>
      </c>
      <c r="BM109">
        <v>1.2885</v>
      </c>
      <c r="BN109">
        <v>2.0010000000000008</v>
      </c>
      <c r="BO109">
        <v>1.5165049999999947</v>
      </c>
      <c r="BP109">
        <v>1.5165049999999947</v>
      </c>
      <c r="BQ109">
        <v>1.2634049999999968</v>
      </c>
      <c r="BR109">
        <v>1.0761800000000019</v>
      </c>
      <c r="BS109">
        <v>1.4274049999999956</v>
      </c>
      <c r="BT109" s="294"/>
      <c r="BU109">
        <v>1.0978849999999982</v>
      </c>
      <c r="BV109" s="294"/>
      <c r="BW109" s="294"/>
      <c r="BX109" s="294"/>
      <c r="BY109" s="294"/>
      <c r="BZ109" s="294"/>
      <c r="CA109" s="294"/>
      <c r="CB109" s="294"/>
      <c r="CC109">
        <v>0.97499999999999998</v>
      </c>
      <c r="CD109">
        <v>0.91</v>
      </c>
      <c r="CE109">
        <v>0.91</v>
      </c>
      <c r="CF109">
        <v>0.95</v>
      </c>
      <c r="CG109">
        <v>0.99895</v>
      </c>
      <c r="CH109">
        <v>0.46</v>
      </c>
      <c r="CI109">
        <v>0.55000000000000004</v>
      </c>
      <c r="CJ109">
        <v>0.92500000000000004</v>
      </c>
      <c r="CK109">
        <v>0.61499999999999999</v>
      </c>
      <c r="CL109">
        <v>0.57499999999999996</v>
      </c>
      <c r="CM109">
        <v>0.94499999999999995</v>
      </c>
      <c r="CN109">
        <v>0.97750000000000004</v>
      </c>
      <c r="CO109">
        <v>0.94499999999999995</v>
      </c>
      <c r="CP109">
        <v>0.92</v>
      </c>
      <c r="CQ109">
        <v>0.91500000000000004</v>
      </c>
      <c r="CR109">
        <v>0.89</v>
      </c>
      <c r="CV109">
        <v>0.97750000000000004</v>
      </c>
      <c r="DA109" s="294">
        <v>2.8499999999999999E-4</v>
      </c>
      <c r="DB109" s="294">
        <v>2.0000000000000001E-4</v>
      </c>
      <c r="DC109" s="294">
        <v>0</v>
      </c>
      <c r="DD109" s="294">
        <v>1E-4</v>
      </c>
      <c r="DE109" s="294">
        <v>0</v>
      </c>
      <c r="DF109" s="294">
        <v>3.5999999999999999E-3</v>
      </c>
      <c r="DG109" s="294">
        <v>4.6999999999999999E-4</v>
      </c>
      <c r="DH109" s="294">
        <v>6.9999999999999999E-4</v>
      </c>
      <c r="DI109" s="294">
        <v>0</v>
      </c>
      <c r="DJ109" s="294">
        <v>0</v>
      </c>
      <c r="DK109" s="294">
        <v>5.0000000000000001E-4</v>
      </c>
      <c r="DL109" s="294">
        <v>5.0000000000000001E-4</v>
      </c>
      <c r="DM109" s="294">
        <v>2.9999999999999997E-4</v>
      </c>
      <c r="DN109" s="294">
        <v>2.7500000000000002E-4</v>
      </c>
      <c r="DO109" s="294">
        <v>4.0000000000000598E-4</v>
      </c>
      <c r="DQ109" s="294">
        <v>6.4999999999999994E-5</v>
      </c>
    </row>
    <row r="110" spans="1:121" x14ac:dyDescent="0.2">
      <c r="A110" s="66">
        <v>39722</v>
      </c>
      <c r="B110">
        <v>0.98799999999999999</v>
      </c>
      <c r="C110">
        <v>0.98799999999999999</v>
      </c>
      <c r="D110">
        <v>0.98499999999999999</v>
      </c>
      <c r="E110">
        <v>0.98499999999999999</v>
      </c>
      <c r="F110">
        <v>0.97699999999999998</v>
      </c>
      <c r="G110">
        <v>0.98750000000000004</v>
      </c>
      <c r="H110">
        <v>0.98750000000000004</v>
      </c>
      <c r="I110">
        <v>0.98750000000000004</v>
      </c>
      <c r="J110">
        <v>0.77954249999999992</v>
      </c>
      <c r="K110">
        <v>0.98499999999999999</v>
      </c>
      <c r="L110">
        <v>0.98750000000000004</v>
      </c>
      <c r="M110">
        <v>0.98750000000000004</v>
      </c>
      <c r="N110">
        <v>0.98</v>
      </c>
      <c r="O110">
        <v>0.97150063750000171</v>
      </c>
      <c r="P110">
        <v>0.98</v>
      </c>
      <c r="Q110">
        <v>0.98750000000000004</v>
      </c>
      <c r="R110">
        <v>0.98750000000000004</v>
      </c>
      <c r="S110">
        <v>0.98750000000000004</v>
      </c>
      <c r="T110">
        <v>0.98</v>
      </c>
      <c r="U110">
        <v>0.98</v>
      </c>
      <c r="V110">
        <v>0.98</v>
      </c>
      <c r="W110">
        <v>0.98</v>
      </c>
      <c r="X110">
        <v>0.97150063750000171</v>
      </c>
      <c r="Y110">
        <v>0.97150063750000171</v>
      </c>
      <c r="Z110">
        <v>0.97150063750000171</v>
      </c>
      <c r="AA110">
        <v>0.97150063750000171</v>
      </c>
      <c r="AB110">
        <v>0.98</v>
      </c>
      <c r="AC110">
        <v>0.98</v>
      </c>
      <c r="AD110">
        <v>0.97150063750000171</v>
      </c>
      <c r="AE110">
        <v>0.97150063750000171</v>
      </c>
      <c r="AF110">
        <v>0.98</v>
      </c>
      <c r="AG110">
        <v>0.99</v>
      </c>
      <c r="AH110">
        <v>0.97717549999999842</v>
      </c>
      <c r="AI110">
        <v>0.97717549999999842</v>
      </c>
      <c r="AJ110">
        <v>0.98</v>
      </c>
      <c r="AK110">
        <v>1</v>
      </c>
      <c r="AL110">
        <v>0.98499999999999999</v>
      </c>
      <c r="AM110">
        <v>0.98499999999999999</v>
      </c>
      <c r="AS110">
        <v>0.97699999999999998</v>
      </c>
      <c r="AT110" s="290">
        <v>0.97750000000000004</v>
      </c>
      <c r="AU110">
        <v>0.97717549999999842</v>
      </c>
      <c r="AV110">
        <v>0.98499999999999999</v>
      </c>
      <c r="AW110">
        <v>0.98499999999999999</v>
      </c>
      <c r="AX110">
        <v>0.98499999999999999</v>
      </c>
      <c r="AY110">
        <v>0.97717549999999842</v>
      </c>
      <c r="AZ110">
        <v>0.97717549999999842</v>
      </c>
      <c r="BA110">
        <v>0.98499999999999999</v>
      </c>
      <c r="BB110">
        <v>0.64</v>
      </c>
      <c r="BC110">
        <f t="shared" si="1"/>
        <v>1</v>
      </c>
      <c r="BE110">
        <v>1.0937876000000077</v>
      </c>
      <c r="BF110">
        <v>1.1100000000000001</v>
      </c>
      <c r="BG110">
        <v>1.0826999999999998</v>
      </c>
      <c r="BH110">
        <v>1.0152999999999988</v>
      </c>
      <c r="BI110">
        <v>1</v>
      </c>
      <c r="BJ110">
        <v>2.2218000000000049</v>
      </c>
      <c r="BK110">
        <v>2.2809763333333306</v>
      </c>
      <c r="BL110">
        <v>1.0920499999999935</v>
      </c>
      <c r="BM110">
        <v>1.2885</v>
      </c>
      <c r="BN110">
        <v>2.0010000000000008</v>
      </c>
      <c r="BO110">
        <v>1.5170049999999946</v>
      </c>
      <c r="BP110">
        <v>1.5170049999999946</v>
      </c>
      <c r="BQ110">
        <v>1.2637049999999967</v>
      </c>
      <c r="BR110">
        <v>1.0764550000000019</v>
      </c>
      <c r="BS110">
        <v>1.4278049999999955</v>
      </c>
      <c r="BT110" s="294"/>
      <c r="BU110">
        <v>1.0979499999999982</v>
      </c>
      <c r="BV110" s="294"/>
      <c r="BW110" s="294"/>
      <c r="BX110" s="294"/>
      <c r="BY110" s="294"/>
      <c r="BZ110" s="294"/>
      <c r="CA110" s="294"/>
      <c r="CB110" s="294"/>
      <c r="CC110">
        <v>0.95499999999999996</v>
      </c>
      <c r="CD110">
        <v>0.9</v>
      </c>
      <c r="CE110">
        <v>0.91</v>
      </c>
      <c r="CF110">
        <v>0.94</v>
      </c>
      <c r="CG110">
        <v>0.99895</v>
      </c>
      <c r="CH110">
        <v>0.46</v>
      </c>
      <c r="CI110">
        <v>0.45</v>
      </c>
      <c r="CJ110">
        <v>0.92500000000000004</v>
      </c>
      <c r="CK110">
        <v>0.60499999999999998</v>
      </c>
      <c r="CL110">
        <v>0.505</v>
      </c>
      <c r="CM110">
        <v>0.80500000000000005</v>
      </c>
      <c r="CN110">
        <v>0.83750000000000002</v>
      </c>
      <c r="CO110">
        <v>0.875</v>
      </c>
      <c r="CP110">
        <v>0.90249999999999997</v>
      </c>
      <c r="CQ110">
        <v>0.82</v>
      </c>
      <c r="CR110">
        <v>0.89</v>
      </c>
      <c r="CV110">
        <v>0.97750000000000004</v>
      </c>
      <c r="DA110" s="294">
        <v>2.8499999999999999E-4</v>
      </c>
      <c r="DB110" s="294">
        <v>2.0000000000000001E-4</v>
      </c>
      <c r="DC110" s="294">
        <v>0</v>
      </c>
      <c r="DD110" s="294">
        <v>1E-4</v>
      </c>
      <c r="DE110" s="294">
        <v>0</v>
      </c>
      <c r="DF110" s="294">
        <v>3.5999999999999999E-3</v>
      </c>
      <c r="DG110" s="294">
        <v>4.6999999999999999E-4</v>
      </c>
      <c r="DH110" s="294">
        <v>6.9999999999999999E-4</v>
      </c>
      <c r="DI110" s="294">
        <v>0</v>
      </c>
      <c r="DJ110" s="294">
        <v>0</v>
      </c>
      <c r="DK110" s="294">
        <v>5.0000000000000001E-4</v>
      </c>
      <c r="DL110" s="294">
        <v>5.0000000000000001E-4</v>
      </c>
      <c r="DM110" s="294">
        <v>2.9999999999999997E-4</v>
      </c>
      <c r="DN110" s="294">
        <v>2.7500000000000002E-4</v>
      </c>
      <c r="DO110" s="294">
        <v>4.0000000000000598E-4</v>
      </c>
      <c r="DQ110" s="294">
        <v>6.4999999999999994E-5</v>
      </c>
    </row>
    <row r="111" spans="1:121" x14ac:dyDescent="0.2">
      <c r="A111" s="66">
        <v>39753</v>
      </c>
      <c r="B111">
        <v>0.98799999999999999</v>
      </c>
      <c r="C111">
        <v>0.98799999999999999</v>
      </c>
      <c r="D111">
        <v>0.9744299999999998</v>
      </c>
      <c r="E111">
        <v>0.9744299999999998</v>
      </c>
      <c r="F111">
        <v>0.97699999999999998</v>
      </c>
      <c r="G111">
        <v>0.98750000000000004</v>
      </c>
      <c r="H111">
        <v>0.98750000000000004</v>
      </c>
      <c r="I111">
        <v>0.98750000000000004</v>
      </c>
      <c r="J111">
        <v>0.72800249999999989</v>
      </c>
      <c r="K111">
        <v>0.97048500000000038</v>
      </c>
      <c r="L111">
        <v>0.98750000000000004</v>
      </c>
      <c r="M111">
        <v>0.98750000000000004</v>
      </c>
      <c r="N111">
        <v>0.98</v>
      </c>
      <c r="O111">
        <v>0.9717488250000017</v>
      </c>
      <c r="P111">
        <v>0.98</v>
      </c>
      <c r="Q111">
        <v>0.98750000000000004</v>
      </c>
      <c r="R111">
        <v>0.98750000000000004</v>
      </c>
      <c r="S111">
        <v>0.98750000000000004</v>
      </c>
      <c r="T111">
        <v>0.98</v>
      </c>
      <c r="U111">
        <v>0.98</v>
      </c>
      <c r="V111">
        <v>0.98</v>
      </c>
      <c r="W111">
        <v>0.98</v>
      </c>
      <c r="X111">
        <v>0.9717488250000017</v>
      </c>
      <c r="Y111">
        <v>0.9717488250000017</v>
      </c>
      <c r="Z111">
        <v>0.9717488250000017</v>
      </c>
      <c r="AA111">
        <v>0.9717488250000017</v>
      </c>
      <c r="AB111">
        <v>0.98</v>
      </c>
      <c r="AC111">
        <v>0.98</v>
      </c>
      <c r="AD111">
        <v>0.9717488250000017</v>
      </c>
      <c r="AE111">
        <v>0.9717488250000017</v>
      </c>
      <c r="AF111">
        <v>0.98</v>
      </c>
      <c r="AG111">
        <v>0.99</v>
      </c>
      <c r="AH111">
        <v>0.97723334999999845</v>
      </c>
      <c r="AI111">
        <v>0.97723334999999845</v>
      </c>
      <c r="AJ111">
        <v>0.98</v>
      </c>
      <c r="AK111">
        <v>1</v>
      </c>
      <c r="AL111">
        <v>0.97048500000000038</v>
      </c>
      <c r="AM111">
        <v>0.9744299999999998</v>
      </c>
      <c r="AS111">
        <v>0.97699999999999998</v>
      </c>
      <c r="AT111" s="290">
        <v>0.97750000000000004</v>
      </c>
      <c r="AU111">
        <v>0.97723334999999845</v>
      </c>
      <c r="AV111">
        <v>0.9744299999999998</v>
      </c>
      <c r="AW111">
        <v>0.9744299999999998</v>
      </c>
      <c r="AX111">
        <v>0.9744299999999998</v>
      </c>
      <c r="AY111">
        <v>0.97723334999999845</v>
      </c>
      <c r="AZ111">
        <v>0.97723334999999845</v>
      </c>
      <c r="BA111">
        <v>0.9744299999999998</v>
      </c>
      <c r="BB111">
        <v>0.64</v>
      </c>
      <c r="BC111">
        <f t="shared" si="1"/>
        <v>1</v>
      </c>
      <c r="BE111">
        <v>1.0940726000000078</v>
      </c>
      <c r="BF111">
        <v>1.1101999999999979</v>
      </c>
      <c r="BG111">
        <v>1.0826999999999998</v>
      </c>
      <c r="BH111">
        <v>1.0153999999999987</v>
      </c>
      <c r="BI111">
        <v>1</v>
      </c>
      <c r="BJ111">
        <v>2.2254000000000049</v>
      </c>
      <c r="BK111">
        <v>2.2814463333333306</v>
      </c>
      <c r="BL111">
        <v>1.0927499999999934</v>
      </c>
      <c r="BM111">
        <v>1.2885</v>
      </c>
      <c r="BN111">
        <v>2.0010000000000008</v>
      </c>
      <c r="BO111">
        <v>1.5175049999999946</v>
      </c>
      <c r="BP111">
        <v>1.5175049999999946</v>
      </c>
      <c r="BQ111">
        <v>1.2640049999999967</v>
      </c>
      <c r="BR111">
        <v>1.076730000000002</v>
      </c>
      <c r="BS111">
        <v>1.4282049999999955</v>
      </c>
      <c r="BT111" s="294"/>
      <c r="BU111">
        <v>1.0980149999999982</v>
      </c>
      <c r="BV111" s="294"/>
      <c r="BW111" s="294"/>
      <c r="BX111" s="294"/>
      <c r="BY111" s="294"/>
      <c r="BZ111" s="294"/>
      <c r="CA111" s="294"/>
      <c r="CB111" s="294"/>
      <c r="CC111">
        <v>0.95499999999999996</v>
      </c>
      <c r="CD111">
        <v>0.9</v>
      </c>
      <c r="CE111">
        <v>0.9</v>
      </c>
      <c r="CF111">
        <v>0.94</v>
      </c>
      <c r="CG111">
        <v>0.999</v>
      </c>
      <c r="CH111">
        <v>0.48</v>
      </c>
      <c r="CI111">
        <v>0.46</v>
      </c>
      <c r="CJ111">
        <v>0.90500000000000003</v>
      </c>
      <c r="CK111">
        <v>0.56499999999999995</v>
      </c>
      <c r="CL111">
        <v>0.48499999999999999</v>
      </c>
      <c r="CM111">
        <v>0.79500000000000004</v>
      </c>
      <c r="CN111">
        <v>0.82750000000000001</v>
      </c>
      <c r="CO111">
        <v>0.85</v>
      </c>
      <c r="CP111">
        <v>0.90249999999999997</v>
      </c>
      <c r="CQ111">
        <v>0.82</v>
      </c>
      <c r="CR111">
        <v>0.89</v>
      </c>
      <c r="CV111">
        <v>0.97750000000000004</v>
      </c>
      <c r="DA111" s="294">
        <v>2.8499999999999999E-4</v>
      </c>
      <c r="DB111" s="294">
        <v>2.0000000000000001E-4</v>
      </c>
      <c r="DC111" s="294">
        <v>0</v>
      </c>
      <c r="DD111" s="294">
        <v>1E-4</v>
      </c>
      <c r="DE111" s="294">
        <v>0</v>
      </c>
      <c r="DF111" s="294">
        <v>3.5999999999999999E-3</v>
      </c>
      <c r="DG111" s="294">
        <v>4.6999999999999999E-4</v>
      </c>
      <c r="DH111" s="294">
        <v>6.9999999999999999E-4</v>
      </c>
      <c r="DI111" s="294">
        <v>0</v>
      </c>
      <c r="DJ111" s="294">
        <v>0</v>
      </c>
      <c r="DK111" s="294">
        <v>5.0000000000000001E-4</v>
      </c>
      <c r="DL111" s="294">
        <v>5.0000000000000001E-4</v>
      </c>
      <c r="DM111" s="294">
        <v>2.9999999999999997E-4</v>
      </c>
      <c r="DN111" s="294">
        <v>2.7500000000000002E-4</v>
      </c>
      <c r="DO111" s="294">
        <v>4.0000000000000598E-4</v>
      </c>
      <c r="DQ111" s="294">
        <v>6.4999999999999994E-5</v>
      </c>
    </row>
    <row r="112" spans="1:121" x14ac:dyDescent="0.2">
      <c r="A112" s="66">
        <v>39783</v>
      </c>
      <c r="B112">
        <v>0.98799999999999999</v>
      </c>
      <c r="C112">
        <v>0.98799999999999999</v>
      </c>
      <c r="D112">
        <v>0.95277599999999985</v>
      </c>
      <c r="E112">
        <v>0.95277599999999985</v>
      </c>
      <c r="F112">
        <v>0.97699999999999998</v>
      </c>
      <c r="G112">
        <v>0.98750000000000004</v>
      </c>
      <c r="H112">
        <v>0.98750000000000004</v>
      </c>
      <c r="I112">
        <v>0.95676874999999417</v>
      </c>
      <c r="J112">
        <v>0.7344449999999999</v>
      </c>
      <c r="K112">
        <v>0.97048500000000038</v>
      </c>
      <c r="L112">
        <v>0.8956229499999967</v>
      </c>
      <c r="M112">
        <v>0.94495811249999662</v>
      </c>
      <c r="N112">
        <v>0.87237044999999769</v>
      </c>
      <c r="O112">
        <v>0.96122696250000172</v>
      </c>
      <c r="P112">
        <v>0.87237044999999769</v>
      </c>
      <c r="Q112">
        <v>0.8956229499999967</v>
      </c>
      <c r="R112">
        <v>0.8956229499999967</v>
      </c>
      <c r="S112">
        <v>0.8956229499999967</v>
      </c>
      <c r="T112">
        <v>0.87237044999999769</v>
      </c>
      <c r="U112">
        <v>0.87237044999999769</v>
      </c>
      <c r="V112">
        <v>0.87237044999999769</v>
      </c>
      <c r="W112">
        <v>0.87237044999999769</v>
      </c>
      <c r="X112">
        <v>0.96122696250000172</v>
      </c>
      <c r="Y112">
        <v>0.96122696250000172</v>
      </c>
      <c r="Z112">
        <v>0.96122696250000172</v>
      </c>
      <c r="AA112">
        <v>0.96122696250000172</v>
      </c>
      <c r="AB112">
        <v>0.87237044999999769</v>
      </c>
      <c r="AC112">
        <v>0.87237044999999769</v>
      </c>
      <c r="AD112">
        <v>0.96122696250000172</v>
      </c>
      <c r="AE112">
        <v>0.96122696250000172</v>
      </c>
      <c r="AF112">
        <v>0.87237044999999769</v>
      </c>
      <c r="AG112">
        <v>0.98</v>
      </c>
      <c r="AH112">
        <v>0.97729119999999836</v>
      </c>
      <c r="AI112">
        <v>0.97729119999999836</v>
      </c>
      <c r="AJ112">
        <v>0.87237044999999769</v>
      </c>
      <c r="AK112">
        <v>1</v>
      </c>
      <c r="AL112">
        <v>0.97048500000000038</v>
      </c>
      <c r="AM112">
        <v>0.95277599999999985</v>
      </c>
      <c r="AS112">
        <v>0.97699999999999998</v>
      </c>
      <c r="AT112" s="290">
        <v>0.97750000000000004</v>
      </c>
      <c r="AU112">
        <v>0.97729119999999836</v>
      </c>
      <c r="AV112">
        <v>0.95277599999999985</v>
      </c>
      <c r="AW112">
        <v>0.95277599999999985</v>
      </c>
      <c r="AX112">
        <v>0.95277599999999985</v>
      </c>
      <c r="AY112">
        <v>0.97729119999999836</v>
      </c>
      <c r="AZ112">
        <v>0.97729119999999836</v>
      </c>
      <c r="BA112">
        <v>0.95277599999999985</v>
      </c>
      <c r="BB112">
        <v>0.64</v>
      </c>
      <c r="BC112">
        <f t="shared" si="1"/>
        <v>1</v>
      </c>
      <c r="BE112">
        <v>1.0943576000000079</v>
      </c>
      <c r="BF112">
        <v>1.1103999999999978</v>
      </c>
      <c r="BG112">
        <v>1.0826999999999998</v>
      </c>
      <c r="BH112">
        <v>1.0154999999999987</v>
      </c>
      <c r="BI112">
        <v>1</v>
      </c>
      <c r="BJ112">
        <v>2.229000000000005</v>
      </c>
      <c r="BK112">
        <v>2.2819163333333305</v>
      </c>
      <c r="BL112">
        <v>1.0934499999999934</v>
      </c>
      <c r="BM112">
        <v>1.2885</v>
      </c>
      <c r="BN112">
        <v>2.0010000000000008</v>
      </c>
      <c r="BO112">
        <v>1.5180049999999945</v>
      </c>
      <c r="BP112">
        <v>1.5180049999999945</v>
      </c>
      <c r="BQ112">
        <v>1.2643049999999967</v>
      </c>
      <c r="BR112">
        <v>1.077005000000002</v>
      </c>
      <c r="BS112">
        <v>1.4286049999999955</v>
      </c>
      <c r="BT112" s="294"/>
      <c r="BU112">
        <v>1.0980799999999982</v>
      </c>
      <c r="BV112" s="294"/>
      <c r="BW112" s="294"/>
      <c r="BX112" s="294"/>
      <c r="BY112" s="294"/>
      <c r="BZ112" s="294"/>
      <c r="CA112" s="294"/>
      <c r="CB112" s="294"/>
      <c r="CC112">
        <v>0.93500000000000005</v>
      </c>
      <c r="CD112">
        <v>0.89</v>
      </c>
      <c r="CE112">
        <v>0.88</v>
      </c>
      <c r="CF112">
        <v>0.92</v>
      </c>
      <c r="CG112">
        <v>0.999</v>
      </c>
      <c r="CH112">
        <v>0.51</v>
      </c>
      <c r="CI112">
        <v>0.48</v>
      </c>
      <c r="CJ112">
        <v>0.875</v>
      </c>
      <c r="CK112">
        <v>0.56999999999999995</v>
      </c>
      <c r="CL112">
        <v>0.48499999999999999</v>
      </c>
      <c r="CM112">
        <v>0.59</v>
      </c>
      <c r="CN112">
        <v>0.62250000000000005</v>
      </c>
      <c r="CO112">
        <v>0.69</v>
      </c>
      <c r="CP112">
        <v>0.89249999999999996</v>
      </c>
      <c r="CQ112">
        <v>0.71499999999999997</v>
      </c>
      <c r="CR112">
        <v>0.89</v>
      </c>
      <c r="CV112">
        <v>0.97750000000000004</v>
      </c>
      <c r="DA112" s="294">
        <v>2.8499999999999999E-4</v>
      </c>
      <c r="DB112" s="294">
        <v>2.0000000000000001E-4</v>
      </c>
      <c r="DC112" s="294">
        <v>0</v>
      </c>
      <c r="DD112" s="294">
        <v>1E-4</v>
      </c>
      <c r="DE112" s="294">
        <v>0</v>
      </c>
      <c r="DF112" s="294">
        <v>3.5999999999999999E-3</v>
      </c>
      <c r="DG112" s="294">
        <v>4.6999999999999999E-4</v>
      </c>
      <c r="DH112" s="294">
        <v>6.9999999999999999E-4</v>
      </c>
      <c r="DI112" s="294">
        <v>0</v>
      </c>
      <c r="DJ112" s="294">
        <v>0</v>
      </c>
      <c r="DK112" s="294">
        <v>5.0000000000000001E-4</v>
      </c>
      <c r="DL112" s="294">
        <v>5.0000000000000001E-4</v>
      </c>
      <c r="DM112" s="294">
        <v>2.9999999999999997E-4</v>
      </c>
      <c r="DN112" s="294">
        <v>2.7500000000000002E-4</v>
      </c>
      <c r="DO112" s="294">
        <v>4.0000000000000598E-4</v>
      </c>
      <c r="DQ112" s="294">
        <v>6.4999999999999994E-5</v>
      </c>
    </row>
    <row r="113" spans="1:121" x14ac:dyDescent="0.2">
      <c r="A113" s="66">
        <v>39814</v>
      </c>
      <c r="B113">
        <v>0.97970512700000723</v>
      </c>
      <c r="C113">
        <v>0.95511599999999808</v>
      </c>
      <c r="D113">
        <v>0.94194899999999981</v>
      </c>
      <c r="E113">
        <v>0.94194899999999981</v>
      </c>
      <c r="F113">
        <v>0.97699999999999998</v>
      </c>
      <c r="G113">
        <v>0.98750000000000004</v>
      </c>
      <c r="H113">
        <v>0.98750000000000004</v>
      </c>
      <c r="I113">
        <v>0.88079074999999463</v>
      </c>
      <c r="J113">
        <v>0.74732999999999994</v>
      </c>
      <c r="K113">
        <v>0.98499999999999999</v>
      </c>
      <c r="L113">
        <v>0.91869552499999663</v>
      </c>
      <c r="M113">
        <v>0.96804693749999637</v>
      </c>
      <c r="N113">
        <v>0.87257744999999765</v>
      </c>
      <c r="O113">
        <v>0.9480064000000018</v>
      </c>
      <c r="P113">
        <v>0.87257744999999765</v>
      </c>
      <c r="Q113">
        <v>0.91869552499999663</v>
      </c>
      <c r="R113">
        <v>0.91869552499999663</v>
      </c>
      <c r="S113">
        <v>0.91869552499999663</v>
      </c>
      <c r="T113">
        <v>0.87257744999999765</v>
      </c>
      <c r="U113">
        <v>0.87257744999999765</v>
      </c>
      <c r="V113">
        <v>0.87257744999999765</v>
      </c>
      <c r="W113">
        <v>0.87257744999999765</v>
      </c>
      <c r="X113">
        <v>0.9480064000000018</v>
      </c>
      <c r="Y113">
        <v>0.9480064000000018</v>
      </c>
      <c r="Z113">
        <v>0.9480064000000018</v>
      </c>
      <c r="AA113">
        <v>0.9480064000000018</v>
      </c>
      <c r="AB113">
        <v>0.87257744999999765</v>
      </c>
      <c r="AC113">
        <v>0.87257744999999765</v>
      </c>
      <c r="AD113">
        <v>0.9480064000000018</v>
      </c>
      <c r="AE113">
        <v>0.9480064000000018</v>
      </c>
      <c r="AF113">
        <v>0.87257744999999765</v>
      </c>
      <c r="AG113">
        <v>0.98</v>
      </c>
      <c r="AH113">
        <v>0.97734904999999839</v>
      </c>
      <c r="AI113">
        <v>0.97734904999999839</v>
      </c>
      <c r="AJ113">
        <v>0.87257744999999765</v>
      </c>
      <c r="AK113">
        <v>1</v>
      </c>
      <c r="AL113">
        <v>0.98499999999999999</v>
      </c>
      <c r="AM113">
        <v>0.94194899999999981</v>
      </c>
      <c r="AS113">
        <v>0.97699999999999998</v>
      </c>
      <c r="AT113" s="290">
        <v>0.97750000000000004</v>
      </c>
      <c r="AU113">
        <v>0.97734904999999839</v>
      </c>
      <c r="AV113">
        <v>0.94194899999999981</v>
      </c>
      <c r="AW113">
        <v>0.94194899999999981</v>
      </c>
      <c r="AX113">
        <v>0.94194899999999981</v>
      </c>
      <c r="AY113">
        <v>0.97734904999999839</v>
      </c>
      <c r="AZ113">
        <v>0.97734904999999839</v>
      </c>
      <c r="BA113">
        <v>0.94194899999999981</v>
      </c>
      <c r="BB113">
        <v>0.64</v>
      </c>
      <c r="BC113">
        <f t="shared" si="1"/>
        <v>1</v>
      </c>
      <c r="BE113">
        <v>1.094642600000008</v>
      </c>
      <c r="BF113">
        <v>1.1105999999999978</v>
      </c>
      <c r="BG113">
        <v>1.0826999999999998</v>
      </c>
      <c r="BH113">
        <v>1.0155999999999987</v>
      </c>
      <c r="BI113">
        <v>1</v>
      </c>
      <c r="BJ113">
        <v>2.232600000000005</v>
      </c>
      <c r="BK113">
        <v>2.2823863333333305</v>
      </c>
      <c r="BL113">
        <v>1.0941499999999933</v>
      </c>
      <c r="BM113">
        <v>1.2885</v>
      </c>
      <c r="BN113">
        <v>2.0010000000000008</v>
      </c>
      <c r="BO113">
        <v>1.5185049999999944</v>
      </c>
      <c r="BP113">
        <v>1.5185049999999944</v>
      </c>
      <c r="BQ113">
        <v>1.2646049999999966</v>
      </c>
      <c r="BR113">
        <v>1.077280000000002</v>
      </c>
      <c r="BS113">
        <v>1.4290049999999954</v>
      </c>
      <c r="BT113" s="294"/>
      <c r="BU113">
        <v>1.0981449999999982</v>
      </c>
      <c r="BV113" s="294"/>
      <c r="BW113" s="294"/>
      <c r="BX113" s="294"/>
      <c r="BY113" s="294"/>
      <c r="BZ113" s="294"/>
      <c r="CA113" s="294"/>
      <c r="CB113" s="294"/>
      <c r="CC113">
        <v>0.89500000000000002</v>
      </c>
      <c r="CD113">
        <v>0.86</v>
      </c>
      <c r="CE113">
        <v>0.87</v>
      </c>
      <c r="CF113">
        <v>0.92</v>
      </c>
      <c r="CG113">
        <v>0.999</v>
      </c>
      <c r="CH113">
        <v>0.57999999999999996</v>
      </c>
      <c r="CI113">
        <v>0.45</v>
      </c>
      <c r="CJ113">
        <v>0.80500000000000005</v>
      </c>
      <c r="CK113">
        <v>0.57999999999999996</v>
      </c>
      <c r="CL113">
        <v>0.505</v>
      </c>
      <c r="CM113">
        <v>0.60499999999999998</v>
      </c>
      <c r="CN113">
        <v>0.63749999999999996</v>
      </c>
      <c r="CO113">
        <v>0.69</v>
      </c>
      <c r="CP113">
        <v>0.88</v>
      </c>
      <c r="CQ113">
        <v>0.64</v>
      </c>
      <c r="CR113">
        <v>0.89</v>
      </c>
      <c r="CV113">
        <v>0.97750000000000004</v>
      </c>
      <c r="DA113" s="294">
        <v>2.8499999999999999E-4</v>
      </c>
      <c r="DB113" s="294">
        <v>2.0000000000000001E-4</v>
      </c>
      <c r="DC113" s="294">
        <v>0</v>
      </c>
      <c r="DD113" s="294">
        <v>1E-4</v>
      </c>
      <c r="DE113" s="294">
        <v>0</v>
      </c>
      <c r="DF113" s="294">
        <v>3.5999999999999999E-3</v>
      </c>
      <c r="DG113" s="294">
        <v>4.6999999999999999E-4</v>
      </c>
      <c r="DH113" s="294">
        <v>6.9999999999999999E-4</v>
      </c>
      <c r="DI113" s="294">
        <v>0</v>
      </c>
      <c r="DJ113" s="294">
        <v>0</v>
      </c>
      <c r="DK113" s="294">
        <v>5.0000000000000001E-4</v>
      </c>
      <c r="DL113" s="294">
        <v>5.0000000000000001E-4</v>
      </c>
      <c r="DM113" s="294">
        <v>2.9999999999999997E-4</v>
      </c>
      <c r="DN113" s="294">
        <v>2.7500000000000002E-4</v>
      </c>
      <c r="DO113" s="294">
        <v>4.0000000000000598E-4</v>
      </c>
      <c r="DQ113" s="294">
        <v>6.4999999999999994E-5</v>
      </c>
    </row>
    <row r="114" spans="1:121" x14ac:dyDescent="0.2">
      <c r="A114" s="66">
        <v>39845</v>
      </c>
      <c r="B114">
        <v>0.94711237400000703</v>
      </c>
      <c r="C114">
        <v>0.95528799999999814</v>
      </c>
      <c r="D114">
        <v>0.96360299999999977</v>
      </c>
      <c r="E114">
        <v>0.96360299999999977</v>
      </c>
      <c r="F114">
        <v>0.97699999999999998</v>
      </c>
      <c r="G114">
        <v>0.98750000000000004</v>
      </c>
      <c r="H114">
        <v>0.98750000000000004</v>
      </c>
      <c r="I114">
        <v>0.92514824999999423</v>
      </c>
      <c r="J114">
        <v>0.88262250000000009</v>
      </c>
      <c r="K114">
        <v>0.98499999999999999</v>
      </c>
      <c r="L114">
        <v>0.96456817499999647</v>
      </c>
      <c r="M114">
        <v>0.98750000000000004</v>
      </c>
      <c r="N114">
        <v>0.89808254999999759</v>
      </c>
      <c r="O114">
        <v>0.94555451250000178</v>
      </c>
      <c r="P114">
        <v>0.89808254999999759</v>
      </c>
      <c r="Q114">
        <v>0.96456817499999647</v>
      </c>
      <c r="R114">
        <v>0.96456817499999647</v>
      </c>
      <c r="S114">
        <v>0.96456817499999647</v>
      </c>
      <c r="T114">
        <v>0.89808254999999759</v>
      </c>
      <c r="U114">
        <v>0.89808254999999759</v>
      </c>
      <c r="V114">
        <v>0.89808254999999759</v>
      </c>
      <c r="W114">
        <v>0.89808254999999759</v>
      </c>
      <c r="X114">
        <v>0.94555451250000178</v>
      </c>
      <c r="Y114">
        <v>0.94555451250000178</v>
      </c>
      <c r="Z114">
        <v>0.94555451250000178</v>
      </c>
      <c r="AA114">
        <v>0.94555451250000178</v>
      </c>
      <c r="AB114">
        <v>0.89808254999999759</v>
      </c>
      <c r="AC114">
        <v>0.89808254999999759</v>
      </c>
      <c r="AD114">
        <v>0.94555451250000178</v>
      </c>
      <c r="AE114">
        <v>0.94555451250000178</v>
      </c>
      <c r="AF114">
        <v>0.89808254999999759</v>
      </c>
      <c r="AG114">
        <v>0.98</v>
      </c>
      <c r="AH114">
        <v>0.9774068999999983</v>
      </c>
      <c r="AI114">
        <v>0.9774068999999983</v>
      </c>
      <c r="AJ114">
        <v>0.89808254999999759</v>
      </c>
      <c r="AK114">
        <v>1</v>
      </c>
      <c r="AL114">
        <v>0.98499999999999999</v>
      </c>
      <c r="AM114">
        <v>0.96360299999999977</v>
      </c>
      <c r="AS114">
        <v>0.97699999999999998</v>
      </c>
      <c r="AT114" s="290">
        <v>0.97750000000000004</v>
      </c>
      <c r="AU114">
        <v>0.9774068999999983</v>
      </c>
      <c r="AV114">
        <v>0.96360299999999977</v>
      </c>
      <c r="AW114">
        <v>0.96360299999999977</v>
      </c>
      <c r="AX114">
        <v>0.96360299999999977</v>
      </c>
      <c r="AY114">
        <v>0.9774068999999983</v>
      </c>
      <c r="AZ114">
        <v>0.9774068999999983</v>
      </c>
      <c r="BA114">
        <v>0.96360299999999977</v>
      </c>
      <c r="BB114">
        <v>0.64</v>
      </c>
      <c r="BC114">
        <f t="shared" si="1"/>
        <v>1</v>
      </c>
      <c r="BE114">
        <v>1.0949276000000081</v>
      </c>
      <c r="BF114">
        <v>1.1107999999999978</v>
      </c>
      <c r="BG114">
        <v>1.0826999999999998</v>
      </c>
      <c r="BH114">
        <v>1.0156999999999987</v>
      </c>
      <c r="BI114">
        <v>1</v>
      </c>
      <c r="BJ114">
        <v>2.2362000000000051</v>
      </c>
      <c r="BK114">
        <v>2.2828563333333305</v>
      </c>
      <c r="BL114">
        <v>1.0948499999999932</v>
      </c>
      <c r="BM114">
        <v>1.2885</v>
      </c>
      <c r="BN114">
        <v>2.0010000000000008</v>
      </c>
      <c r="BO114">
        <v>1.5190049999999944</v>
      </c>
      <c r="BP114">
        <v>1.5190049999999944</v>
      </c>
      <c r="BQ114">
        <v>1.2649049999999966</v>
      </c>
      <c r="BR114">
        <v>1.077555000000002</v>
      </c>
      <c r="BS114">
        <v>1.4294049999999954</v>
      </c>
      <c r="BT114" s="294"/>
      <c r="BU114">
        <v>1.0982099999999981</v>
      </c>
      <c r="BV114" s="294"/>
      <c r="BW114" s="294"/>
      <c r="BX114" s="294"/>
      <c r="BY114" s="294"/>
      <c r="BZ114" s="294"/>
      <c r="CA114" s="294"/>
      <c r="CB114" s="294"/>
      <c r="CC114">
        <v>0.86499999999999999</v>
      </c>
      <c r="CD114">
        <v>0.86</v>
      </c>
      <c r="CE114">
        <v>0.89</v>
      </c>
      <c r="CF114">
        <v>0.93500000000000005</v>
      </c>
      <c r="CG114">
        <v>0.99895</v>
      </c>
      <c r="CH114">
        <v>0.57999999999999996</v>
      </c>
      <c r="CI114">
        <v>0.45</v>
      </c>
      <c r="CJ114">
        <v>0.84499999999999997</v>
      </c>
      <c r="CK114">
        <v>0.68500000000000005</v>
      </c>
      <c r="CL114">
        <v>0.505</v>
      </c>
      <c r="CM114">
        <v>0.63500000000000001</v>
      </c>
      <c r="CN114">
        <v>0.66749999999999998</v>
      </c>
      <c r="CO114">
        <v>0.71</v>
      </c>
      <c r="CP114">
        <v>0.87749999999999995</v>
      </c>
      <c r="CQ114">
        <v>0.67</v>
      </c>
      <c r="CR114">
        <v>0.89</v>
      </c>
      <c r="CV114">
        <v>0.97750000000000004</v>
      </c>
      <c r="DA114" s="294">
        <v>2.8499999999999999E-4</v>
      </c>
      <c r="DB114" s="294">
        <v>2.0000000000000001E-4</v>
      </c>
      <c r="DC114" s="294">
        <v>0</v>
      </c>
      <c r="DD114" s="294">
        <v>1E-4</v>
      </c>
      <c r="DE114" s="294">
        <v>0</v>
      </c>
      <c r="DF114" s="294">
        <v>3.5999999999999999E-3</v>
      </c>
      <c r="DG114" s="294">
        <v>4.6999999999999999E-4</v>
      </c>
      <c r="DH114" s="294">
        <v>6.9999999999999999E-4</v>
      </c>
      <c r="DI114" s="294">
        <v>0</v>
      </c>
      <c r="DJ114" s="294">
        <v>0</v>
      </c>
      <c r="DK114" s="294">
        <v>5.0000000000000001E-4</v>
      </c>
      <c r="DL114" s="294">
        <v>5.0000000000000001E-4</v>
      </c>
      <c r="DM114" s="294">
        <v>2.9999999999999997E-4</v>
      </c>
      <c r="DN114" s="294">
        <v>2.7500000000000002E-4</v>
      </c>
      <c r="DO114" s="294">
        <v>4.0000000000000598E-4</v>
      </c>
      <c r="DQ114" s="294">
        <v>6.4999999999999994E-5</v>
      </c>
    </row>
    <row r="115" spans="1:121" x14ac:dyDescent="0.2">
      <c r="A115" s="66">
        <v>39873</v>
      </c>
      <c r="B115">
        <v>0.94735889900000703</v>
      </c>
      <c r="C115">
        <v>0.98799999999999999</v>
      </c>
      <c r="D115">
        <v>0.98499999999999999</v>
      </c>
      <c r="E115">
        <v>0.98499999999999999</v>
      </c>
      <c r="F115">
        <v>0.97699999999999998</v>
      </c>
      <c r="G115">
        <v>0.98750000000000004</v>
      </c>
      <c r="H115">
        <v>0.98750000000000004</v>
      </c>
      <c r="I115">
        <v>0.958606249999994</v>
      </c>
      <c r="J115">
        <v>0.98499999999999999</v>
      </c>
      <c r="K115">
        <v>0.98499999999999999</v>
      </c>
      <c r="L115">
        <v>0.98750000000000004</v>
      </c>
      <c r="M115">
        <v>0.98750000000000004</v>
      </c>
      <c r="N115">
        <v>0.98</v>
      </c>
      <c r="O115">
        <v>0.97004700000000188</v>
      </c>
      <c r="P115">
        <v>0.98</v>
      </c>
      <c r="Q115">
        <v>0.98750000000000004</v>
      </c>
      <c r="R115">
        <v>0.98750000000000004</v>
      </c>
      <c r="S115">
        <v>0.98750000000000004</v>
      </c>
      <c r="T115">
        <v>0.98</v>
      </c>
      <c r="U115">
        <v>0.98</v>
      </c>
      <c r="V115">
        <v>0.98</v>
      </c>
      <c r="W115">
        <v>0.98</v>
      </c>
      <c r="X115">
        <v>0.97004700000000188</v>
      </c>
      <c r="Y115">
        <v>0.97004700000000188</v>
      </c>
      <c r="Z115">
        <v>0.97004700000000188</v>
      </c>
      <c r="AA115">
        <v>0.97004700000000188</v>
      </c>
      <c r="AB115">
        <v>0.98</v>
      </c>
      <c r="AC115">
        <v>0.98</v>
      </c>
      <c r="AD115">
        <v>0.97004700000000188</v>
      </c>
      <c r="AE115">
        <v>0.97004700000000188</v>
      </c>
      <c r="AF115">
        <v>0.98</v>
      </c>
      <c r="AG115">
        <v>0.99</v>
      </c>
      <c r="AH115">
        <v>0.97746474999999833</v>
      </c>
      <c r="AI115">
        <v>0.97746474999999833</v>
      </c>
      <c r="AJ115">
        <v>0.98</v>
      </c>
      <c r="AK115">
        <v>1</v>
      </c>
      <c r="AL115">
        <v>0.98499999999999999</v>
      </c>
      <c r="AM115">
        <v>0.98499999999999999</v>
      </c>
      <c r="AS115">
        <v>0.97699999999999998</v>
      </c>
      <c r="AT115" s="290">
        <v>0.97750000000000004</v>
      </c>
      <c r="AU115">
        <v>0.97746474999999833</v>
      </c>
      <c r="AV115">
        <v>0.98499999999999999</v>
      </c>
      <c r="AW115">
        <v>0.98499999999999999</v>
      </c>
      <c r="AX115">
        <v>0.98499999999999999</v>
      </c>
      <c r="AY115">
        <v>0.97746474999999833</v>
      </c>
      <c r="AZ115">
        <v>0.97746474999999833</v>
      </c>
      <c r="BA115">
        <v>0.98499999999999999</v>
      </c>
      <c r="BB115">
        <v>0.64</v>
      </c>
      <c r="BC115">
        <f t="shared" si="1"/>
        <v>1</v>
      </c>
      <c r="BE115">
        <v>1.0952126000000082</v>
      </c>
      <c r="BF115">
        <v>1.1109999999999978</v>
      </c>
      <c r="BG115">
        <v>1.0826999999999998</v>
      </c>
      <c r="BH115">
        <v>1.0157999999999987</v>
      </c>
      <c r="BI115">
        <v>1</v>
      </c>
      <c r="BJ115">
        <v>2.2398000000000051</v>
      </c>
      <c r="BK115">
        <v>2.2833263333333305</v>
      </c>
      <c r="BL115">
        <v>1.0955499999999931</v>
      </c>
      <c r="BM115">
        <v>1.2885</v>
      </c>
      <c r="BN115">
        <v>2.0010000000000008</v>
      </c>
      <c r="BO115">
        <v>1.5195049999999943</v>
      </c>
      <c r="BP115">
        <v>1.5195049999999943</v>
      </c>
      <c r="BQ115">
        <v>1.2652049999999966</v>
      </c>
      <c r="BR115">
        <v>1.0778300000000021</v>
      </c>
      <c r="BS115">
        <v>1.4298049999999953</v>
      </c>
      <c r="BT115" s="294"/>
      <c r="BU115">
        <v>1.0982749999999981</v>
      </c>
      <c r="BV115" s="294"/>
      <c r="BW115" s="294"/>
      <c r="BX115" s="294"/>
      <c r="BY115" s="294"/>
      <c r="BZ115" s="294"/>
      <c r="CA115" s="294"/>
      <c r="CB115" s="294"/>
      <c r="CC115">
        <v>0.86499999999999999</v>
      </c>
      <c r="CD115">
        <v>0.89</v>
      </c>
      <c r="CE115">
        <v>0.91</v>
      </c>
      <c r="CF115">
        <v>0.93500000000000005</v>
      </c>
      <c r="CG115">
        <v>0.99895</v>
      </c>
      <c r="CH115">
        <v>0.54</v>
      </c>
      <c r="CI115">
        <v>0.45</v>
      </c>
      <c r="CJ115">
        <v>0.875</v>
      </c>
      <c r="CK115">
        <v>0.85499999999999998</v>
      </c>
      <c r="CL115">
        <v>0.51500000000000001</v>
      </c>
      <c r="CM115">
        <v>0.78500000000000003</v>
      </c>
      <c r="CN115">
        <v>0.8175</v>
      </c>
      <c r="CO115">
        <v>0.8</v>
      </c>
      <c r="CP115">
        <v>0.9</v>
      </c>
      <c r="CQ115">
        <v>0.83</v>
      </c>
      <c r="CR115">
        <v>0.89</v>
      </c>
      <c r="CV115">
        <v>0.97750000000000004</v>
      </c>
      <c r="DA115" s="294">
        <v>2.8499999999999999E-4</v>
      </c>
      <c r="DB115" s="294">
        <v>2.0000000000000001E-4</v>
      </c>
      <c r="DC115" s="294">
        <v>0</v>
      </c>
      <c r="DD115" s="294">
        <v>1E-4</v>
      </c>
      <c r="DE115" s="294">
        <v>0</v>
      </c>
      <c r="DF115" s="294">
        <v>3.5999999999999999E-3</v>
      </c>
      <c r="DG115" s="294">
        <v>4.6999999999999999E-4</v>
      </c>
      <c r="DH115" s="294">
        <v>6.9999999999999999E-4</v>
      </c>
      <c r="DI115" s="294">
        <v>0</v>
      </c>
      <c r="DJ115" s="294">
        <v>0</v>
      </c>
      <c r="DK115" s="294">
        <v>5.0000000000000001E-4</v>
      </c>
      <c r="DL115" s="294">
        <v>5.0000000000000001E-4</v>
      </c>
      <c r="DM115" s="294">
        <v>2.9999999999999997E-4</v>
      </c>
      <c r="DN115" s="294">
        <v>2.7500000000000002E-4</v>
      </c>
      <c r="DO115" s="294">
        <v>4.0000000000000598E-4</v>
      </c>
      <c r="DQ115" s="294">
        <v>6.4999999999999994E-5</v>
      </c>
    </row>
    <row r="116" spans="1:121" x14ac:dyDescent="0.2">
      <c r="A116" s="66">
        <v>39904</v>
      </c>
      <c r="B116">
        <v>0.98047035200000743</v>
      </c>
      <c r="C116">
        <v>0.98799999999999999</v>
      </c>
      <c r="D116">
        <v>0.98499999999999999</v>
      </c>
      <c r="E116">
        <v>0.98499999999999999</v>
      </c>
      <c r="F116">
        <v>0.97699999999999998</v>
      </c>
      <c r="G116">
        <v>0.98750000000000004</v>
      </c>
      <c r="H116">
        <v>0.95919445999999875</v>
      </c>
      <c r="I116">
        <v>0.98750000000000004</v>
      </c>
      <c r="J116">
        <v>0.98499999999999999</v>
      </c>
      <c r="K116">
        <v>0.98499999999999999</v>
      </c>
      <c r="L116">
        <v>0.98750000000000004</v>
      </c>
      <c r="M116">
        <v>0.98750000000000004</v>
      </c>
      <c r="N116">
        <v>0.98</v>
      </c>
      <c r="O116">
        <v>0.97352881500000188</v>
      </c>
      <c r="P116">
        <v>0.98</v>
      </c>
      <c r="Q116">
        <v>0.98750000000000004</v>
      </c>
      <c r="R116">
        <v>0.98750000000000004</v>
      </c>
      <c r="S116">
        <v>0.98750000000000004</v>
      </c>
      <c r="T116">
        <v>0.98</v>
      </c>
      <c r="U116">
        <v>0.98</v>
      </c>
      <c r="V116">
        <v>0.98</v>
      </c>
      <c r="W116">
        <v>0.98</v>
      </c>
      <c r="X116">
        <v>0.97352881500000188</v>
      </c>
      <c r="Y116">
        <v>0.97352881500000188</v>
      </c>
      <c r="Z116">
        <v>0.97352881500000188</v>
      </c>
      <c r="AA116">
        <v>0.97352881500000188</v>
      </c>
      <c r="AB116">
        <v>0.98</v>
      </c>
      <c r="AC116">
        <v>0.98</v>
      </c>
      <c r="AD116">
        <v>0.97352881500000188</v>
      </c>
      <c r="AE116">
        <v>0.97352881500000188</v>
      </c>
      <c r="AF116">
        <v>0.98</v>
      </c>
      <c r="AG116">
        <v>0.99</v>
      </c>
      <c r="AH116">
        <v>0.97752259999999835</v>
      </c>
      <c r="AI116">
        <v>0.97752259999999835</v>
      </c>
      <c r="AJ116">
        <v>0.98</v>
      </c>
      <c r="AK116">
        <v>1</v>
      </c>
      <c r="AL116">
        <v>0.98499999999999999</v>
      </c>
      <c r="AM116">
        <v>0.98499999999999999</v>
      </c>
      <c r="AS116">
        <v>0.97699999999999998</v>
      </c>
      <c r="AT116" s="290">
        <v>0.97750000000000004</v>
      </c>
      <c r="AU116">
        <v>0.97752259999999835</v>
      </c>
      <c r="AV116">
        <v>0.98499999999999999</v>
      </c>
      <c r="AW116">
        <v>0.98499999999999999</v>
      </c>
      <c r="AX116">
        <v>0.98499999999999999</v>
      </c>
      <c r="AY116">
        <v>0.97752259999999835</v>
      </c>
      <c r="AZ116">
        <v>0.97752259999999835</v>
      </c>
      <c r="BA116">
        <v>0.98499999999999999</v>
      </c>
      <c r="BB116">
        <v>0.64</v>
      </c>
      <c r="BC116">
        <f t="shared" si="1"/>
        <v>1</v>
      </c>
      <c r="BE116">
        <v>1.0954976000000083</v>
      </c>
      <c r="BF116">
        <v>1.1111999999999977</v>
      </c>
      <c r="BG116">
        <v>1.0826999999999998</v>
      </c>
      <c r="BH116">
        <v>1.0158999999999987</v>
      </c>
      <c r="BI116">
        <v>1</v>
      </c>
      <c r="BJ116">
        <v>2.2434000000000052</v>
      </c>
      <c r="BK116">
        <v>2.2837963333333304</v>
      </c>
      <c r="BL116">
        <v>1.0962499999999931</v>
      </c>
      <c r="BM116">
        <v>1.2885</v>
      </c>
      <c r="BN116">
        <v>2.0010000000000008</v>
      </c>
      <c r="BO116">
        <v>1.5200049999999943</v>
      </c>
      <c r="BP116">
        <v>1.5200049999999943</v>
      </c>
      <c r="BQ116">
        <v>1.2655049999999965</v>
      </c>
      <c r="BR116">
        <v>1.0781050000000021</v>
      </c>
      <c r="BS116">
        <v>1.4302049999999953</v>
      </c>
      <c r="BT116" s="294"/>
      <c r="BU116">
        <v>1.0983399999999981</v>
      </c>
      <c r="BV116" s="294"/>
      <c r="BW116" s="294"/>
      <c r="BX116" s="294"/>
      <c r="BY116" s="294"/>
      <c r="BZ116" s="294"/>
      <c r="CA116" s="294"/>
      <c r="CB116" s="294"/>
      <c r="CC116">
        <v>0.89500000000000002</v>
      </c>
      <c r="CD116">
        <v>0.9</v>
      </c>
      <c r="CE116">
        <v>0.91</v>
      </c>
      <c r="CF116">
        <v>0.96</v>
      </c>
      <c r="CG116">
        <v>0.99895</v>
      </c>
      <c r="CH116">
        <v>0.48</v>
      </c>
      <c r="CI116">
        <v>0.42</v>
      </c>
      <c r="CJ116">
        <v>0.93500000000000005</v>
      </c>
      <c r="CK116">
        <v>0.84499999999999997</v>
      </c>
      <c r="CL116">
        <v>0.57499999999999996</v>
      </c>
      <c r="CM116">
        <v>0.89500000000000002</v>
      </c>
      <c r="CN116">
        <v>0.92749999999999999</v>
      </c>
      <c r="CO116">
        <v>0.85</v>
      </c>
      <c r="CP116">
        <v>0.90300000000000002</v>
      </c>
      <c r="CQ116">
        <v>0.92</v>
      </c>
      <c r="CR116">
        <v>0.89</v>
      </c>
      <c r="CV116">
        <v>0.97750000000000004</v>
      </c>
      <c r="DA116" s="294">
        <v>2.8499999999999999E-4</v>
      </c>
      <c r="DB116" s="294">
        <v>2.0000000000000001E-4</v>
      </c>
      <c r="DC116" s="294">
        <v>0</v>
      </c>
      <c r="DD116" s="294">
        <v>1E-4</v>
      </c>
      <c r="DE116" s="294">
        <v>0</v>
      </c>
      <c r="DF116" s="294">
        <v>3.5999999999999999E-3</v>
      </c>
      <c r="DG116" s="294">
        <v>4.6999999999999999E-4</v>
      </c>
      <c r="DH116" s="294">
        <v>6.9999999999999999E-4</v>
      </c>
      <c r="DI116" s="294">
        <v>0</v>
      </c>
      <c r="DJ116" s="294">
        <v>0</v>
      </c>
      <c r="DK116" s="294">
        <v>5.0000000000000001E-4</v>
      </c>
      <c r="DL116" s="294">
        <v>5.0000000000000001E-4</v>
      </c>
      <c r="DM116" s="294">
        <v>2.9999999999999997E-4</v>
      </c>
      <c r="DN116" s="294">
        <v>2.7500000000000002E-4</v>
      </c>
      <c r="DO116" s="294">
        <v>4.0000000000000598E-4</v>
      </c>
      <c r="DQ116" s="294">
        <v>6.4999999999999994E-5</v>
      </c>
    </row>
    <row r="117" spans="1:121" x14ac:dyDescent="0.2">
      <c r="A117" s="66">
        <v>39934</v>
      </c>
      <c r="B117">
        <v>0.98799999999999999</v>
      </c>
      <c r="C117">
        <v>0.98799999999999999</v>
      </c>
      <c r="D117">
        <v>0.98499999999999999</v>
      </c>
      <c r="E117">
        <v>0.98499999999999999</v>
      </c>
      <c r="F117">
        <v>0.97699999999999998</v>
      </c>
      <c r="G117">
        <v>0.76398000000000188</v>
      </c>
      <c r="H117">
        <v>0.95939185999999876</v>
      </c>
      <c r="I117">
        <v>0.98750000000000004</v>
      </c>
      <c r="J117">
        <v>0.95993249999999997</v>
      </c>
      <c r="K117">
        <v>0.98499999999999999</v>
      </c>
      <c r="L117">
        <v>0.98750000000000004</v>
      </c>
      <c r="M117">
        <v>0.98750000000000004</v>
      </c>
      <c r="N117">
        <v>0.98</v>
      </c>
      <c r="O117">
        <v>0.9705420000000019</v>
      </c>
      <c r="P117">
        <v>0.98</v>
      </c>
      <c r="Q117">
        <v>0.98750000000000004</v>
      </c>
      <c r="R117">
        <v>0.98750000000000004</v>
      </c>
      <c r="S117">
        <v>0.98750000000000004</v>
      </c>
      <c r="T117">
        <v>0.98</v>
      </c>
      <c r="U117">
        <v>0.98</v>
      </c>
      <c r="V117">
        <v>0.98</v>
      </c>
      <c r="W117">
        <v>0.98</v>
      </c>
      <c r="X117">
        <v>0.9705420000000019</v>
      </c>
      <c r="Y117">
        <v>0.9705420000000019</v>
      </c>
      <c r="Z117">
        <v>0.9705420000000019</v>
      </c>
      <c r="AA117">
        <v>0.9705420000000019</v>
      </c>
      <c r="AB117">
        <v>0.98</v>
      </c>
      <c r="AC117">
        <v>0.98</v>
      </c>
      <c r="AD117">
        <v>0.9705420000000019</v>
      </c>
      <c r="AE117">
        <v>0.9705420000000019</v>
      </c>
      <c r="AF117">
        <v>0.98</v>
      </c>
      <c r="AG117">
        <v>0.99</v>
      </c>
      <c r="AH117">
        <v>0.97758044999999827</v>
      </c>
      <c r="AI117">
        <v>0.97758044999999827</v>
      </c>
      <c r="AJ117">
        <v>0.98</v>
      </c>
      <c r="AK117">
        <v>1</v>
      </c>
      <c r="AL117">
        <v>0.98499999999999999</v>
      </c>
      <c r="AM117">
        <v>0.98499999999999999</v>
      </c>
      <c r="AS117">
        <v>0.97699999999999998</v>
      </c>
      <c r="AT117" s="290">
        <v>0.97750000000000004</v>
      </c>
      <c r="AU117">
        <v>0.97758044999999827</v>
      </c>
      <c r="AV117">
        <v>0.98499999999999999</v>
      </c>
      <c r="AW117">
        <v>0.98499999999999999</v>
      </c>
      <c r="AX117">
        <v>0.98499999999999999</v>
      </c>
      <c r="AY117">
        <v>0.97758044999999827</v>
      </c>
      <c r="AZ117">
        <v>0.97758044999999827</v>
      </c>
      <c r="BA117">
        <v>0.98499999999999999</v>
      </c>
      <c r="BB117">
        <v>0.64</v>
      </c>
      <c r="BC117">
        <f t="shared" si="1"/>
        <v>1</v>
      </c>
      <c r="BE117">
        <v>1.0957826000000084</v>
      </c>
      <c r="BF117">
        <v>1.1113999999999977</v>
      </c>
      <c r="BG117">
        <v>1.0826999999999998</v>
      </c>
      <c r="BH117">
        <v>1.0159999999999987</v>
      </c>
      <c r="BI117">
        <v>1</v>
      </c>
      <c r="BJ117">
        <v>2.2470000000000052</v>
      </c>
      <c r="BK117">
        <v>2.2842663333333304</v>
      </c>
      <c r="BL117">
        <v>1.096949999999993</v>
      </c>
      <c r="BM117">
        <v>1.2885</v>
      </c>
      <c r="BN117">
        <v>2.0010000000000008</v>
      </c>
      <c r="BO117">
        <v>1.5205049999999942</v>
      </c>
      <c r="BP117">
        <v>1.5205049999999942</v>
      </c>
      <c r="BQ117">
        <v>1.2658049999999965</v>
      </c>
      <c r="BR117">
        <v>1.0783800000000021</v>
      </c>
      <c r="BS117">
        <v>1.4306049999999952</v>
      </c>
      <c r="BT117" s="294"/>
      <c r="BU117">
        <v>1.0984049999999981</v>
      </c>
      <c r="BV117" s="294"/>
      <c r="BW117" s="294"/>
      <c r="BX117" s="294"/>
      <c r="BY117" s="294"/>
      <c r="BZ117" s="294"/>
      <c r="CA117" s="294"/>
      <c r="CB117" s="294"/>
      <c r="CC117">
        <v>0.96499999999999997</v>
      </c>
      <c r="CD117">
        <v>0.91</v>
      </c>
      <c r="CE117">
        <v>0.91</v>
      </c>
      <c r="CF117">
        <v>0.97</v>
      </c>
      <c r="CG117">
        <v>0.99895</v>
      </c>
      <c r="CH117">
        <v>0.34</v>
      </c>
      <c r="CI117">
        <v>0.42</v>
      </c>
      <c r="CJ117">
        <v>0.93500000000000005</v>
      </c>
      <c r="CK117">
        <v>0.745</v>
      </c>
      <c r="CL117">
        <v>0.625</v>
      </c>
      <c r="CM117">
        <v>0.91749999999999998</v>
      </c>
      <c r="CN117">
        <v>0.95</v>
      </c>
      <c r="CO117">
        <v>0.88</v>
      </c>
      <c r="CP117">
        <v>0.9</v>
      </c>
      <c r="CQ117">
        <v>0.93500000000000005</v>
      </c>
      <c r="CR117">
        <v>0.89</v>
      </c>
      <c r="CV117">
        <v>0.97750000000000004</v>
      </c>
      <c r="DA117" s="294">
        <v>2.8499999999999999E-4</v>
      </c>
      <c r="DB117" s="294">
        <v>2.0000000000000001E-4</v>
      </c>
      <c r="DC117" s="294">
        <v>0</v>
      </c>
      <c r="DD117" s="294">
        <v>1E-4</v>
      </c>
      <c r="DE117" s="294">
        <v>0</v>
      </c>
      <c r="DF117" s="294">
        <v>3.5999999999999999E-3</v>
      </c>
      <c r="DG117" s="294">
        <v>4.6999999999999999E-4</v>
      </c>
      <c r="DH117" s="294">
        <v>6.9999999999999999E-4</v>
      </c>
      <c r="DI117" s="294">
        <v>0</v>
      </c>
      <c r="DJ117" s="294">
        <v>0</v>
      </c>
      <c r="DK117" s="294">
        <v>5.0000000000000001E-4</v>
      </c>
      <c r="DL117" s="294">
        <v>5.0000000000000001E-4</v>
      </c>
      <c r="DM117" s="294">
        <v>2.9999999999999997E-4</v>
      </c>
      <c r="DN117" s="294">
        <v>2.7500000000000002E-4</v>
      </c>
      <c r="DO117" s="294">
        <v>4.0000000000000598E-4</v>
      </c>
      <c r="DQ117" s="294">
        <v>6.4999999999999994E-5</v>
      </c>
    </row>
    <row r="118" spans="1:121" x14ac:dyDescent="0.2">
      <c r="A118" s="66">
        <v>39965</v>
      </c>
      <c r="B118">
        <v>0.98799999999999999</v>
      </c>
      <c r="C118">
        <v>0.98799999999999999</v>
      </c>
      <c r="D118">
        <v>0.98499999999999999</v>
      </c>
      <c r="E118">
        <v>0.98499999999999999</v>
      </c>
      <c r="F118">
        <v>0.97699999999999998</v>
      </c>
      <c r="G118">
        <v>0.76520400000000188</v>
      </c>
      <c r="H118">
        <v>0.98750000000000004</v>
      </c>
      <c r="I118">
        <v>0.98750000000000004</v>
      </c>
      <c r="J118">
        <v>0.84396749999999998</v>
      </c>
      <c r="K118">
        <v>0.98499999999999999</v>
      </c>
      <c r="L118">
        <v>0.98750000000000004</v>
      </c>
      <c r="M118">
        <v>0.98750000000000004</v>
      </c>
      <c r="N118">
        <v>0.98</v>
      </c>
      <c r="O118">
        <v>0.9734861375000019</v>
      </c>
      <c r="P118">
        <v>0.98</v>
      </c>
      <c r="Q118">
        <v>0.98750000000000004</v>
      </c>
      <c r="R118">
        <v>0.98750000000000004</v>
      </c>
      <c r="S118">
        <v>0.98750000000000004</v>
      </c>
      <c r="T118">
        <v>0.98</v>
      </c>
      <c r="U118">
        <v>0.98</v>
      </c>
      <c r="V118">
        <v>0.98</v>
      </c>
      <c r="W118">
        <v>0.98</v>
      </c>
      <c r="X118">
        <v>0.9734861375000019</v>
      </c>
      <c r="Y118">
        <v>0.9734861375000019</v>
      </c>
      <c r="Z118">
        <v>0.9734861375000019</v>
      </c>
      <c r="AA118">
        <v>0.9734861375000019</v>
      </c>
      <c r="AB118">
        <v>0.98</v>
      </c>
      <c r="AC118">
        <v>0.98</v>
      </c>
      <c r="AD118">
        <v>0.9734861375000019</v>
      </c>
      <c r="AE118">
        <v>0.9734861375000019</v>
      </c>
      <c r="AF118">
        <v>0.98</v>
      </c>
      <c r="AG118">
        <v>0.99</v>
      </c>
      <c r="AH118">
        <v>0.97763829999999829</v>
      </c>
      <c r="AI118">
        <v>0.97763829999999829</v>
      </c>
      <c r="AJ118">
        <v>0.98</v>
      </c>
      <c r="AK118">
        <v>1</v>
      </c>
      <c r="AL118">
        <v>0.98499999999999999</v>
      </c>
      <c r="AM118">
        <v>0.98499999999999999</v>
      </c>
      <c r="AS118">
        <v>0.97699999999999998</v>
      </c>
      <c r="AT118" s="290">
        <v>0.97750000000000004</v>
      </c>
      <c r="AU118">
        <v>0.97763829999999829</v>
      </c>
      <c r="AV118">
        <v>0.98499999999999999</v>
      </c>
      <c r="AW118">
        <v>0.98499999999999999</v>
      </c>
      <c r="AX118">
        <v>0.98499999999999999</v>
      </c>
      <c r="AY118">
        <v>0.97763829999999829</v>
      </c>
      <c r="AZ118">
        <v>0.97763829999999829</v>
      </c>
      <c r="BA118">
        <v>0.98499999999999999</v>
      </c>
      <c r="BB118">
        <v>0.64</v>
      </c>
      <c r="BC118">
        <f t="shared" si="1"/>
        <v>1</v>
      </c>
      <c r="BE118">
        <v>1.0960676000000085</v>
      </c>
      <c r="BF118">
        <v>1.1115999999999977</v>
      </c>
      <c r="BG118">
        <v>1.0826999999999998</v>
      </c>
      <c r="BH118">
        <v>1.0160999999999987</v>
      </c>
      <c r="BI118">
        <v>1</v>
      </c>
      <c r="BJ118">
        <v>2.2506000000000053</v>
      </c>
      <c r="BK118">
        <v>2.2847363333333304</v>
      </c>
      <c r="BL118">
        <v>1.0976499999999929</v>
      </c>
      <c r="BM118">
        <v>1.2885</v>
      </c>
      <c r="BN118">
        <v>2.0010000000000008</v>
      </c>
      <c r="BO118">
        <v>1.5210049999999942</v>
      </c>
      <c r="BP118">
        <v>1.5210049999999942</v>
      </c>
      <c r="BQ118">
        <v>1.2661049999999965</v>
      </c>
      <c r="BR118">
        <v>1.0786550000000021</v>
      </c>
      <c r="BS118">
        <v>1.4310049999999952</v>
      </c>
      <c r="BT118" s="294"/>
      <c r="BU118">
        <v>1.0984699999999981</v>
      </c>
      <c r="BV118" s="294"/>
      <c r="BW118" s="294"/>
      <c r="BX118" s="294"/>
      <c r="BY118" s="294"/>
      <c r="BZ118" s="294"/>
      <c r="CA118" s="294"/>
      <c r="CB118" s="294"/>
      <c r="CC118">
        <v>0.96499999999999997</v>
      </c>
      <c r="CD118">
        <v>0.91</v>
      </c>
      <c r="CE118">
        <v>0.91</v>
      </c>
      <c r="CF118">
        <v>0.98</v>
      </c>
      <c r="CG118">
        <v>0.99895</v>
      </c>
      <c r="CH118">
        <v>0.34</v>
      </c>
      <c r="CI118">
        <v>0.47</v>
      </c>
      <c r="CJ118">
        <v>0.93500000000000005</v>
      </c>
      <c r="CK118">
        <v>0.65500000000000003</v>
      </c>
      <c r="CL118">
        <v>0.72499999999999998</v>
      </c>
      <c r="CM118">
        <v>0.88249999999999995</v>
      </c>
      <c r="CN118">
        <v>0.91500000000000004</v>
      </c>
      <c r="CO118">
        <v>0.88</v>
      </c>
      <c r="CP118">
        <v>0.90249999999999997</v>
      </c>
      <c r="CQ118">
        <v>0.91500000000000004</v>
      </c>
      <c r="CR118">
        <v>0.89</v>
      </c>
      <c r="CV118">
        <v>0.97750000000000004</v>
      </c>
      <c r="DA118" s="294">
        <v>2.8499999999999999E-4</v>
      </c>
      <c r="DB118" s="294">
        <v>2.0000000000000001E-4</v>
      </c>
      <c r="DC118" s="294">
        <v>0</v>
      </c>
      <c r="DD118" s="294">
        <v>1E-4</v>
      </c>
      <c r="DE118" s="294">
        <v>0</v>
      </c>
      <c r="DF118" s="294">
        <v>3.5999999999999999E-3</v>
      </c>
      <c r="DG118" s="294">
        <v>4.6999999999999999E-4</v>
      </c>
      <c r="DH118" s="294">
        <v>6.9999999999999999E-4</v>
      </c>
      <c r="DI118" s="294">
        <v>0</v>
      </c>
      <c r="DJ118" s="294">
        <v>0</v>
      </c>
      <c r="DK118" s="294">
        <v>5.0000000000000001E-4</v>
      </c>
      <c r="DL118" s="294">
        <v>5.0000000000000001E-4</v>
      </c>
      <c r="DM118" s="294">
        <v>2.9999999999999997E-4</v>
      </c>
      <c r="DN118" s="294">
        <v>2.7500000000000002E-4</v>
      </c>
      <c r="DO118" s="294">
        <v>4.0000000000000598E-4</v>
      </c>
      <c r="DQ118" s="294">
        <v>6.4999999999999994E-5</v>
      </c>
    </row>
    <row r="119" spans="1:121" x14ac:dyDescent="0.2">
      <c r="A119" s="66">
        <v>39995</v>
      </c>
      <c r="B119">
        <v>0.98799999999999999</v>
      </c>
      <c r="C119">
        <v>0.98799999999999999</v>
      </c>
      <c r="D119">
        <v>0.98499999999999999</v>
      </c>
      <c r="E119">
        <v>0.98499999999999999</v>
      </c>
      <c r="F119">
        <v>0.97699999999999998</v>
      </c>
      <c r="G119">
        <v>0.9242220000000021</v>
      </c>
      <c r="H119">
        <v>0.98750000000000004</v>
      </c>
      <c r="I119">
        <v>0.98750000000000004</v>
      </c>
      <c r="J119">
        <v>0.86973750000000005</v>
      </c>
      <c r="K119">
        <v>0.98499999999999999</v>
      </c>
      <c r="L119">
        <v>0.98750000000000004</v>
      </c>
      <c r="M119">
        <v>0.98750000000000004</v>
      </c>
      <c r="N119">
        <v>0.98</v>
      </c>
      <c r="O119">
        <v>0.97912897500000196</v>
      </c>
      <c r="P119">
        <v>0.98</v>
      </c>
      <c r="Q119">
        <v>0.98750000000000004</v>
      </c>
      <c r="R119">
        <v>0.98750000000000004</v>
      </c>
      <c r="S119">
        <v>0.98750000000000004</v>
      </c>
      <c r="T119">
        <v>0.98</v>
      </c>
      <c r="U119">
        <v>0.98</v>
      </c>
      <c r="V119">
        <v>0.98</v>
      </c>
      <c r="W119">
        <v>0.98</v>
      </c>
      <c r="X119">
        <v>0.97912897500000196</v>
      </c>
      <c r="Y119">
        <v>0.97912897500000196</v>
      </c>
      <c r="Z119">
        <v>0.97912897500000196</v>
      </c>
      <c r="AA119">
        <v>0.97912897500000196</v>
      </c>
      <c r="AB119">
        <v>0.98</v>
      </c>
      <c r="AC119">
        <v>0.98</v>
      </c>
      <c r="AD119">
        <v>0.97912897500000196</v>
      </c>
      <c r="AE119">
        <v>0.97912897500000196</v>
      </c>
      <c r="AF119">
        <v>0.98</v>
      </c>
      <c r="AG119">
        <v>0.99</v>
      </c>
      <c r="AH119">
        <v>0.97769614999999832</v>
      </c>
      <c r="AI119">
        <v>0.97769614999999832</v>
      </c>
      <c r="AJ119">
        <v>0.98</v>
      </c>
      <c r="AK119">
        <v>1</v>
      </c>
      <c r="AL119">
        <v>0.98499999999999999</v>
      </c>
      <c r="AM119">
        <v>0.98499999999999999</v>
      </c>
      <c r="AS119">
        <v>0.97699999999999998</v>
      </c>
      <c r="AT119" s="290">
        <v>0.97750000000000004</v>
      </c>
      <c r="AU119">
        <v>0.97769614999999832</v>
      </c>
      <c r="AV119">
        <v>0.98499999999999999</v>
      </c>
      <c r="AW119">
        <v>0.98499999999999999</v>
      </c>
      <c r="AX119">
        <v>0.98499999999999999</v>
      </c>
      <c r="AY119">
        <v>0.97769614999999832</v>
      </c>
      <c r="AZ119">
        <v>0.97769614999999832</v>
      </c>
      <c r="BA119">
        <v>0.98499999999999999</v>
      </c>
      <c r="BB119">
        <v>0.64</v>
      </c>
      <c r="BC119">
        <f t="shared" si="1"/>
        <v>1</v>
      </c>
      <c r="BE119">
        <v>1.0963526000000086</v>
      </c>
      <c r="BF119">
        <v>1.1117999999999977</v>
      </c>
      <c r="BG119">
        <v>1.0826999999999998</v>
      </c>
      <c r="BH119">
        <v>1.0161999999999987</v>
      </c>
      <c r="BI119">
        <v>1</v>
      </c>
      <c r="BJ119">
        <v>2.2542000000000053</v>
      </c>
      <c r="BK119">
        <v>2.2852063333333303</v>
      </c>
      <c r="BL119">
        <v>1.0983499999999928</v>
      </c>
      <c r="BM119">
        <v>1.2885</v>
      </c>
      <c r="BN119">
        <v>2.0010000000000008</v>
      </c>
      <c r="BO119">
        <v>1.5215049999999941</v>
      </c>
      <c r="BP119">
        <v>1.5215049999999941</v>
      </c>
      <c r="BQ119">
        <v>1.2664049999999965</v>
      </c>
      <c r="BR119">
        <v>1.0789300000000022</v>
      </c>
      <c r="BS119">
        <v>1.4314049999999952</v>
      </c>
      <c r="BT119" s="294"/>
      <c r="BU119">
        <v>1.098534999999998</v>
      </c>
      <c r="BV119" s="294"/>
      <c r="BW119" s="294"/>
      <c r="BX119" s="294"/>
      <c r="BY119" s="294"/>
      <c r="BZ119" s="294"/>
      <c r="CA119" s="294"/>
      <c r="CB119" s="294"/>
      <c r="CC119">
        <v>0.97499999999999998</v>
      </c>
      <c r="CD119">
        <v>0.91</v>
      </c>
      <c r="CE119">
        <v>0.91</v>
      </c>
      <c r="CF119">
        <v>0.97</v>
      </c>
      <c r="CG119">
        <v>0.99895</v>
      </c>
      <c r="CH119">
        <v>0.41</v>
      </c>
      <c r="CI119">
        <v>0.47</v>
      </c>
      <c r="CJ119">
        <v>0.93500000000000005</v>
      </c>
      <c r="CK119">
        <v>0.67500000000000004</v>
      </c>
      <c r="CL119">
        <v>0.72499999999999998</v>
      </c>
      <c r="CM119">
        <v>0.87749999999999995</v>
      </c>
      <c r="CN119">
        <v>0.91</v>
      </c>
      <c r="CO119">
        <v>0.89</v>
      </c>
      <c r="CP119">
        <v>0.90749999999999997</v>
      </c>
      <c r="CQ119">
        <v>0.91500000000000004</v>
      </c>
      <c r="CR119">
        <v>0.89</v>
      </c>
      <c r="CV119">
        <v>0.97750000000000004</v>
      </c>
      <c r="DA119" s="294">
        <v>2.8499999999999999E-4</v>
      </c>
      <c r="DB119" s="294">
        <v>2.0000000000000001E-4</v>
      </c>
      <c r="DC119" s="294">
        <v>0</v>
      </c>
      <c r="DD119" s="294">
        <v>1E-4</v>
      </c>
      <c r="DE119" s="294">
        <v>0</v>
      </c>
      <c r="DF119" s="294">
        <v>3.5999999999999999E-3</v>
      </c>
      <c r="DG119" s="294">
        <v>4.6999999999999999E-4</v>
      </c>
      <c r="DH119" s="294">
        <v>6.9999999999999999E-4</v>
      </c>
      <c r="DI119" s="294">
        <v>0</v>
      </c>
      <c r="DJ119" s="294">
        <v>0</v>
      </c>
      <c r="DK119" s="294">
        <v>5.0000000000000001E-4</v>
      </c>
      <c r="DL119" s="294">
        <v>5.0000000000000001E-4</v>
      </c>
      <c r="DM119" s="294">
        <v>2.9999999999999997E-4</v>
      </c>
      <c r="DN119" s="294">
        <v>2.7500000000000002E-4</v>
      </c>
      <c r="DO119" s="294">
        <v>4.0000000000000598E-4</v>
      </c>
      <c r="DQ119" s="294">
        <v>6.4999999999999994E-5</v>
      </c>
    </row>
    <row r="120" spans="1:121" x14ac:dyDescent="0.2">
      <c r="A120" s="66">
        <v>40026</v>
      </c>
      <c r="B120">
        <v>0.98799999999999999</v>
      </c>
      <c r="C120">
        <v>0.98799999999999999</v>
      </c>
      <c r="D120">
        <v>0.98499999999999999</v>
      </c>
      <c r="E120">
        <v>0.98499999999999999</v>
      </c>
      <c r="F120">
        <v>0.97699999999999998</v>
      </c>
      <c r="G120">
        <v>0.97085400000000233</v>
      </c>
      <c r="H120">
        <v>0.98750000000000004</v>
      </c>
      <c r="I120">
        <v>0.98750000000000004</v>
      </c>
      <c r="J120">
        <v>0.98499999999999999</v>
      </c>
      <c r="K120">
        <v>0.98499999999999999</v>
      </c>
      <c r="L120">
        <v>0.98750000000000004</v>
      </c>
      <c r="M120">
        <v>0.98750000000000004</v>
      </c>
      <c r="N120">
        <v>0.98</v>
      </c>
      <c r="O120">
        <v>0.98750000000000004</v>
      </c>
      <c r="P120">
        <v>0.98</v>
      </c>
      <c r="Q120">
        <v>0.98750000000000004</v>
      </c>
      <c r="R120">
        <v>0.98750000000000004</v>
      </c>
      <c r="S120">
        <v>0.98750000000000004</v>
      </c>
      <c r="T120">
        <v>0.98</v>
      </c>
      <c r="U120">
        <v>0.98</v>
      </c>
      <c r="V120">
        <v>0.98</v>
      </c>
      <c r="W120">
        <v>0.98</v>
      </c>
      <c r="X120">
        <v>0.98750000000000004</v>
      </c>
      <c r="Y120">
        <v>0.98750000000000004</v>
      </c>
      <c r="Z120">
        <v>0.98750000000000004</v>
      </c>
      <c r="AA120">
        <v>0.98750000000000004</v>
      </c>
      <c r="AB120">
        <v>0.98</v>
      </c>
      <c r="AC120">
        <v>0.98</v>
      </c>
      <c r="AD120">
        <v>0.98750000000000004</v>
      </c>
      <c r="AE120">
        <v>0.98750000000000004</v>
      </c>
      <c r="AF120">
        <v>0.98</v>
      </c>
      <c r="AG120">
        <v>0.99</v>
      </c>
      <c r="AH120">
        <v>0.97775399999999824</v>
      </c>
      <c r="AI120">
        <v>0.97775399999999824</v>
      </c>
      <c r="AJ120">
        <v>0.98</v>
      </c>
      <c r="AK120">
        <v>1</v>
      </c>
      <c r="AL120">
        <v>0.98499999999999999</v>
      </c>
      <c r="AM120">
        <v>0.98499999999999999</v>
      </c>
      <c r="AS120">
        <v>0.97699999999999998</v>
      </c>
      <c r="AT120" s="290">
        <v>0.97750000000000004</v>
      </c>
      <c r="AU120">
        <v>0.97775399999999824</v>
      </c>
      <c r="AV120">
        <v>0.98499999999999999</v>
      </c>
      <c r="AW120">
        <v>0.98499999999999999</v>
      </c>
      <c r="AX120">
        <v>0.98499999999999999</v>
      </c>
      <c r="AY120">
        <v>0.97775399999999824</v>
      </c>
      <c r="AZ120">
        <v>0.97775399999999824</v>
      </c>
      <c r="BA120">
        <v>0.98499999999999999</v>
      </c>
      <c r="BB120">
        <v>0.64</v>
      </c>
      <c r="BC120">
        <f t="shared" si="1"/>
        <v>1</v>
      </c>
      <c r="BE120">
        <v>1.0966376000000086</v>
      </c>
      <c r="BF120">
        <v>1.1119999999999977</v>
      </c>
      <c r="BG120">
        <v>1.0826999999999998</v>
      </c>
      <c r="BH120">
        <v>1.0162999999999986</v>
      </c>
      <c r="BI120">
        <v>1</v>
      </c>
      <c r="BJ120">
        <v>2.2578000000000054</v>
      </c>
      <c r="BK120">
        <v>2.2856763333333303</v>
      </c>
      <c r="BL120">
        <v>1.0990499999999928</v>
      </c>
      <c r="BM120">
        <v>1.2885</v>
      </c>
      <c r="BN120">
        <v>2.0010000000000008</v>
      </c>
      <c r="BO120">
        <v>1.5220049999999941</v>
      </c>
      <c r="BP120">
        <v>1.5220049999999941</v>
      </c>
      <c r="BQ120">
        <v>1.2667049999999964</v>
      </c>
      <c r="BR120">
        <v>1.0792050000000022</v>
      </c>
      <c r="BS120">
        <v>1.4318049999999951</v>
      </c>
      <c r="BT120" s="294"/>
      <c r="BU120">
        <v>1.098599999999998</v>
      </c>
      <c r="BV120" s="294"/>
      <c r="BW120" s="294"/>
      <c r="BX120" s="294"/>
      <c r="BY120" s="294"/>
      <c r="BZ120" s="294"/>
      <c r="CA120" s="294"/>
      <c r="CB120" s="294"/>
      <c r="CC120">
        <v>0.97499999999999998</v>
      </c>
      <c r="CD120">
        <v>0.91</v>
      </c>
      <c r="CE120">
        <v>0.91</v>
      </c>
      <c r="CF120">
        <v>0.97</v>
      </c>
      <c r="CG120">
        <v>0.99895</v>
      </c>
      <c r="CH120">
        <v>0.43</v>
      </c>
      <c r="CI120">
        <v>0.52</v>
      </c>
      <c r="CJ120">
        <v>0.92500000000000004</v>
      </c>
      <c r="CK120">
        <v>0.76500000000000001</v>
      </c>
      <c r="CL120">
        <v>0.72499999999999998</v>
      </c>
      <c r="CM120">
        <v>0.89</v>
      </c>
      <c r="CN120">
        <v>0.92249999999999999</v>
      </c>
      <c r="CO120">
        <v>0.91500000000000004</v>
      </c>
      <c r="CP120">
        <v>0.92749999999999999</v>
      </c>
      <c r="CQ120">
        <v>0.91500000000000004</v>
      </c>
      <c r="CR120">
        <v>0.89</v>
      </c>
      <c r="CV120">
        <v>0.97750000000000004</v>
      </c>
      <c r="DA120" s="294">
        <v>2.8499999999999999E-4</v>
      </c>
      <c r="DB120" s="294">
        <v>2.0000000000000001E-4</v>
      </c>
      <c r="DC120" s="294">
        <v>0</v>
      </c>
      <c r="DD120" s="294">
        <v>1E-4</v>
      </c>
      <c r="DE120" s="294">
        <v>0</v>
      </c>
      <c r="DF120" s="294">
        <v>3.5999999999999999E-3</v>
      </c>
      <c r="DG120" s="294">
        <v>4.6999999999999999E-4</v>
      </c>
      <c r="DH120" s="294">
        <v>6.9999999999999999E-4</v>
      </c>
      <c r="DI120" s="294">
        <v>0</v>
      </c>
      <c r="DJ120" s="294">
        <v>0</v>
      </c>
      <c r="DK120" s="294">
        <v>5.0000000000000001E-4</v>
      </c>
      <c r="DL120" s="294">
        <v>5.0000000000000001E-4</v>
      </c>
      <c r="DM120" s="294">
        <v>2.9999999999999997E-4</v>
      </c>
      <c r="DN120" s="294">
        <v>2.7500000000000002E-4</v>
      </c>
      <c r="DO120" s="294">
        <v>4.0000000000000598E-4</v>
      </c>
      <c r="DQ120" s="294">
        <v>6.4999999999999994E-5</v>
      </c>
    </row>
    <row r="121" spans="1:121" x14ac:dyDescent="0.2">
      <c r="A121" s="66">
        <v>40057</v>
      </c>
      <c r="B121">
        <v>0.98799999999999999</v>
      </c>
      <c r="C121">
        <v>0.98799999999999999</v>
      </c>
      <c r="D121">
        <v>0.98499999999999999</v>
      </c>
      <c r="E121">
        <v>0.98499999999999999</v>
      </c>
      <c r="F121">
        <v>0.97699999999999998</v>
      </c>
      <c r="G121">
        <v>0.98750000000000004</v>
      </c>
      <c r="H121">
        <v>0.98750000000000004</v>
      </c>
      <c r="I121">
        <v>0.98750000000000004</v>
      </c>
      <c r="J121">
        <v>0.80531249999999999</v>
      </c>
      <c r="K121">
        <v>0.98499999999999999</v>
      </c>
      <c r="L121">
        <v>0.98750000000000004</v>
      </c>
      <c r="M121">
        <v>0.98750000000000004</v>
      </c>
      <c r="N121">
        <v>0.98</v>
      </c>
      <c r="O121">
        <v>0.98750000000000004</v>
      </c>
      <c r="P121">
        <v>0.98</v>
      </c>
      <c r="Q121">
        <v>0.98750000000000004</v>
      </c>
      <c r="R121">
        <v>0.98750000000000004</v>
      </c>
      <c r="S121">
        <v>0.98750000000000004</v>
      </c>
      <c r="T121">
        <v>0.98</v>
      </c>
      <c r="U121">
        <v>0.98</v>
      </c>
      <c r="V121">
        <v>0.98</v>
      </c>
      <c r="W121">
        <v>0.98</v>
      </c>
      <c r="X121">
        <v>0.98750000000000004</v>
      </c>
      <c r="Y121">
        <v>0.98750000000000004</v>
      </c>
      <c r="Z121">
        <v>0.98750000000000004</v>
      </c>
      <c r="AA121">
        <v>0.98750000000000004</v>
      </c>
      <c r="AB121">
        <v>0.98</v>
      </c>
      <c r="AC121">
        <v>0.98</v>
      </c>
      <c r="AD121">
        <v>0.98750000000000004</v>
      </c>
      <c r="AE121">
        <v>0.98750000000000004</v>
      </c>
      <c r="AF121">
        <v>0.98</v>
      </c>
      <c r="AG121">
        <v>0.99</v>
      </c>
      <c r="AH121">
        <v>0.97781184999999826</v>
      </c>
      <c r="AI121">
        <v>0.97781184999999826</v>
      </c>
      <c r="AJ121">
        <v>0.98</v>
      </c>
      <c r="AK121">
        <v>1</v>
      </c>
      <c r="AL121">
        <v>0.98499999999999999</v>
      </c>
      <c r="AM121">
        <v>0.98499999999999999</v>
      </c>
      <c r="AS121">
        <v>0.97699999999999998</v>
      </c>
      <c r="AT121" s="290">
        <v>0.97750000000000004</v>
      </c>
      <c r="AU121">
        <v>0.97781184999999826</v>
      </c>
      <c r="AV121">
        <v>0.98499999999999999</v>
      </c>
      <c r="AW121">
        <v>0.98499999999999999</v>
      </c>
      <c r="AX121">
        <v>0.98499999999999999</v>
      </c>
      <c r="AY121">
        <v>0.97781184999999826</v>
      </c>
      <c r="AZ121">
        <v>0.97781184999999826</v>
      </c>
      <c r="BA121">
        <v>0.98499999999999999</v>
      </c>
      <c r="BB121">
        <v>0.64</v>
      </c>
      <c r="BC121">
        <f t="shared" si="1"/>
        <v>1</v>
      </c>
      <c r="BE121">
        <v>1.0969226000000087</v>
      </c>
      <c r="BF121">
        <v>1.1121999999999976</v>
      </c>
      <c r="BG121">
        <v>1.0826999999999998</v>
      </c>
      <c r="BH121">
        <v>1.0163999999999986</v>
      </c>
      <c r="BI121">
        <v>1</v>
      </c>
      <c r="BJ121">
        <v>2.2614000000000054</v>
      </c>
      <c r="BK121">
        <v>2.2861463333333303</v>
      </c>
      <c r="BL121">
        <v>1.0997499999999927</v>
      </c>
      <c r="BM121">
        <v>1.2885</v>
      </c>
      <c r="BN121">
        <v>2.0010000000000008</v>
      </c>
      <c r="BO121">
        <v>1.522504999999994</v>
      </c>
      <c r="BP121">
        <v>1.522504999999994</v>
      </c>
      <c r="BQ121">
        <v>1.2670049999999964</v>
      </c>
      <c r="BR121">
        <v>1.0794800000000022</v>
      </c>
      <c r="BS121">
        <v>1.4322049999999951</v>
      </c>
      <c r="BT121" s="294"/>
      <c r="BU121">
        <v>1.098664999999998</v>
      </c>
      <c r="BV121" s="294"/>
      <c r="BW121" s="294"/>
      <c r="BX121" s="294"/>
      <c r="BY121" s="294"/>
      <c r="BZ121" s="294"/>
      <c r="CA121" s="294"/>
      <c r="CB121" s="294"/>
      <c r="CC121">
        <v>0.97499999999999998</v>
      </c>
      <c r="CD121">
        <v>0.91</v>
      </c>
      <c r="CE121">
        <v>0.91</v>
      </c>
      <c r="CF121">
        <v>0.95</v>
      </c>
      <c r="CG121">
        <v>0.99895</v>
      </c>
      <c r="CH121">
        <v>0.46</v>
      </c>
      <c r="CI121">
        <v>0.55000000000000004</v>
      </c>
      <c r="CJ121">
        <v>0.92500000000000004</v>
      </c>
      <c r="CK121">
        <v>0.625</v>
      </c>
      <c r="CL121">
        <v>0.57499999999999996</v>
      </c>
      <c r="CM121">
        <v>0.94499999999999995</v>
      </c>
      <c r="CN121">
        <v>0.97750000000000004</v>
      </c>
      <c r="CO121">
        <v>0.94499999999999995</v>
      </c>
      <c r="CP121">
        <v>0.92</v>
      </c>
      <c r="CQ121">
        <v>0.91500000000000004</v>
      </c>
      <c r="CR121">
        <v>0.89</v>
      </c>
      <c r="CV121">
        <v>0.97750000000000004</v>
      </c>
      <c r="DA121" s="294">
        <v>2.8499999999999999E-4</v>
      </c>
      <c r="DB121" s="294">
        <v>2.0000000000000001E-4</v>
      </c>
      <c r="DC121" s="294">
        <v>0</v>
      </c>
      <c r="DD121" s="294">
        <v>1E-4</v>
      </c>
      <c r="DE121" s="294">
        <v>0</v>
      </c>
      <c r="DF121" s="294">
        <v>3.5999999999999999E-3</v>
      </c>
      <c r="DG121" s="294">
        <v>4.6999999999999999E-4</v>
      </c>
      <c r="DH121" s="294">
        <v>6.9999999999999999E-4</v>
      </c>
      <c r="DI121" s="294">
        <v>0</v>
      </c>
      <c r="DJ121" s="294">
        <v>0</v>
      </c>
      <c r="DK121" s="294">
        <v>5.0000000000000001E-4</v>
      </c>
      <c r="DL121" s="294">
        <v>5.0000000000000001E-4</v>
      </c>
      <c r="DM121" s="294">
        <v>2.9999999999999997E-4</v>
      </c>
      <c r="DN121" s="294">
        <v>2.7500000000000002E-4</v>
      </c>
      <c r="DO121" s="294">
        <v>4.0000000000000598E-4</v>
      </c>
      <c r="DQ121" s="294">
        <v>6.4999999999999994E-5</v>
      </c>
    </row>
    <row r="122" spans="1:121" x14ac:dyDescent="0.2">
      <c r="A122" s="66">
        <v>40087</v>
      </c>
      <c r="B122">
        <v>0.98799999999999999</v>
      </c>
      <c r="C122">
        <v>0.98799999999999999</v>
      </c>
      <c r="D122">
        <v>0.98499999999999999</v>
      </c>
      <c r="E122">
        <v>0.98499999999999999</v>
      </c>
      <c r="F122">
        <v>0.97699999999999998</v>
      </c>
      <c r="G122">
        <v>0.98750000000000004</v>
      </c>
      <c r="H122">
        <v>0.98750000000000004</v>
      </c>
      <c r="I122">
        <v>0.98750000000000004</v>
      </c>
      <c r="J122">
        <v>0.79242749999999995</v>
      </c>
      <c r="K122">
        <v>0.98499999999999999</v>
      </c>
      <c r="L122">
        <v>0.98750000000000004</v>
      </c>
      <c r="M122">
        <v>0.98750000000000004</v>
      </c>
      <c r="N122">
        <v>0.98</v>
      </c>
      <c r="O122">
        <v>0.974478887500002</v>
      </c>
      <c r="P122">
        <v>0.98</v>
      </c>
      <c r="Q122">
        <v>0.98750000000000004</v>
      </c>
      <c r="R122">
        <v>0.98750000000000004</v>
      </c>
      <c r="S122">
        <v>0.98750000000000004</v>
      </c>
      <c r="T122">
        <v>0.98</v>
      </c>
      <c r="U122">
        <v>0.98</v>
      </c>
      <c r="V122">
        <v>0.98</v>
      </c>
      <c r="W122">
        <v>0.98</v>
      </c>
      <c r="X122">
        <v>0.974478887500002</v>
      </c>
      <c r="Y122">
        <v>0.974478887500002</v>
      </c>
      <c r="Z122">
        <v>0.974478887500002</v>
      </c>
      <c r="AA122">
        <v>0.974478887500002</v>
      </c>
      <c r="AB122">
        <v>0.98</v>
      </c>
      <c r="AC122">
        <v>0.98</v>
      </c>
      <c r="AD122">
        <v>0.974478887500002</v>
      </c>
      <c r="AE122">
        <v>0.974478887500002</v>
      </c>
      <c r="AF122">
        <v>0.98</v>
      </c>
      <c r="AG122">
        <v>0.99</v>
      </c>
      <c r="AH122">
        <v>0.97786969999999818</v>
      </c>
      <c r="AI122">
        <v>0.97786969999999818</v>
      </c>
      <c r="AJ122">
        <v>0.98</v>
      </c>
      <c r="AK122">
        <v>1</v>
      </c>
      <c r="AL122">
        <v>0.98499999999999999</v>
      </c>
      <c r="AM122">
        <v>0.98499999999999999</v>
      </c>
      <c r="AS122">
        <v>0.97699999999999998</v>
      </c>
      <c r="AT122" s="290">
        <v>0.97750000000000004</v>
      </c>
      <c r="AU122">
        <v>0.97786969999999818</v>
      </c>
      <c r="AV122">
        <v>0.98499999999999999</v>
      </c>
      <c r="AW122">
        <v>0.98499999999999999</v>
      </c>
      <c r="AX122">
        <v>0.98499999999999999</v>
      </c>
      <c r="AY122">
        <v>0.97786969999999818</v>
      </c>
      <c r="AZ122">
        <v>0.97786969999999818</v>
      </c>
      <c r="BA122">
        <v>0.98499999999999999</v>
      </c>
      <c r="BB122">
        <v>0.64</v>
      </c>
      <c r="BC122">
        <f t="shared" si="1"/>
        <v>1</v>
      </c>
      <c r="BE122">
        <v>1.0972076000000088</v>
      </c>
      <c r="BF122">
        <v>1.1123999999999976</v>
      </c>
      <c r="BG122">
        <v>1.0826999999999998</v>
      </c>
      <c r="BH122">
        <v>1.0164999999999986</v>
      </c>
      <c r="BI122">
        <v>1</v>
      </c>
      <c r="BJ122">
        <v>2.2650000000000055</v>
      </c>
      <c r="BK122">
        <v>2.2866163333333303</v>
      </c>
      <c r="BL122">
        <v>1.1004499999999926</v>
      </c>
      <c r="BM122">
        <v>1.2885</v>
      </c>
      <c r="BN122">
        <v>2.0010000000000008</v>
      </c>
      <c r="BO122">
        <v>1.5230049999999939</v>
      </c>
      <c r="BP122">
        <v>1.5230049999999939</v>
      </c>
      <c r="BQ122">
        <v>1.2673049999999964</v>
      </c>
      <c r="BR122">
        <v>1.0797550000000022</v>
      </c>
      <c r="BS122">
        <v>1.432604999999995</v>
      </c>
      <c r="BT122" s="294"/>
      <c r="BU122">
        <v>1.098729999999998</v>
      </c>
      <c r="BV122" s="294"/>
      <c r="BW122" s="294"/>
      <c r="BX122" s="294"/>
      <c r="BY122" s="294"/>
      <c r="BZ122" s="294"/>
      <c r="CA122" s="294"/>
      <c r="CB122" s="294"/>
      <c r="CC122">
        <v>0.95499999999999996</v>
      </c>
      <c r="CD122">
        <v>0.9</v>
      </c>
      <c r="CE122">
        <v>0.91</v>
      </c>
      <c r="CF122">
        <v>0.94</v>
      </c>
      <c r="CG122">
        <v>0.99895</v>
      </c>
      <c r="CH122">
        <v>0.46</v>
      </c>
      <c r="CI122">
        <v>0.45</v>
      </c>
      <c r="CJ122">
        <v>0.92500000000000004</v>
      </c>
      <c r="CK122">
        <v>0.61499999999999999</v>
      </c>
      <c r="CL122">
        <v>0.505</v>
      </c>
      <c r="CM122">
        <v>0.80500000000000005</v>
      </c>
      <c r="CN122">
        <v>0.83750000000000002</v>
      </c>
      <c r="CO122">
        <v>0.875</v>
      </c>
      <c r="CP122">
        <v>0.90249999999999997</v>
      </c>
      <c r="CQ122">
        <v>0.82</v>
      </c>
      <c r="CR122">
        <v>0.89</v>
      </c>
      <c r="CV122">
        <v>0.97750000000000004</v>
      </c>
      <c r="DA122" s="294">
        <v>2.8499999999999999E-4</v>
      </c>
      <c r="DB122" s="294">
        <v>2.0000000000000001E-4</v>
      </c>
      <c r="DC122" s="294">
        <v>0</v>
      </c>
      <c r="DD122" s="294">
        <v>1E-4</v>
      </c>
      <c r="DE122" s="294">
        <v>0</v>
      </c>
      <c r="DF122" s="294">
        <v>3.5999999999999999E-3</v>
      </c>
      <c r="DG122" s="294">
        <v>4.6999999999999999E-4</v>
      </c>
      <c r="DH122" s="294">
        <v>6.9999999999999999E-4</v>
      </c>
      <c r="DI122" s="294">
        <v>0</v>
      </c>
      <c r="DJ122" s="294">
        <v>0</v>
      </c>
      <c r="DK122" s="294">
        <v>5.0000000000000001E-4</v>
      </c>
      <c r="DL122" s="294">
        <v>5.0000000000000001E-4</v>
      </c>
      <c r="DM122" s="294">
        <v>2.9999999999999997E-4</v>
      </c>
      <c r="DN122" s="294">
        <v>2.7500000000000002E-4</v>
      </c>
      <c r="DO122" s="294">
        <v>4.0000000000000598E-4</v>
      </c>
      <c r="DQ122" s="294">
        <v>6.4999999999999994E-5</v>
      </c>
    </row>
    <row r="123" spans="1:121" x14ac:dyDescent="0.2">
      <c r="A123" s="66">
        <v>40118</v>
      </c>
      <c r="B123">
        <v>0.98799999999999999</v>
      </c>
      <c r="C123">
        <v>0.98799999999999999</v>
      </c>
      <c r="D123">
        <v>0.9744299999999998</v>
      </c>
      <c r="E123">
        <v>0.9744299999999998</v>
      </c>
      <c r="F123">
        <v>0.97699999999999998</v>
      </c>
      <c r="G123">
        <v>0.98750000000000004</v>
      </c>
      <c r="H123">
        <v>0.98750000000000004</v>
      </c>
      <c r="I123">
        <v>0.98750000000000004</v>
      </c>
      <c r="J123">
        <v>0.74088749999999992</v>
      </c>
      <c r="K123">
        <v>0.97048500000000038</v>
      </c>
      <c r="L123">
        <v>0.98750000000000004</v>
      </c>
      <c r="M123">
        <v>0.98750000000000004</v>
      </c>
      <c r="N123">
        <v>0.98</v>
      </c>
      <c r="O123">
        <v>0.974727075000002</v>
      </c>
      <c r="P123">
        <v>0.98</v>
      </c>
      <c r="Q123">
        <v>0.98750000000000004</v>
      </c>
      <c r="R123">
        <v>0.98750000000000004</v>
      </c>
      <c r="S123">
        <v>0.98750000000000004</v>
      </c>
      <c r="T123">
        <v>0.98</v>
      </c>
      <c r="U123">
        <v>0.98</v>
      </c>
      <c r="V123">
        <v>0.98</v>
      </c>
      <c r="W123">
        <v>0.98</v>
      </c>
      <c r="X123">
        <v>0.974727075000002</v>
      </c>
      <c r="Y123">
        <v>0.974727075000002</v>
      </c>
      <c r="Z123">
        <v>0.974727075000002</v>
      </c>
      <c r="AA123">
        <v>0.974727075000002</v>
      </c>
      <c r="AB123">
        <v>0.98</v>
      </c>
      <c r="AC123">
        <v>0.98</v>
      </c>
      <c r="AD123">
        <v>0.974727075000002</v>
      </c>
      <c r="AE123">
        <v>0.974727075000002</v>
      </c>
      <c r="AF123">
        <v>0.98</v>
      </c>
      <c r="AG123">
        <v>0.99</v>
      </c>
      <c r="AH123">
        <v>0.9779275499999982</v>
      </c>
      <c r="AI123">
        <v>0.9779275499999982</v>
      </c>
      <c r="AJ123">
        <v>0.98</v>
      </c>
      <c r="AK123">
        <v>1</v>
      </c>
      <c r="AL123">
        <v>0.97048500000000038</v>
      </c>
      <c r="AM123">
        <v>0.9744299999999998</v>
      </c>
      <c r="AS123">
        <v>0.97699999999999998</v>
      </c>
      <c r="AT123" s="290">
        <v>0.97750000000000004</v>
      </c>
      <c r="AU123">
        <v>0.9779275499999982</v>
      </c>
      <c r="AV123">
        <v>0.9744299999999998</v>
      </c>
      <c r="AW123">
        <v>0.9744299999999998</v>
      </c>
      <c r="AX123">
        <v>0.9744299999999998</v>
      </c>
      <c r="AY123">
        <v>0.9779275499999982</v>
      </c>
      <c r="AZ123">
        <v>0.9779275499999982</v>
      </c>
      <c r="BA123">
        <v>0.9744299999999998</v>
      </c>
      <c r="BB123">
        <v>0.64</v>
      </c>
      <c r="BC123">
        <f t="shared" si="1"/>
        <v>1</v>
      </c>
      <c r="BE123">
        <v>1.0974926000000089</v>
      </c>
      <c r="BF123">
        <v>1.1125999999999976</v>
      </c>
      <c r="BG123">
        <v>1.0826999999999998</v>
      </c>
      <c r="BH123">
        <v>1.0165999999999986</v>
      </c>
      <c r="BI123">
        <v>1</v>
      </c>
      <c r="BJ123">
        <v>2.2686000000000055</v>
      </c>
      <c r="BK123">
        <v>2.2870863333333302</v>
      </c>
      <c r="BL123">
        <v>1.1011499999999925</v>
      </c>
      <c r="BM123">
        <v>1.2885</v>
      </c>
      <c r="BN123">
        <v>2.0010000000000008</v>
      </c>
      <c r="BO123">
        <v>1.5235049999999939</v>
      </c>
      <c r="BP123">
        <v>1.5235049999999939</v>
      </c>
      <c r="BQ123">
        <v>1.2676049999999963</v>
      </c>
      <c r="BR123">
        <v>1.0800300000000023</v>
      </c>
      <c r="BS123">
        <v>1.433004999999995</v>
      </c>
      <c r="BT123" s="294"/>
      <c r="BU123">
        <v>1.098794999999998</v>
      </c>
      <c r="BV123" s="294"/>
      <c r="BW123" s="294"/>
      <c r="BX123" s="294"/>
      <c r="BY123" s="294"/>
      <c r="BZ123" s="294"/>
      <c r="CA123" s="294"/>
      <c r="CB123" s="294"/>
      <c r="CC123">
        <v>0.95499999999999996</v>
      </c>
      <c r="CD123">
        <v>0.9</v>
      </c>
      <c r="CE123">
        <v>0.9</v>
      </c>
      <c r="CF123">
        <v>0.94</v>
      </c>
      <c r="CG123">
        <v>0.999</v>
      </c>
      <c r="CH123">
        <v>0.48</v>
      </c>
      <c r="CI123">
        <v>0.46</v>
      </c>
      <c r="CJ123">
        <v>0.90500000000000003</v>
      </c>
      <c r="CK123">
        <v>0.57499999999999996</v>
      </c>
      <c r="CL123">
        <v>0.48499999999999999</v>
      </c>
      <c r="CM123">
        <v>0.79500000000000004</v>
      </c>
      <c r="CN123">
        <v>0.82750000000000001</v>
      </c>
      <c r="CO123">
        <v>0.85</v>
      </c>
      <c r="CP123">
        <v>0.90249999999999997</v>
      </c>
      <c r="CQ123">
        <v>0.82</v>
      </c>
      <c r="CR123">
        <v>0.89</v>
      </c>
      <c r="CV123">
        <v>0.97750000000000004</v>
      </c>
      <c r="DA123" s="294">
        <v>2.8499999999999999E-4</v>
      </c>
      <c r="DB123" s="294">
        <v>2.0000000000000001E-4</v>
      </c>
      <c r="DC123" s="294">
        <v>0</v>
      </c>
      <c r="DD123" s="294">
        <v>1E-4</v>
      </c>
      <c r="DE123" s="294">
        <v>0</v>
      </c>
      <c r="DF123" s="294">
        <v>3.5999999999999999E-3</v>
      </c>
      <c r="DG123" s="294">
        <v>4.6999999999999999E-4</v>
      </c>
      <c r="DH123" s="294">
        <v>6.9999999999999999E-4</v>
      </c>
      <c r="DI123" s="294">
        <v>0</v>
      </c>
      <c r="DJ123" s="294">
        <v>0</v>
      </c>
      <c r="DK123" s="294">
        <v>5.0000000000000001E-4</v>
      </c>
      <c r="DL123" s="294">
        <v>5.0000000000000001E-4</v>
      </c>
      <c r="DM123" s="294">
        <v>2.9999999999999997E-4</v>
      </c>
      <c r="DN123" s="294">
        <v>2.7500000000000002E-4</v>
      </c>
      <c r="DO123" s="294">
        <v>4.0000000000000598E-4</v>
      </c>
      <c r="DQ123" s="294">
        <v>6.4999999999999994E-5</v>
      </c>
    </row>
    <row r="124" spans="1:121" x14ac:dyDescent="0.2">
      <c r="A124" s="66">
        <v>40148</v>
      </c>
      <c r="B124">
        <v>0.98799999999999999</v>
      </c>
      <c r="C124">
        <v>0.98799999999999999</v>
      </c>
      <c r="D124">
        <v>0.95277599999999985</v>
      </c>
      <c r="E124">
        <v>0.95277599999999985</v>
      </c>
      <c r="F124">
        <v>0.97699999999999998</v>
      </c>
      <c r="G124">
        <v>0.98750000000000004</v>
      </c>
      <c r="H124">
        <v>0.98750000000000004</v>
      </c>
      <c r="I124">
        <v>0.96411874999999336</v>
      </c>
      <c r="J124">
        <v>0.74732999999999994</v>
      </c>
      <c r="K124">
        <v>0.97048500000000038</v>
      </c>
      <c r="L124">
        <v>0.89916294999999635</v>
      </c>
      <c r="M124">
        <v>0.94869311249999622</v>
      </c>
      <c r="N124">
        <v>0.8748544499999974</v>
      </c>
      <c r="O124">
        <v>0.96417221250000196</v>
      </c>
      <c r="P124">
        <v>0.8748544499999974</v>
      </c>
      <c r="Q124">
        <v>0.89916294999999635</v>
      </c>
      <c r="R124">
        <v>0.89916294999999635</v>
      </c>
      <c r="S124">
        <v>0.89916294999999635</v>
      </c>
      <c r="T124">
        <v>0.8748544499999974</v>
      </c>
      <c r="U124">
        <v>0.8748544499999974</v>
      </c>
      <c r="V124">
        <v>0.8748544499999974</v>
      </c>
      <c r="W124">
        <v>0.8748544499999974</v>
      </c>
      <c r="X124">
        <v>0.96417221250000196</v>
      </c>
      <c r="Y124">
        <v>0.96417221250000196</v>
      </c>
      <c r="Z124">
        <v>0.96417221250000196</v>
      </c>
      <c r="AA124">
        <v>0.96417221250000196</v>
      </c>
      <c r="AB124">
        <v>0.8748544499999974</v>
      </c>
      <c r="AC124">
        <v>0.8748544499999974</v>
      </c>
      <c r="AD124">
        <v>0.96417221250000196</v>
      </c>
      <c r="AE124">
        <v>0.96417221250000196</v>
      </c>
      <c r="AF124">
        <v>0.8748544499999974</v>
      </c>
      <c r="AG124">
        <v>0.98</v>
      </c>
      <c r="AH124">
        <v>0.97798539999999823</v>
      </c>
      <c r="AI124">
        <v>0.97798539999999823</v>
      </c>
      <c r="AJ124">
        <v>0.8748544499999974</v>
      </c>
      <c r="AK124">
        <v>1</v>
      </c>
      <c r="AL124">
        <v>0.97048500000000038</v>
      </c>
      <c r="AM124">
        <v>0.95277599999999985</v>
      </c>
      <c r="AS124">
        <v>0.97699999999999998</v>
      </c>
      <c r="AT124" s="290">
        <v>0.97750000000000004</v>
      </c>
      <c r="AU124">
        <v>0.97798539999999823</v>
      </c>
      <c r="AV124">
        <v>0.95277599999999985</v>
      </c>
      <c r="AW124">
        <v>0.95277599999999985</v>
      </c>
      <c r="AX124">
        <v>0.95277599999999985</v>
      </c>
      <c r="AY124">
        <v>0.97798539999999823</v>
      </c>
      <c r="AZ124">
        <v>0.97798539999999823</v>
      </c>
      <c r="BA124">
        <v>0.95277599999999985</v>
      </c>
      <c r="BB124">
        <v>0.64</v>
      </c>
      <c r="BC124">
        <f t="shared" si="1"/>
        <v>1</v>
      </c>
      <c r="BE124">
        <v>1.097777600000009</v>
      </c>
      <c r="BF124">
        <v>1.1127999999999976</v>
      </c>
      <c r="BG124">
        <v>1.0826999999999998</v>
      </c>
      <c r="BH124">
        <v>1.0166999999999986</v>
      </c>
      <c r="BI124">
        <v>1</v>
      </c>
      <c r="BJ124">
        <v>2.2722000000000055</v>
      </c>
      <c r="BK124">
        <v>2.2875563333333302</v>
      </c>
      <c r="BL124">
        <v>1.1018499999999924</v>
      </c>
      <c r="BM124">
        <v>1.2885</v>
      </c>
      <c r="BN124">
        <v>2.0010000000000008</v>
      </c>
      <c r="BO124">
        <v>1.5240049999999938</v>
      </c>
      <c r="BP124">
        <v>1.5240049999999938</v>
      </c>
      <c r="BQ124">
        <v>1.2679049999999963</v>
      </c>
      <c r="BR124">
        <v>1.0803050000000023</v>
      </c>
      <c r="BS124">
        <v>1.4334049999999949</v>
      </c>
      <c r="BT124" s="294"/>
      <c r="BU124">
        <v>1.0988599999999979</v>
      </c>
      <c r="BV124" s="294"/>
      <c r="BW124" s="294"/>
      <c r="BX124" s="294"/>
      <c r="BY124" s="294"/>
      <c r="BZ124" s="294"/>
      <c r="CA124" s="294"/>
      <c r="CB124" s="294"/>
      <c r="CC124">
        <v>0.93500000000000005</v>
      </c>
      <c r="CD124">
        <v>0.89</v>
      </c>
      <c r="CE124">
        <v>0.88</v>
      </c>
      <c r="CF124">
        <v>0.92</v>
      </c>
      <c r="CG124">
        <v>0.999</v>
      </c>
      <c r="CH124">
        <v>0.51</v>
      </c>
      <c r="CI124">
        <v>0.48</v>
      </c>
      <c r="CJ124">
        <v>0.875</v>
      </c>
      <c r="CK124">
        <v>0.57999999999999996</v>
      </c>
      <c r="CL124">
        <v>0.48499999999999999</v>
      </c>
      <c r="CM124">
        <v>0.59</v>
      </c>
      <c r="CN124">
        <v>0.62250000000000005</v>
      </c>
      <c r="CO124">
        <v>0.69</v>
      </c>
      <c r="CP124">
        <v>0.89249999999999996</v>
      </c>
      <c r="CQ124">
        <v>0.71499999999999997</v>
      </c>
      <c r="CR124">
        <v>0.89</v>
      </c>
      <c r="CV124">
        <v>0.97750000000000004</v>
      </c>
      <c r="DA124" s="294">
        <v>2.8499999999999999E-4</v>
      </c>
      <c r="DB124" s="294">
        <v>2.0000000000000001E-4</v>
      </c>
      <c r="DC124" s="294">
        <v>0</v>
      </c>
      <c r="DD124" s="294">
        <v>1E-4</v>
      </c>
      <c r="DE124" s="294">
        <v>0</v>
      </c>
      <c r="DF124" s="294">
        <v>3.5999999999999999E-3</v>
      </c>
      <c r="DG124" s="294">
        <v>4.6999999999999999E-4</v>
      </c>
      <c r="DH124" s="294">
        <v>6.9999999999999999E-4</v>
      </c>
      <c r="DI124" s="294">
        <v>0</v>
      </c>
      <c r="DJ124" s="294">
        <v>0</v>
      </c>
      <c r="DK124" s="294">
        <v>5.0000000000000001E-4</v>
      </c>
      <c r="DL124" s="294">
        <v>5.0000000000000001E-4</v>
      </c>
      <c r="DM124" s="294">
        <v>2.9999999999999997E-4</v>
      </c>
      <c r="DN124" s="294">
        <v>2.7500000000000002E-4</v>
      </c>
      <c r="DO124" s="294">
        <v>4.0000000000000598E-4</v>
      </c>
      <c r="DQ124" s="294">
        <v>6.4999999999999994E-5</v>
      </c>
    </row>
    <row r="125" spans="1:121" x14ac:dyDescent="0.2">
      <c r="A125" s="66">
        <v>40179</v>
      </c>
      <c r="B125">
        <v>0.98276602700000815</v>
      </c>
      <c r="C125">
        <v>0.95717999999999792</v>
      </c>
      <c r="D125">
        <v>0.94194899999999981</v>
      </c>
      <c r="E125">
        <v>0.94194899999999981</v>
      </c>
      <c r="F125">
        <v>0.97699999999999998</v>
      </c>
      <c r="G125">
        <v>0.98750000000000004</v>
      </c>
      <c r="H125">
        <v>0.98750000000000004</v>
      </c>
      <c r="I125">
        <v>0.8875527499999939</v>
      </c>
      <c r="J125">
        <v>0.76021499999999997</v>
      </c>
      <c r="K125">
        <v>0.98499999999999999</v>
      </c>
      <c r="L125">
        <v>0.9223255249999962</v>
      </c>
      <c r="M125">
        <v>0.97187193749999601</v>
      </c>
      <c r="N125">
        <v>0.87506144999999735</v>
      </c>
      <c r="O125">
        <v>0.95091040000000204</v>
      </c>
      <c r="P125">
        <v>0.87506144999999735</v>
      </c>
      <c r="Q125">
        <v>0.9223255249999962</v>
      </c>
      <c r="R125">
        <v>0.9223255249999962</v>
      </c>
      <c r="S125">
        <v>0.9223255249999962</v>
      </c>
      <c r="T125">
        <v>0.87506144999999735</v>
      </c>
      <c r="U125">
        <v>0.87506144999999735</v>
      </c>
      <c r="V125">
        <v>0.87506144999999735</v>
      </c>
      <c r="W125">
        <v>0.87506144999999735</v>
      </c>
      <c r="X125">
        <v>0.95091040000000204</v>
      </c>
      <c r="Y125">
        <v>0.95091040000000204</v>
      </c>
      <c r="Z125">
        <v>0.95091040000000204</v>
      </c>
      <c r="AA125">
        <v>0.95091040000000204</v>
      </c>
      <c r="AB125">
        <v>0.87506144999999735</v>
      </c>
      <c r="AC125">
        <v>0.87506144999999735</v>
      </c>
      <c r="AD125">
        <v>0.95091040000000204</v>
      </c>
      <c r="AE125">
        <v>0.95091040000000204</v>
      </c>
      <c r="AF125">
        <v>0.87506144999999735</v>
      </c>
      <c r="AG125">
        <v>0.98</v>
      </c>
      <c r="AH125">
        <v>0.97804324999999814</v>
      </c>
      <c r="AI125">
        <v>0.97804324999999814</v>
      </c>
      <c r="AJ125">
        <v>0.87506144999999735</v>
      </c>
      <c r="AK125">
        <v>1</v>
      </c>
      <c r="AL125">
        <v>0.98499999999999999</v>
      </c>
      <c r="AM125">
        <v>0.94194899999999981</v>
      </c>
      <c r="AS125">
        <v>0.97699999999999998</v>
      </c>
      <c r="AT125" s="290">
        <v>0.97750000000000004</v>
      </c>
      <c r="AU125">
        <v>0.97804324999999814</v>
      </c>
      <c r="AV125">
        <v>0.94194899999999981</v>
      </c>
      <c r="AW125">
        <v>0.94194899999999981</v>
      </c>
      <c r="AX125">
        <v>0.94194899999999981</v>
      </c>
      <c r="AY125">
        <v>0.97804324999999814</v>
      </c>
      <c r="AZ125">
        <v>0.97804324999999814</v>
      </c>
      <c r="BA125">
        <v>0.94194899999999981</v>
      </c>
      <c r="BB125">
        <v>0.64</v>
      </c>
      <c r="BC125">
        <f t="shared" si="1"/>
        <v>1</v>
      </c>
      <c r="BE125">
        <v>1.0980626000000091</v>
      </c>
      <c r="BF125">
        <v>1.1129999999999975</v>
      </c>
      <c r="BG125">
        <v>1.0826999999999998</v>
      </c>
      <c r="BH125">
        <v>1.0167999999999986</v>
      </c>
      <c r="BI125">
        <v>1</v>
      </c>
      <c r="BJ125">
        <v>2.2758000000000056</v>
      </c>
      <c r="BK125">
        <v>2.2880263333333302</v>
      </c>
      <c r="BL125">
        <v>1.1025499999999924</v>
      </c>
      <c r="BM125">
        <v>1.2885</v>
      </c>
      <c r="BN125">
        <v>2.0010000000000008</v>
      </c>
      <c r="BO125">
        <v>1.5245049999999938</v>
      </c>
      <c r="BP125">
        <v>1.5245049999999938</v>
      </c>
      <c r="BQ125">
        <v>1.2682049999999963</v>
      </c>
      <c r="BR125">
        <v>1.0805800000000023</v>
      </c>
      <c r="BS125">
        <v>1.4338049999999949</v>
      </c>
      <c r="BT125" s="294"/>
      <c r="BU125">
        <v>1.0989249999999979</v>
      </c>
      <c r="BV125" s="294"/>
      <c r="BW125" s="294"/>
      <c r="BX125" s="294"/>
      <c r="BY125" s="294"/>
      <c r="BZ125" s="294"/>
      <c r="CA125" s="294"/>
      <c r="CB125" s="294"/>
      <c r="CC125">
        <v>0.89500000000000002</v>
      </c>
      <c r="CD125">
        <v>0.86</v>
      </c>
      <c r="CE125">
        <v>0.87</v>
      </c>
      <c r="CF125">
        <v>0.92</v>
      </c>
      <c r="CG125">
        <v>0.999</v>
      </c>
      <c r="CH125">
        <v>0.57999999999999996</v>
      </c>
      <c r="CI125">
        <v>0.45</v>
      </c>
      <c r="CJ125">
        <v>0.80500000000000005</v>
      </c>
      <c r="CK125">
        <v>0.59</v>
      </c>
      <c r="CL125">
        <v>0.505</v>
      </c>
      <c r="CM125">
        <v>0.60499999999999998</v>
      </c>
      <c r="CN125">
        <v>0.63749999999999996</v>
      </c>
      <c r="CO125">
        <v>0.69</v>
      </c>
      <c r="CP125">
        <v>0.88</v>
      </c>
      <c r="CQ125">
        <v>0.64</v>
      </c>
      <c r="CR125">
        <v>0.89</v>
      </c>
      <c r="CV125">
        <v>0.97750000000000004</v>
      </c>
      <c r="DA125" s="294">
        <v>2.8499999999999999E-4</v>
      </c>
      <c r="DB125" s="294">
        <v>2.0000000000000001E-4</v>
      </c>
      <c r="DC125" s="294">
        <v>0</v>
      </c>
      <c r="DD125" s="294">
        <v>1E-4</v>
      </c>
      <c r="DE125" s="294">
        <v>0</v>
      </c>
      <c r="DF125" s="294">
        <v>3.5999999999999999E-3</v>
      </c>
      <c r="DG125" s="294">
        <v>4.6999999999999999E-4</v>
      </c>
      <c r="DH125" s="294">
        <v>6.9999999999999999E-4</v>
      </c>
      <c r="DI125" s="294">
        <v>0</v>
      </c>
      <c r="DJ125" s="294">
        <v>0</v>
      </c>
      <c r="DK125" s="294">
        <v>5.0000000000000001E-4</v>
      </c>
      <c r="DL125" s="294">
        <v>5.0000000000000001E-4</v>
      </c>
      <c r="DM125" s="294">
        <v>2.9999999999999997E-4</v>
      </c>
      <c r="DN125" s="294">
        <v>2.7500000000000002E-4</v>
      </c>
      <c r="DO125" s="294">
        <v>4.0000000000000598E-4</v>
      </c>
      <c r="DQ125" s="294">
        <v>6.4999999999999994E-5</v>
      </c>
    </row>
    <row r="126" spans="1:121" x14ac:dyDescent="0.2">
      <c r="A126" s="66">
        <v>40210</v>
      </c>
      <c r="B126">
        <v>0.950070674000008</v>
      </c>
      <c r="C126">
        <v>0.95735199999999787</v>
      </c>
      <c r="D126">
        <v>0.96360299999999977</v>
      </c>
      <c r="E126">
        <v>0.96360299999999977</v>
      </c>
      <c r="F126">
        <v>0.97699999999999998</v>
      </c>
      <c r="G126">
        <v>0.98750000000000004</v>
      </c>
      <c r="H126">
        <v>0.98750000000000004</v>
      </c>
      <c r="I126">
        <v>0.9322462499999935</v>
      </c>
      <c r="J126">
        <v>0.8955074999999999</v>
      </c>
      <c r="K126">
        <v>0.98499999999999999</v>
      </c>
      <c r="L126">
        <v>0.96837817499999601</v>
      </c>
      <c r="M126">
        <v>0.98750000000000004</v>
      </c>
      <c r="N126">
        <v>0.90063854999999726</v>
      </c>
      <c r="O126">
        <v>0.94845026250000197</v>
      </c>
      <c r="P126">
        <v>0.90063854999999726</v>
      </c>
      <c r="Q126">
        <v>0.96837817499999601</v>
      </c>
      <c r="R126">
        <v>0.96837817499999601</v>
      </c>
      <c r="S126">
        <v>0.96837817499999601</v>
      </c>
      <c r="T126">
        <v>0.90063854999999726</v>
      </c>
      <c r="U126">
        <v>0.90063854999999726</v>
      </c>
      <c r="V126">
        <v>0.90063854999999726</v>
      </c>
      <c r="W126">
        <v>0.90063854999999726</v>
      </c>
      <c r="X126">
        <v>0.94845026250000197</v>
      </c>
      <c r="Y126">
        <v>0.94845026250000197</v>
      </c>
      <c r="Z126">
        <v>0.94845026250000197</v>
      </c>
      <c r="AA126">
        <v>0.94845026250000197</v>
      </c>
      <c r="AB126">
        <v>0.90063854999999726</v>
      </c>
      <c r="AC126">
        <v>0.90063854999999726</v>
      </c>
      <c r="AD126">
        <v>0.94845026250000197</v>
      </c>
      <c r="AE126">
        <v>0.94845026250000197</v>
      </c>
      <c r="AF126">
        <v>0.90063854999999726</v>
      </c>
      <c r="AG126">
        <v>0.98</v>
      </c>
      <c r="AH126">
        <v>0.97810109999999817</v>
      </c>
      <c r="AI126">
        <v>0.97810109999999817</v>
      </c>
      <c r="AJ126">
        <v>0.90063854999999726</v>
      </c>
      <c r="AK126">
        <v>1</v>
      </c>
      <c r="AL126">
        <v>0.98499999999999999</v>
      </c>
      <c r="AM126">
        <v>0.96360299999999977</v>
      </c>
      <c r="AS126">
        <v>0.97699999999999998</v>
      </c>
      <c r="AT126" s="290">
        <v>0.97750000000000004</v>
      </c>
      <c r="AU126">
        <v>0.97810109999999817</v>
      </c>
      <c r="AV126">
        <v>0.96360299999999977</v>
      </c>
      <c r="AW126">
        <v>0.96360299999999977</v>
      </c>
      <c r="AX126">
        <v>0.96360299999999977</v>
      </c>
      <c r="AY126">
        <v>0.97810109999999817</v>
      </c>
      <c r="AZ126">
        <v>0.97810109999999817</v>
      </c>
      <c r="BA126">
        <v>0.96360299999999977</v>
      </c>
      <c r="BB126">
        <v>0.64</v>
      </c>
      <c r="BC126">
        <f t="shared" si="1"/>
        <v>1</v>
      </c>
      <c r="BE126">
        <v>1.0983476000000092</v>
      </c>
      <c r="BF126">
        <v>1.1131999999999975</v>
      </c>
      <c r="BG126">
        <v>1.0826999999999998</v>
      </c>
      <c r="BH126">
        <v>1.0168999999999986</v>
      </c>
      <c r="BI126">
        <v>1</v>
      </c>
      <c r="BJ126">
        <v>2.2794000000000056</v>
      </c>
      <c r="BK126">
        <v>2.2884963333333301</v>
      </c>
      <c r="BL126">
        <v>1.1032499999999923</v>
      </c>
      <c r="BM126">
        <v>1.2885</v>
      </c>
      <c r="BN126">
        <v>2.0010000000000008</v>
      </c>
      <c r="BO126">
        <v>1.5250049999999937</v>
      </c>
      <c r="BP126">
        <v>1.5250049999999937</v>
      </c>
      <c r="BQ126">
        <v>1.2685049999999962</v>
      </c>
      <c r="BR126">
        <v>1.0808550000000023</v>
      </c>
      <c r="BS126">
        <v>1.4342049999999948</v>
      </c>
      <c r="BT126" s="294"/>
      <c r="BU126">
        <v>1.0989899999999979</v>
      </c>
      <c r="BV126" s="294"/>
      <c r="BW126" s="294"/>
      <c r="BX126" s="294"/>
      <c r="BY126" s="294"/>
      <c r="BZ126" s="294"/>
      <c r="CA126" s="294"/>
      <c r="CB126" s="294"/>
      <c r="CC126">
        <v>0.86499999999999999</v>
      </c>
      <c r="CD126">
        <v>0.86</v>
      </c>
      <c r="CE126">
        <v>0.89</v>
      </c>
      <c r="CF126">
        <v>0.93500000000000005</v>
      </c>
      <c r="CG126">
        <v>0.99895</v>
      </c>
      <c r="CH126">
        <v>0.57999999999999996</v>
      </c>
      <c r="CI126">
        <v>0.45</v>
      </c>
      <c r="CJ126">
        <v>0.84499999999999997</v>
      </c>
      <c r="CK126">
        <v>0.69499999999999995</v>
      </c>
      <c r="CL126">
        <v>0.505</v>
      </c>
      <c r="CM126">
        <v>0.63500000000000001</v>
      </c>
      <c r="CN126">
        <v>0.66749999999999998</v>
      </c>
      <c r="CO126">
        <v>0.71</v>
      </c>
      <c r="CP126">
        <v>0.87749999999999995</v>
      </c>
      <c r="CQ126">
        <v>0.67</v>
      </c>
      <c r="CR126">
        <v>0.89</v>
      </c>
      <c r="CV126">
        <v>0.97750000000000004</v>
      </c>
      <c r="DA126" s="294">
        <v>2.8499999999999999E-4</v>
      </c>
      <c r="DB126" s="294">
        <v>2.0000000000000001E-4</v>
      </c>
      <c r="DC126" s="294">
        <v>0</v>
      </c>
      <c r="DD126" s="294">
        <v>1E-4</v>
      </c>
      <c r="DE126" s="294">
        <v>0</v>
      </c>
      <c r="DF126" s="294">
        <v>3.5999999999999999E-3</v>
      </c>
      <c r="DG126" s="294">
        <v>4.6999999999999999E-4</v>
      </c>
      <c r="DH126" s="294">
        <v>6.9999999999999999E-4</v>
      </c>
      <c r="DI126" s="294">
        <v>0</v>
      </c>
      <c r="DJ126" s="294">
        <v>0</v>
      </c>
      <c r="DK126" s="294">
        <v>5.0000000000000001E-4</v>
      </c>
      <c r="DL126" s="294">
        <v>5.0000000000000001E-4</v>
      </c>
      <c r="DM126" s="294">
        <v>2.9999999999999997E-4</v>
      </c>
      <c r="DN126" s="294">
        <v>2.7500000000000002E-4</v>
      </c>
      <c r="DO126" s="294">
        <v>4.0000000000000598E-4</v>
      </c>
      <c r="DQ126" s="294">
        <v>6.4999999999999994E-5</v>
      </c>
    </row>
    <row r="127" spans="1:121" x14ac:dyDescent="0.2">
      <c r="A127" s="66">
        <v>40238</v>
      </c>
      <c r="B127">
        <v>0.95031719900000799</v>
      </c>
      <c r="C127">
        <v>0.98799999999999999</v>
      </c>
      <c r="D127">
        <v>0.98499999999999999</v>
      </c>
      <c r="E127">
        <v>0.98499999999999999</v>
      </c>
      <c r="F127">
        <v>0.97699999999999998</v>
      </c>
      <c r="G127">
        <v>0.98750000000000004</v>
      </c>
      <c r="H127">
        <v>0.98750000000000004</v>
      </c>
      <c r="I127">
        <v>0.96595624999999319</v>
      </c>
      <c r="J127">
        <v>0.98499999999999999</v>
      </c>
      <c r="K127">
        <v>0.98499999999999999</v>
      </c>
      <c r="L127">
        <v>0.98750000000000004</v>
      </c>
      <c r="M127">
        <v>0.98750000000000004</v>
      </c>
      <c r="N127">
        <v>0.98</v>
      </c>
      <c r="O127">
        <v>0.97301700000000213</v>
      </c>
      <c r="P127">
        <v>0.98</v>
      </c>
      <c r="Q127">
        <v>0.98750000000000004</v>
      </c>
      <c r="R127">
        <v>0.98750000000000004</v>
      </c>
      <c r="S127">
        <v>0.98750000000000004</v>
      </c>
      <c r="T127">
        <v>0.98</v>
      </c>
      <c r="U127">
        <v>0.98</v>
      </c>
      <c r="V127">
        <v>0.98</v>
      </c>
      <c r="W127">
        <v>0.98</v>
      </c>
      <c r="X127">
        <v>0.97301700000000213</v>
      </c>
      <c r="Y127">
        <v>0.97301700000000213</v>
      </c>
      <c r="Z127">
        <v>0.97301700000000213</v>
      </c>
      <c r="AA127">
        <v>0.97301700000000213</v>
      </c>
      <c r="AB127">
        <v>0.98</v>
      </c>
      <c r="AC127">
        <v>0.98</v>
      </c>
      <c r="AD127">
        <v>0.97301700000000213</v>
      </c>
      <c r="AE127">
        <v>0.97301700000000213</v>
      </c>
      <c r="AF127">
        <v>0.98</v>
      </c>
      <c r="AG127">
        <v>0.99</v>
      </c>
      <c r="AH127">
        <v>0.9781589499999982</v>
      </c>
      <c r="AI127">
        <v>0.9781589499999982</v>
      </c>
      <c r="AJ127">
        <v>0.98</v>
      </c>
      <c r="AK127">
        <v>1</v>
      </c>
      <c r="AL127">
        <v>0.98499999999999999</v>
      </c>
      <c r="AM127">
        <v>0.98499999999999999</v>
      </c>
      <c r="AS127">
        <v>0.97699999999999998</v>
      </c>
      <c r="AT127" s="290">
        <v>0.97750000000000004</v>
      </c>
      <c r="AU127">
        <v>0.9781589499999982</v>
      </c>
      <c r="AV127">
        <v>0.98499999999999999</v>
      </c>
      <c r="AW127">
        <v>0.98499999999999999</v>
      </c>
      <c r="AX127">
        <v>0.98499999999999999</v>
      </c>
      <c r="AY127">
        <v>0.9781589499999982</v>
      </c>
      <c r="AZ127">
        <v>0.9781589499999982</v>
      </c>
      <c r="BA127">
        <v>0.98499999999999999</v>
      </c>
      <c r="BB127">
        <v>0.64</v>
      </c>
      <c r="BC127">
        <f t="shared" si="1"/>
        <v>1</v>
      </c>
      <c r="BE127">
        <v>1.0986326000000093</v>
      </c>
      <c r="BF127">
        <v>1.1133999999999975</v>
      </c>
      <c r="BG127">
        <v>1.0826999999999998</v>
      </c>
      <c r="BH127">
        <v>1.0169999999999986</v>
      </c>
      <c r="BI127">
        <v>1</v>
      </c>
      <c r="BJ127">
        <v>2.2830000000000057</v>
      </c>
      <c r="BK127">
        <v>2.2889663333333301</v>
      </c>
      <c r="BL127">
        <v>1.1039499999999922</v>
      </c>
      <c r="BM127">
        <v>1.2885</v>
      </c>
      <c r="BN127">
        <v>2.0010000000000008</v>
      </c>
      <c r="BO127">
        <v>1.5255049999999937</v>
      </c>
      <c r="BP127">
        <v>1.5255049999999937</v>
      </c>
      <c r="BQ127">
        <v>1.2688049999999962</v>
      </c>
      <c r="BR127">
        <v>1.0811300000000024</v>
      </c>
      <c r="BS127">
        <v>1.4346049999999948</v>
      </c>
      <c r="BT127" s="294"/>
      <c r="BU127">
        <v>1.0990549999999979</v>
      </c>
      <c r="BV127" s="294"/>
      <c r="BW127" s="294"/>
      <c r="BX127" s="294"/>
      <c r="BY127" s="294"/>
      <c r="BZ127" s="294"/>
      <c r="CA127" s="294"/>
      <c r="CB127" s="294"/>
      <c r="CC127">
        <v>0.86499999999999999</v>
      </c>
      <c r="CD127">
        <v>0.89</v>
      </c>
      <c r="CE127">
        <v>0.91</v>
      </c>
      <c r="CF127">
        <v>0.93500000000000005</v>
      </c>
      <c r="CG127">
        <v>0.99895</v>
      </c>
      <c r="CH127">
        <v>0.54</v>
      </c>
      <c r="CI127">
        <v>0.45</v>
      </c>
      <c r="CJ127">
        <v>0.875</v>
      </c>
      <c r="CK127">
        <v>0.86499999999999999</v>
      </c>
      <c r="CL127">
        <v>0.51500000000000001</v>
      </c>
      <c r="CM127">
        <v>0.78500000000000003</v>
      </c>
      <c r="CN127">
        <v>0.8175</v>
      </c>
      <c r="CO127">
        <v>0.8</v>
      </c>
      <c r="CP127">
        <v>0.9</v>
      </c>
      <c r="CQ127">
        <v>0.83</v>
      </c>
      <c r="CR127">
        <v>0.89</v>
      </c>
      <c r="CV127">
        <v>0.97750000000000004</v>
      </c>
      <c r="DA127" s="294">
        <v>2.8499999999999999E-4</v>
      </c>
      <c r="DB127" s="294">
        <v>2.0000000000000001E-4</v>
      </c>
      <c r="DC127" s="294">
        <v>0</v>
      </c>
      <c r="DD127" s="294">
        <v>1E-4</v>
      </c>
      <c r="DE127" s="294">
        <v>0</v>
      </c>
      <c r="DF127" s="294">
        <v>3.5999999999999999E-3</v>
      </c>
      <c r="DG127" s="294">
        <v>4.6999999999999999E-4</v>
      </c>
      <c r="DH127" s="294">
        <v>6.9999999999999999E-4</v>
      </c>
      <c r="DI127" s="294">
        <v>0</v>
      </c>
      <c r="DJ127" s="294">
        <v>0</v>
      </c>
      <c r="DK127" s="294">
        <v>5.0000000000000001E-4</v>
      </c>
      <c r="DL127" s="294">
        <v>5.0000000000000001E-4</v>
      </c>
      <c r="DM127" s="294">
        <v>2.9999999999999997E-4</v>
      </c>
      <c r="DN127" s="294">
        <v>2.7500000000000002E-4</v>
      </c>
      <c r="DO127" s="294">
        <v>4.0000000000000598E-4</v>
      </c>
      <c r="DQ127" s="294">
        <v>6.4999999999999994E-5</v>
      </c>
    </row>
    <row r="128" spans="1:121" x14ac:dyDescent="0.2">
      <c r="A128" s="66">
        <v>40269</v>
      </c>
      <c r="B128">
        <v>0.98353125200000846</v>
      </c>
      <c r="C128">
        <v>0.98799999999999999</v>
      </c>
      <c r="D128">
        <v>0.98499999999999999</v>
      </c>
      <c r="E128">
        <v>0.98499999999999999</v>
      </c>
      <c r="F128">
        <v>0.97699999999999998</v>
      </c>
      <c r="G128">
        <v>0.98750000000000004</v>
      </c>
      <c r="H128">
        <v>0.96156325999999859</v>
      </c>
      <c r="I128">
        <v>0.98750000000000004</v>
      </c>
      <c r="J128">
        <v>0.98499999999999999</v>
      </c>
      <c r="K128">
        <v>0.98499999999999999</v>
      </c>
      <c r="L128">
        <v>0.98750000000000004</v>
      </c>
      <c r="M128">
        <v>0.98750000000000004</v>
      </c>
      <c r="N128">
        <v>0.98</v>
      </c>
      <c r="O128">
        <v>0.97650871500000214</v>
      </c>
      <c r="P128">
        <v>0.98</v>
      </c>
      <c r="Q128">
        <v>0.98750000000000004</v>
      </c>
      <c r="R128">
        <v>0.98750000000000004</v>
      </c>
      <c r="S128">
        <v>0.98750000000000004</v>
      </c>
      <c r="T128">
        <v>0.98</v>
      </c>
      <c r="U128">
        <v>0.98</v>
      </c>
      <c r="V128">
        <v>0.98</v>
      </c>
      <c r="W128">
        <v>0.98</v>
      </c>
      <c r="X128">
        <v>0.97650871500000214</v>
      </c>
      <c r="Y128">
        <v>0.97650871500000214</v>
      </c>
      <c r="Z128">
        <v>0.97650871500000214</v>
      </c>
      <c r="AA128">
        <v>0.97650871500000214</v>
      </c>
      <c r="AB128">
        <v>0.98</v>
      </c>
      <c r="AC128">
        <v>0.98</v>
      </c>
      <c r="AD128">
        <v>0.97650871500000214</v>
      </c>
      <c r="AE128">
        <v>0.97650871500000214</v>
      </c>
      <c r="AF128">
        <v>0.98</v>
      </c>
      <c r="AG128">
        <v>0.99</v>
      </c>
      <c r="AH128">
        <v>0.97821679999999811</v>
      </c>
      <c r="AI128">
        <v>0.97821679999999811</v>
      </c>
      <c r="AJ128">
        <v>0.98</v>
      </c>
      <c r="AK128">
        <v>1</v>
      </c>
      <c r="AL128">
        <v>0.98499999999999999</v>
      </c>
      <c r="AM128">
        <v>0.98499999999999999</v>
      </c>
      <c r="AS128">
        <v>0.97699999999999998</v>
      </c>
      <c r="AT128" s="290">
        <v>0.97750000000000004</v>
      </c>
      <c r="AU128">
        <v>0.97821679999999811</v>
      </c>
      <c r="AV128">
        <v>0.98499999999999999</v>
      </c>
      <c r="AW128">
        <v>0.98499999999999999</v>
      </c>
      <c r="AX128">
        <v>0.98499999999999999</v>
      </c>
      <c r="AY128">
        <v>0.97821679999999811</v>
      </c>
      <c r="AZ128">
        <v>0.97821679999999811</v>
      </c>
      <c r="BA128">
        <v>0.98499999999999999</v>
      </c>
      <c r="BB128">
        <v>0.64</v>
      </c>
      <c r="BC128">
        <f t="shared" si="1"/>
        <v>1</v>
      </c>
      <c r="BE128">
        <v>1.0989176000000094</v>
      </c>
      <c r="BF128">
        <v>1.1135999999999975</v>
      </c>
      <c r="BG128">
        <v>1.0826999999999998</v>
      </c>
      <c r="BH128">
        <v>1.0170999999999986</v>
      </c>
      <c r="BI128">
        <v>1</v>
      </c>
      <c r="BJ128">
        <v>2.2866000000000057</v>
      </c>
      <c r="BK128">
        <v>2.2894363333333301</v>
      </c>
      <c r="BL128">
        <v>1.1046499999999921</v>
      </c>
      <c r="BM128">
        <v>1.2885</v>
      </c>
      <c r="BN128">
        <v>2.0010000000000008</v>
      </c>
      <c r="BO128">
        <v>1.5260049999999936</v>
      </c>
      <c r="BP128">
        <v>1.5260049999999936</v>
      </c>
      <c r="BQ128">
        <v>1.2691049999999962</v>
      </c>
      <c r="BR128">
        <v>1.0814050000000024</v>
      </c>
      <c r="BS128">
        <v>1.4350049999999948</v>
      </c>
      <c r="BT128" s="294"/>
      <c r="BU128">
        <v>1.0991199999999979</v>
      </c>
      <c r="BV128" s="294"/>
      <c r="BW128" s="294"/>
      <c r="BX128" s="294"/>
      <c r="BY128" s="294"/>
      <c r="BZ128" s="294"/>
      <c r="CA128" s="294"/>
      <c r="CB128" s="294"/>
      <c r="CC128">
        <v>0.89500000000000002</v>
      </c>
      <c r="CD128">
        <v>0.9</v>
      </c>
      <c r="CE128">
        <v>0.91</v>
      </c>
      <c r="CF128">
        <v>0.96</v>
      </c>
      <c r="CG128">
        <v>0.99895</v>
      </c>
      <c r="CH128">
        <v>0.48</v>
      </c>
      <c r="CI128">
        <v>0.42</v>
      </c>
      <c r="CJ128">
        <v>0.93500000000000005</v>
      </c>
      <c r="CK128">
        <v>0.85499999999999998</v>
      </c>
      <c r="CL128">
        <v>0.57499999999999996</v>
      </c>
      <c r="CM128">
        <v>0.89500000000000002</v>
      </c>
      <c r="CN128">
        <v>0.92749999999999999</v>
      </c>
      <c r="CO128">
        <v>0.85</v>
      </c>
      <c r="CP128">
        <v>0.90300000000000002</v>
      </c>
      <c r="CQ128">
        <v>0.92</v>
      </c>
      <c r="CR128">
        <v>0.89</v>
      </c>
      <c r="CV128">
        <v>0.97750000000000004</v>
      </c>
      <c r="DA128" s="294">
        <v>2.8499999999999999E-4</v>
      </c>
      <c r="DB128" s="294">
        <v>2.0000000000000001E-4</v>
      </c>
      <c r="DC128" s="294">
        <v>0</v>
      </c>
      <c r="DD128" s="294">
        <v>1E-4</v>
      </c>
      <c r="DE128" s="294">
        <v>0</v>
      </c>
      <c r="DF128" s="294">
        <v>3.5999999999999999E-3</v>
      </c>
      <c r="DG128" s="294">
        <v>4.6999999999999999E-4</v>
      </c>
      <c r="DH128" s="294">
        <v>6.9999999999999999E-4</v>
      </c>
      <c r="DI128" s="294">
        <v>0</v>
      </c>
      <c r="DJ128" s="294">
        <v>0</v>
      </c>
      <c r="DK128" s="294">
        <v>5.0000000000000001E-4</v>
      </c>
      <c r="DL128" s="294">
        <v>5.0000000000000001E-4</v>
      </c>
      <c r="DM128" s="294">
        <v>2.9999999999999997E-4</v>
      </c>
      <c r="DN128" s="294">
        <v>2.7500000000000002E-4</v>
      </c>
      <c r="DO128" s="294">
        <v>4.0000000000000598E-4</v>
      </c>
      <c r="DQ128" s="294">
        <v>6.4999999999999994E-5</v>
      </c>
    </row>
    <row r="129" spans="1:121" x14ac:dyDescent="0.2">
      <c r="A129" s="66">
        <v>40299</v>
      </c>
      <c r="B129">
        <v>0.98799999999999999</v>
      </c>
      <c r="C129">
        <v>0.98799999999999999</v>
      </c>
      <c r="D129">
        <v>0.98499999999999999</v>
      </c>
      <c r="E129">
        <v>0.98499999999999999</v>
      </c>
      <c r="F129">
        <v>0.97699999999999998</v>
      </c>
      <c r="G129">
        <v>0.77866800000000203</v>
      </c>
      <c r="H129">
        <v>0.9617606599999986</v>
      </c>
      <c r="I129">
        <v>0.98750000000000004</v>
      </c>
      <c r="J129">
        <v>0.9728175</v>
      </c>
      <c r="K129">
        <v>0.98499999999999999</v>
      </c>
      <c r="L129">
        <v>0.98750000000000004</v>
      </c>
      <c r="M129">
        <v>0.98750000000000004</v>
      </c>
      <c r="N129">
        <v>0.98</v>
      </c>
      <c r="O129">
        <v>0.97351200000000215</v>
      </c>
      <c r="P129">
        <v>0.98</v>
      </c>
      <c r="Q129">
        <v>0.98750000000000004</v>
      </c>
      <c r="R129">
        <v>0.98750000000000004</v>
      </c>
      <c r="S129">
        <v>0.98750000000000004</v>
      </c>
      <c r="T129">
        <v>0.98</v>
      </c>
      <c r="U129">
        <v>0.98</v>
      </c>
      <c r="V129">
        <v>0.98</v>
      </c>
      <c r="W129">
        <v>0.98</v>
      </c>
      <c r="X129">
        <v>0.97351200000000215</v>
      </c>
      <c r="Y129">
        <v>0.97351200000000215</v>
      </c>
      <c r="Z129">
        <v>0.97351200000000215</v>
      </c>
      <c r="AA129">
        <v>0.97351200000000215</v>
      </c>
      <c r="AB129">
        <v>0.98</v>
      </c>
      <c r="AC129">
        <v>0.98</v>
      </c>
      <c r="AD129">
        <v>0.97351200000000215</v>
      </c>
      <c r="AE129">
        <v>0.97351200000000215</v>
      </c>
      <c r="AF129">
        <v>0.98</v>
      </c>
      <c r="AG129">
        <v>0.99</v>
      </c>
      <c r="AH129">
        <v>0.97827464999999814</v>
      </c>
      <c r="AI129">
        <v>0.97827464999999814</v>
      </c>
      <c r="AJ129">
        <v>0.98</v>
      </c>
      <c r="AK129">
        <v>1</v>
      </c>
      <c r="AL129">
        <v>0.98499999999999999</v>
      </c>
      <c r="AM129">
        <v>0.98499999999999999</v>
      </c>
      <c r="AS129">
        <v>0.97699999999999998</v>
      </c>
      <c r="AT129" s="290">
        <v>0.97750000000000004</v>
      </c>
      <c r="AU129">
        <v>0.97827464999999814</v>
      </c>
      <c r="AV129">
        <v>0.98499999999999999</v>
      </c>
      <c r="AW129">
        <v>0.98499999999999999</v>
      </c>
      <c r="AX129">
        <v>0.98499999999999999</v>
      </c>
      <c r="AY129">
        <v>0.97827464999999814</v>
      </c>
      <c r="AZ129">
        <v>0.97827464999999814</v>
      </c>
      <c r="BA129">
        <v>0.98499999999999999</v>
      </c>
      <c r="BB129">
        <v>0.64</v>
      </c>
      <c r="BC129">
        <f t="shared" si="1"/>
        <v>1</v>
      </c>
      <c r="BE129">
        <v>1.0992026000000095</v>
      </c>
      <c r="BF129">
        <v>1.1137999999999975</v>
      </c>
      <c r="BG129">
        <v>1.0826999999999998</v>
      </c>
      <c r="BH129">
        <v>1.0171999999999985</v>
      </c>
      <c r="BI129">
        <v>1</v>
      </c>
      <c r="BJ129">
        <v>2.2902000000000058</v>
      </c>
      <c r="BK129">
        <v>2.28990633333333</v>
      </c>
      <c r="BL129">
        <v>1.1053499999999921</v>
      </c>
      <c r="BM129">
        <v>1.2885</v>
      </c>
      <c r="BN129">
        <v>2.0010000000000008</v>
      </c>
      <c r="BO129">
        <v>1.5265049999999936</v>
      </c>
      <c r="BP129">
        <v>1.5265049999999936</v>
      </c>
      <c r="BQ129">
        <v>1.2694049999999961</v>
      </c>
      <c r="BR129">
        <v>1.0816800000000024</v>
      </c>
      <c r="BS129">
        <v>1.4354049999999947</v>
      </c>
      <c r="BT129" s="294"/>
      <c r="BU129">
        <v>1.0991849999999979</v>
      </c>
      <c r="BV129" s="294"/>
      <c r="BW129" s="294"/>
      <c r="BX129" s="294"/>
      <c r="BY129" s="294"/>
      <c r="BZ129" s="294"/>
      <c r="CA129" s="294"/>
      <c r="CB129" s="294"/>
      <c r="CC129">
        <v>0.96499999999999997</v>
      </c>
      <c r="CD129">
        <v>0.91</v>
      </c>
      <c r="CE129">
        <v>0.91</v>
      </c>
      <c r="CF129">
        <v>0.97</v>
      </c>
      <c r="CG129">
        <v>0.99895</v>
      </c>
      <c r="CH129">
        <v>0.34</v>
      </c>
      <c r="CI129">
        <v>0.42</v>
      </c>
      <c r="CJ129">
        <v>0.93500000000000005</v>
      </c>
      <c r="CK129">
        <v>0.755</v>
      </c>
      <c r="CL129">
        <v>0.625</v>
      </c>
      <c r="CM129">
        <v>0.91749999999999998</v>
      </c>
      <c r="CN129">
        <v>0.95</v>
      </c>
      <c r="CO129">
        <v>0.88</v>
      </c>
      <c r="CP129">
        <v>0.9</v>
      </c>
      <c r="CQ129">
        <v>0.93500000000000005</v>
      </c>
      <c r="CR129">
        <v>0.89</v>
      </c>
      <c r="CV129">
        <v>0.97750000000000004</v>
      </c>
      <c r="DA129" s="294">
        <v>2.8499999999999999E-4</v>
      </c>
      <c r="DB129" s="294">
        <v>2.0000000000000001E-4</v>
      </c>
      <c r="DC129" s="294">
        <v>0</v>
      </c>
      <c r="DD129" s="294">
        <v>1E-4</v>
      </c>
      <c r="DE129" s="294">
        <v>0</v>
      </c>
      <c r="DF129" s="294">
        <v>3.5999999999999999E-3</v>
      </c>
      <c r="DG129" s="294">
        <v>4.6999999999999999E-4</v>
      </c>
      <c r="DH129" s="294">
        <v>6.9999999999999999E-4</v>
      </c>
      <c r="DI129" s="294">
        <v>0</v>
      </c>
      <c r="DJ129" s="294">
        <v>0</v>
      </c>
      <c r="DK129" s="294">
        <v>5.0000000000000001E-4</v>
      </c>
      <c r="DL129" s="294">
        <v>5.0000000000000001E-4</v>
      </c>
      <c r="DM129" s="294">
        <v>2.9999999999999997E-4</v>
      </c>
      <c r="DN129" s="294">
        <v>2.7500000000000002E-4</v>
      </c>
      <c r="DO129" s="294">
        <v>4.0000000000000598E-4</v>
      </c>
      <c r="DQ129" s="294">
        <v>6.4999999999999994E-5</v>
      </c>
    </row>
    <row r="130" spans="1:121" x14ac:dyDescent="0.2">
      <c r="A130" s="66">
        <v>40330</v>
      </c>
      <c r="B130">
        <v>0.98799999999999999</v>
      </c>
      <c r="C130">
        <v>0.98799999999999999</v>
      </c>
      <c r="D130">
        <v>0.98499999999999999</v>
      </c>
      <c r="E130">
        <v>0.98499999999999999</v>
      </c>
      <c r="F130">
        <v>0.97699999999999998</v>
      </c>
      <c r="G130">
        <v>0.77989200000000203</v>
      </c>
      <c r="H130">
        <v>0.98750000000000004</v>
      </c>
      <c r="I130">
        <v>0.98750000000000004</v>
      </c>
      <c r="J130">
        <v>0.85685250000000002</v>
      </c>
      <c r="K130">
        <v>0.98499999999999999</v>
      </c>
      <c r="L130">
        <v>0.98750000000000004</v>
      </c>
      <c r="M130">
        <v>0.98750000000000004</v>
      </c>
      <c r="N130">
        <v>0.98</v>
      </c>
      <c r="O130">
        <v>0.9764643875000022</v>
      </c>
      <c r="P130">
        <v>0.98</v>
      </c>
      <c r="Q130">
        <v>0.98750000000000004</v>
      </c>
      <c r="R130">
        <v>0.98750000000000004</v>
      </c>
      <c r="S130">
        <v>0.98750000000000004</v>
      </c>
      <c r="T130">
        <v>0.98</v>
      </c>
      <c r="U130">
        <v>0.98</v>
      </c>
      <c r="V130">
        <v>0.98</v>
      </c>
      <c r="W130">
        <v>0.98</v>
      </c>
      <c r="X130">
        <v>0.9764643875000022</v>
      </c>
      <c r="Y130">
        <v>0.9764643875000022</v>
      </c>
      <c r="Z130">
        <v>0.9764643875000022</v>
      </c>
      <c r="AA130">
        <v>0.9764643875000022</v>
      </c>
      <c r="AB130">
        <v>0.98</v>
      </c>
      <c r="AC130">
        <v>0.98</v>
      </c>
      <c r="AD130">
        <v>0.9764643875000022</v>
      </c>
      <c r="AE130">
        <v>0.9764643875000022</v>
      </c>
      <c r="AF130">
        <v>0.98</v>
      </c>
      <c r="AG130">
        <v>0.99</v>
      </c>
      <c r="AH130">
        <v>0.97833249999999805</v>
      </c>
      <c r="AI130">
        <v>0.97833249999999805</v>
      </c>
      <c r="AJ130">
        <v>0.98</v>
      </c>
      <c r="AK130">
        <v>1</v>
      </c>
      <c r="AL130">
        <v>0.98499999999999999</v>
      </c>
      <c r="AM130">
        <v>0.98499999999999999</v>
      </c>
      <c r="AS130">
        <v>0.97699999999999998</v>
      </c>
      <c r="AT130" s="290">
        <v>0.97750000000000004</v>
      </c>
      <c r="AU130">
        <v>0.97833249999999805</v>
      </c>
      <c r="AV130">
        <v>0.98499999999999999</v>
      </c>
      <c r="AW130">
        <v>0.98499999999999999</v>
      </c>
      <c r="AX130">
        <v>0.98499999999999999</v>
      </c>
      <c r="AY130">
        <v>0.97833249999999805</v>
      </c>
      <c r="AZ130">
        <v>0.97833249999999805</v>
      </c>
      <c r="BA130">
        <v>0.98499999999999999</v>
      </c>
      <c r="BB130">
        <v>0.64</v>
      </c>
      <c r="BC130">
        <f t="shared" si="1"/>
        <v>1</v>
      </c>
      <c r="BE130">
        <v>1.0994876000000096</v>
      </c>
      <c r="BF130">
        <v>1.1139999999999974</v>
      </c>
      <c r="BG130">
        <v>1.0826999999999998</v>
      </c>
      <c r="BH130">
        <v>1.0172999999999985</v>
      </c>
      <c r="BI130">
        <v>1</v>
      </c>
      <c r="BJ130">
        <v>2.2938000000000058</v>
      </c>
      <c r="BK130">
        <v>2.29037633333333</v>
      </c>
      <c r="BL130">
        <v>1.106049999999992</v>
      </c>
      <c r="BM130">
        <v>1.2885</v>
      </c>
      <c r="BN130">
        <v>2.0010000000000008</v>
      </c>
      <c r="BO130">
        <v>1.5270049999999935</v>
      </c>
      <c r="BP130">
        <v>1.5270049999999935</v>
      </c>
      <c r="BQ130">
        <v>1.2697049999999961</v>
      </c>
      <c r="BR130">
        <v>1.0819550000000024</v>
      </c>
      <c r="BS130">
        <v>1.4358049999999947</v>
      </c>
      <c r="BT130" s="294"/>
      <c r="BU130">
        <v>1.0992499999999978</v>
      </c>
      <c r="BV130" s="294"/>
      <c r="BW130" s="294"/>
      <c r="BX130" s="294"/>
      <c r="BY130" s="294"/>
      <c r="BZ130" s="294"/>
      <c r="CA130" s="294"/>
      <c r="CB130" s="294"/>
      <c r="CC130">
        <v>0.96499999999999997</v>
      </c>
      <c r="CD130">
        <v>0.91</v>
      </c>
      <c r="CE130">
        <v>0.91</v>
      </c>
      <c r="CF130">
        <v>0.98</v>
      </c>
      <c r="CG130">
        <v>0.99895</v>
      </c>
      <c r="CH130">
        <v>0.34</v>
      </c>
      <c r="CI130">
        <v>0.47</v>
      </c>
      <c r="CJ130">
        <v>0.93500000000000005</v>
      </c>
      <c r="CK130">
        <v>0.66500000000000004</v>
      </c>
      <c r="CL130">
        <v>0.72499999999999998</v>
      </c>
      <c r="CM130">
        <v>0.88249999999999995</v>
      </c>
      <c r="CN130">
        <v>0.91500000000000004</v>
      </c>
      <c r="CO130">
        <v>0.88</v>
      </c>
      <c r="CP130">
        <v>0.90249999999999997</v>
      </c>
      <c r="CQ130">
        <v>0.91500000000000004</v>
      </c>
      <c r="CR130">
        <v>0.89</v>
      </c>
      <c r="CV130">
        <v>0.97750000000000004</v>
      </c>
      <c r="DA130" s="294">
        <v>2.8499999999999999E-4</v>
      </c>
      <c r="DB130" s="294">
        <v>2.0000000000000001E-4</v>
      </c>
      <c r="DC130" s="294">
        <v>0</v>
      </c>
      <c r="DD130" s="294">
        <v>1E-4</v>
      </c>
      <c r="DE130" s="294">
        <v>0</v>
      </c>
      <c r="DF130" s="294">
        <v>3.5999999999999999E-3</v>
      </c>
      <c r="DG130" s="294">
        <v>4.6999999999999999E-4</v>
      </c>
      <c r="DH130" s="294">
        <v>6.9999999999999999E-4</v>
      </c>
      <c r="DI130" s="294">
        <v>0</v>
      </c>
      <c r="DJ130" s="294">
        <v>0</v>
      </c>
      <c r="DK130" s="294">
        <v>5.0000000000000001E-4</v>
      </c>
      <c r="DL130" s="294">
        <v>5.0000000000000001E-4</v>
      </c>
      <c r="DM130" s="294">
        <v>2.9999999999999997E-4</v>
      </c>
      <c r="DN130" s="294">
        <v>2.7500000000000002E-4</v>
      </c>
      <c r="DO130" s="294">
        <v>4.0000000000000598E-4</v>
      </c>
      <c r="DQ130" s="294">
        <v>6.4999999999999994E-5</v>
      </c>
    </row>
    <row r="131" spans="1:121" x14ac:dyDescent="0.2">
      <c r="A131" s="66">
        <v>40360</v>
      </c>
      <c r="B131">
        <v>0.98799999999999999</v>
      </c>
      <c r="C131">
        <v>0.98799999999999999</v>
      </c>
      <c r="D131">
        <v>0.98499999999999999</v>
      </c>
      <c r="E131">
        <v>0.98499999999999999</v>
      </c>
      <c r="F131">
        <v>0.97699999999999998</v>
      </c>
      <c r="G131">
        <v>0.94193400000000238</v>
      </c>
      <c r="H131">
        <v>0.98750000000000004</v>
      </c>
      <c r="I131">
        <v>0.98750000000000004</v>
      </c>
      <c r="J131">
        <v>0.88262250000000009</v>
      </c>
      <c r="K131">
        <v>0.98499999999999999</v>
      </c>
      <c r="L131">
        <v>0.98750000000000004</v>
      </c>
      <c r="M131">
        <v>0.98750000000000004</v>
      </c>
      <c r="N131">
        <v>0.98</v>
      </c>
      <c r="O131">
        <v>0.98212372500000222</v>
      </c>
      <c r="P131">
        <v>0.98</v>
      </c>
      <c r="Q131">
        <v>0.98750000000000004</v>
      </c>
      <c r="R131">
        <v>0.98750000000000004</v>
      </c>
      <c r="S131">
        <v>0.98750000000000004</v>
      </c>
      <c r="T131">
        <v>0.98</v>
      </c>
      <c r="U131">
        <v>0.98</v>
      </c>
      <c r="V131">
        <v>0.98</v>
      </c>
      <c r="W131">
        <v>0.98</v>
      </c>
      <c r="X131">
        <v>0.98212372500000222</v>
      </c>
      <c r="Y131">
        <v>0.98212372500000222</v>
      </c>
      <c r="Z131">
        <v>0.98212372500000222</v>
      </c>
      <c r="AA131">
        <v>0.98212372500000222</v>
      </c>
      <c r="AB131">
        <v>0.98</v>
      </c>
      <c r="AC131">
        <v>0.98</v>
      </c>
      <c r="AD131">
        <v>0.98212372500000222</v>
      </c>
      <c r="AE131">
        <v>0.98212372500000222</v>
      </c>
      <c r="AF131">
        <v>0.98</v>
      </c>
      <c r="AG131">
        <v>0.99</v>
      </c>
      <c r="AH131">
        <v>0.97839034999999808</v>
      </c>
      <c r="AI131">
        <v>0.97839034999999808</v>
      </c>
      <c r="AJ131">
        <v>0.98</v>
      </c>
      <c r="AK131">
        <v>1</v>
      </c>
      <c r="AL131">
        <v>0.98499999999999999</v>
      </c>
      <c r="AM131">
        <v>0.98499999999999999</v>
      </c>
      <c r="AS131">
        <v>0.97699999999999998</v>
      </c>
      <c r="AT131" s="290">
        <v>0.97750000000000004</v>
      </c>
      <c r="AU131">
        <v>0.97839034999999808</v>
      </c>
      <c r="AV131">
        <v>0.98499999999999999</v>
      </c>
      <c r="AW131">
        <v>0.98499999999999999</v>
      </c>
      <c r="AX131">
        <v>0.98499999999999999</v>
      </c>
      <c r="AY131">
        <v>0.97839034999999808</v>
      </c>
      <c r="AZ131">
        <v>0.97839034999999808</v>
      </c>
      <c r="BA131">
        <v>0.98499999999999999</v>
      </c>
      <c r="BB131">
        <v>0.64</v>
      </c>
      <c r="BC131">
        <f t="shared" si="1"/>
        <v>1</v>
      </c>
      <c r="BE131">
        <v>1.0997726000000096</v>
      </c>
      <c r="BF131">
        <v>1.1141999999999974</v>
      </c>
      <c r="BG131">
        <v>1.0826999999999998</v>
      </c>
      <c r="BH131">
        <v>1.0173999999999985</v>
      </c>
      <c r="BI131">
        <v>1</v>
      </c>
      <c r="BJ131">
        <v>2.2974000000000059</v>
      </c>
      <c r="BK131">
        <v>2.29084633333333</v>
      </c>
      <c r="BL131">
        <v>1.1067499999999919</v>
      </c>
      <c r="BM131">
        <v>1.2885</v>
      </c>
      <c r="BN131">
        <v>2.0010000000000008</v>
      </c>
      <c r="BO131">
        <v>1.5275049999999935</v>
      </c>
      <c r="BP131">
        <v>1.5275049999999935</v>
      </c>
      <c r="BQ131">
        <v>1.2700049999999961</v>
      </c>
      <c r="BR131">
        <v>1.0822300000000025</v>
      </c>
      <c r="BS131">
        <v>1.4362049999999946</v>
      </c>
      <c r="BT131" s="294"/>
      <c r="BU131">
        <v>1.0993149999999978</v>
      </c>
      <c r="BV131" s="294"/>
      <c r="BW131" s="294"/>
      <c r="BX131" s="294"/>
      <c r="BY131" s="294"/>
      <c r="BZ131" s="294"/>
      <c r="CA131" s="294"/>
      <c r="CB131" s="294"/>
      <c r="CC131">
        <v>0.97499999999999998</v>
      </c>
      <c r="CD131">
        <v>0.91</v>
      </c>
      <c r="CE131">
        <v>0.91</v>
      </c>
      <c r="CF131">
        <v>0.97</v>
      </c>
      <c r="CG131">
        <v>0.99895</v>
      </c>
      <c r="CH131">
        <v>0.41</v>
      </c>
      <c r="CI131">
        <v>0.47</v>
      </c>
      <c r="CJ131">
        <v>0.93500000000000005</v>
      </c>
      <c r="CK131">
        <v>0.68500000000000005</v>
      </c>
      <c r="CL131">
        <v>0.72499999999999998</v>
      </c>
      <c r="CM131">
        <v>0.87749999999999995</v>
      </c>
      <c r="CN131">
        <v>0.91</v>
      </c>
      <c r="CO131">
        <v>0.89</v>
      </c>
      <c r="CP131">
        <v>0.90749999999999997</v>
      </c>
      <c r="CQ131">
        <v>0.91500000000000004</v>
      </c>
      <c r="CR131">
        <v>0.89</v>
      </c>
      <c r="CV131">
        <v>0.97750000000000004</v>
      </c>
      <c r="DA131" s="294">
        <v>2.8499999999999999E-4</v>
      </c>
      <c r="DB131" s="294">
        <v>2.0000000000000001E-4</v>
      </c>
      <c r="DC131" s="294">
        <v>0</v>
      </c>
      <c r="DD131" s="294">
        <v>1E-4</v>
      </c>
      <c r="DE131" s="294">
        <v>0</v>
      </c>
      <c r="DF131" s="294">
        <v>3.5999999999999999E-3</v>
      </c>
      <c r="DG131" s="294">
        <v>4.6999999999999999E-4</v>
      </c>
      <c r="DH131" s="294">
        <v>6.9999999999999999E-4</v>
      </c>
      <c r="DI131" s="294">
        <v>0</v>
      </c>
      <c r="DJ131" s="294">
        <v>0</v>
      </c>
      <c r="DK131" s="294">
        <v>5.0000000000000001E-4</v>
      </c>
      <c r="DL131" s="294">
        <v>5.0000000000000001E-4</v>
      </c>
      <c r="DM131" s="294">
        <v>2.9999999999999997E-4</v>
      </c>
      <c r="DN131" s="294">
        <v>2.7500000000000002E-4</v>
      </c>
      <c r="DO131" s="294">
        <v>4.0000000000000598E-4</v>
      </c>
      <c r="DQ131" s="294">
        <v>6.4999999999999994E-5</v>
      </c>
    </row>
    <row r="132" spans="1:121" x14ac:dyDescent="0.2">
      <c r="A132" s="66">
        <v>40391</v>
      </c>
      <c r="B132">
        <v>0.98799999999999999</v>
      </c>
      <c r="C132">
        <v>0.98799999999999999</v>
      </c>
      <c r="D132">
        <v>0.98499999999999999</v>
      </c>
      <c r="E132">
        <v>0.98499999999999999</v>
      </c>
      <c r="F132">
        <v>0.97699999999999998</v>
      </c>
      <c r="G132">
        <v>0.98750000000000004</v>
      </c>
      <c r="H132">
        <v>0.98750000000000004</v>
      </c>
      <c r="I132">
        <v>0.98750000000000004</v>
      </c>
      <c r="J132">
        <v>0.98499999999999999</v>
      </c>
      <c r="K132">
        <v>0.98499999999999999</v>
      </c>
      <c r="L132">
        <v>0.98750000000000004</v>
      </c>
      <c r="M132">
        <v>0.98750000000000004</v>
      </c>
      <c r="N132">
        <v>0.98</v>
      </c>
      <c r="O132">
        <v>0.98750000000000004</v>
      </c>
      <c r="P132">
        <v>0.98</v>
      </c>
      <c r="Q132">
        <v>0.98750000000000004</v>
      </c>
      <c r="R132">
        <v>0.98750000000000004</v>
      </c>
      <c r="S132">
        <v>0.98750000000000004</v>
      </c>
      <c r="T132">
        <v>0.98</v>
      </c>
      <c r="U132">
        <v>0.98</v>
      </c>
      <c r="V132">
        <v>0.98</v>
      </c>
      <c r="W132">
        <v>0.98</v>
      </c>
      <c r="X132">
        <v>0.98750000000000004</v>
      </c>
      <c r="Y132">
        <v>0.98750000000000004</v>
      </c>
      <c r="Z132">
        <v>0.98750000000000004</v>
      </c>
      <c r="AA132">
        <v>0.98750000000000004</v>
      </c>
      <c r="AB132">
        <v>0.98</v>
      </c>
      <c r="AC132">
        <v>0.98</v>
      </c>
      <c r="AD132">
        <v>0.98750000000000004</v>
      </c>
      <c r="AE132">
        <v>0.98750000000000004</v>
      </c>
      <c r="AF132">
        <v>0.98</v>
      </c>
      <c r="AG132">
        <v>0.99</v>
      </c>
      <c r="AH132">
        <v>0.9784481999999981</v>
      </c>
      <c r="AI132">
        <v>0.9784481999999981</v>
      </c>
      <c r="AJ132">
        <v>0.98</v>
      </c>
      <c r="AK132">
        <v>1</v>
      </c>
      <c r="AL132">
        <v>0.98499999999999999</v>
      </c>
      <c r="AM132">
        <v>0.98499999999999999</v>
      </c>
      <c r="AS132">
        <v>0.97699999999999998</v>
      </c>
      <c r="AT132" s="290">
        <v>0.97750000000000004</v>
      </c>
      <c r="AU132">
        <v>0.9784481999999981</v>
      </c>
      <c r="AV132">
        <v>0.98499999999999999</v>
      </c>
      <c r="AW132">
        <v>0.98499999999999999</v>
      </c>
      <c r="AX132">
        <v>0.98499999999999999</v>
      </c>
      <c r="AY132">
        <v>0.9784481999999981</v>
      </c>
      <c r="AZ132">
        <v>0.9784481999999981</v>
      </c>
      <c r="BA132">
        <v>0.98499999999999999</v>
      </c>
      <c r="BB132">
        <v>0.64</v>
      </c>
      <c r="BC132">
        <f t="shared" si="1"/>
        <v>1</v>
      </c>
      <c r="BE132">
        <v>1.1000576000000097</v>
      </c>
      <c r="BF132">
        <v>1.1143999999999974</v>
      </c>
      <c r="BG132">
        <v>1.0826999999999998</v>
      </c>
      <c r="BH132">
        <v>1.0175000000000001</v>
      </c>
      <c r="BI132">
        <v>1</v>
      </c>
      <c r="BJ132">
        <v>2.3010000000000059</v>
      </c>
      <c r="BK132">
        <v>2.29131633333333</v>
      </c>
      <c r="BL132">
        <v>1.1074499999999918</v>
      </c>
      <c r="BM132">
        <v>1.2885</v>
      </c>
      <c r="BN132">
        <v>2.0010000000000008</v>
      </c>
      <c r="BO132">
        <v>1.5280049999999934</v>
      </c>
      <c r="BP132">
        <v>1.5280049999999934</v>
      </c>
      <c r="BQ132">
        <v>1.270304999999996</v>
      </c>
      <c r="BR132">
        <v>1.0825050000000025</v>
      </c>
      <c r="BS132">
        <v>1.4366049999999946</v>
      </c>
      <c r="BT132" s="294"/>
      <c r="BU132">
        <v>1.0993799999999978</v>
      </c>
      <c r="BV132" s="294"/>
      <c r="BW132" s="294"/>
      <c r="BX132" s="294"/>
      <c r="BY132" s="294"/>
      <c r="BZ132" s="294"/>
      <c r="CA132" s="294"/>
      <c r="CB132" s="294"/>
      <c r="CC132">
        <v>0.97499999999999998</v>
      </c>
      <c r="CD132">
        <v>0.91</v>
      </c>
      <c r="CE132">
        <v>0.91</v>
      </c>
      <c r="CF132">
        <v>0.97</v>
      </c>
      <c r="CG132">
        <v>0.99895</v>
      </c>
      <c r="CH132">
        <v>0.43</v>
      </c>
      <c r="CI132">
        <v>0.52</v>
      </c>
      <c r="CJ132">
        <v>0.92500000000000004</v>
      </c>
      <c r="CK132">
        <v>0.77500000000000002</v>
      </c>
      <c r="CL132">
        <v>0.72499999999999998</v>
      </c>
      <c r="CM132">
        <v>0.89</v>
      </c>
      <c r="CN132">
        <v>0.92249999999999999</v>
      </c>
      <c r="CO132">
        <v>0.91500000000000004</v>
      </c>
      <c r="CP132">
        <v>0.92749999999999999</v>
      </c>
      <c r="CQ132">
        <v>0.91500000000000004</v>
      </c>
      <c r="CR132">
        <v>0.89</v>
      </c>
      <c r="CV132">
        <v>0.97750000000000004</v>
      </c>
      <c r="DA132" s="294">
        <v>2.8499999999999999E-4</v>
      </c>
      <c r="DB132" s="294">
        <v>2.0000000000000001E-4</v>
      </c>
      <c r="DC132" s="294">
        <v>0</v>
      </c>
      <c r="DD132" s="294">
        <v>1E-4</v>
      </c>
      <c r="DE132" s="294">
        <v>0</v>
      </c>
      <c r="DF132" s="294">
        <v>3.5999999999999999E-3</v>
      </c>
      <c r="DG132" s="294">
        <v>4.6999999999999999E-4</v>
      </c>
      <c r="DH132" s="294">
        <v>6.9999999999999999E-4</v>
      </c>
      <c r="DI132" s="294">
        <v>0</v>
      </c>
      <c r="DJ132" s="294">
        <v>0</v>
      </c>
      <c r="DK132" s="294">
        <v>5.0000000000000001E-4</v>
      </c>
      <c r="DL132" s="294">
        <v>5.0000000000000001E-4</v>
      </c>
      <c r="DM132" s="294">
        <v>2.9999999999999997E-4</v>
      </c>
      <c r="DN132" s="294">
        <v>2.7500000000000002E-4</v>
      </c>
      <c r="DO132" s="294">
        <v>4.0000000000000598E-4</v>
      </c>
      <c r="DQ132" s="294">
        <v>6.4999999999999994E-5</v>
      </c>
    </row>
    <row r="133" spans="1:121" x14ac:dyDescent="0.2">
      <c r="A133" s="66">
        <v>40422</v>
      </c>
      <c r="B133">
        <v>0.98799999999999999</v>
      </c>
      <c r="C133">
        <v>0.98799999999999999</v>
      </c>
      <c r="D133">
        <v>0.98499999999999999</v>
      </c>
      <c r="E133">
        <v>0.98499999999999999</v>
      </c>
      <c r="F133">
        <v>0.97699999999999998</v>
      </c>
      <c r="G133">
        <v>0.98750000000000004</v>
      </c>
      <c r="H133">
        <v>0.98750000000000004</v>
      </c>
      <c r="I133">
        <v>0.98750000000000004</v>
      </c>
      <c r="J133">
        <v>0.81819750000000002</v>
      </c>
      <c r="K133">
        <v>0.98499999999999999</v>
      </c>
      <c r="L133">
        <v>0.98750000000000004</v>
      </c>
      <c r="M133">
        <v>0.98750000000000004</v>
      </c>
      <c r="N133">
        <v>0.98</v>
      </c>
      <c r="O133">
        <v>0.98750000000000004</v>
      </c>
      <c r="P133">
        <v>0.98</v>
      </c>
      <c r="Q133">
        <v>0.98750000000000004</v>
      </c>
      <c r="R133">
        <v>0.98750000000000004</v>
      </c>
      <c r="S133">
        <v>0.98750000000000004</v>
      </c>
      <c r="T133">
        <v>0.98</v>
      </c>
      <c r="U133">
        <v>0.98</v>
      </c>
      <c r="V133">
        <v>0.98</v>
      </c>
      <c r="W133">
        <v>0.98</v>
      </c>
      <c r="X133">
        <v>0.98750000000000004</v>
      </c>
      <c r="Y133">
        <v>0.98750000000000004</v>
      </c>
      <c r="Z133">
        <v>0.98750000000000004</v>
      </c>
      <c r="AA133">
        <v>0.98750000000000004</v>
      </c>
      <c r="AB133">
        <v>0.98</v>
      </c>
      <c r="AC133">
        <v>0.98</v>
      </c>
      <c r="AD133">
        <v>0.98750000000000004</v>
      </c>
      <c r="AE133">
        <v>0.98750000000000004</v>
      </c>
      <c r="AF133">
        <v>0.98</v>
      </c>
      <c r="AG133">
        <v>0.99</v>
      </c>
      <c r="AH133">
        <v>0.97850604999999802</v>
      </c>
      <c r="AI133">
        <v>0.97850604999999802</v>
      </c>
      <c r="AJ133">
        <v>0.98</v>
      </c>
      <c r="AK133">
        <v>1</v>
      </c>
      <c r="AL133">
        <v>0.98499999999999999</v>
      </c>
      <c r="AM133">
        <v>0.98499999999999999</v>
      </c>
      <c r="AS133">
        <v>0.97699999999999998</v>
      </c>
      <c r="AT133" s="290">
        <v>0.97750000000000004</v>
      </c>
      <c r="AU133">
        <v>0.97850604999999802</v>
      </c>
      <c r="AV133">
        <v>0.98499999999999999</v>
      </c>
      <c r="AW133">
        <v>0.98499999999999999</v>
      </c>
      <c r="AX133">
        <v>0.98499999999999999</v>
      </c>
      <c r="AY133">
        <v>0.97850604999999802</v>
      </c>
      <c r="AZ133">
        <v>0.97850604999999802</v>
      </c>
      <c r="BA133">
        <v>0.98499999999999999</v>
      </c>
      <c r="BB133">
        <v>0.64</v>
      </c>
      <c r="BC133">
        <f t="shared" ref="BC133:BC196" si="2">BC132</f>
        <v>1</v>
      </c>
      <c r="BE133">
        <v>1.1003426000000098</v>
      </c>
      <c r="BF133">
        <v>1.1145999999999974</v>
      </c>
      <c r="BG133">
        <v>1.0826999999999998</v>
      </c>
      <c r="BH133">
        <v>1.0175999999999985</v>
      </c>
      <c r="BI133">
        <v>1</v>
      </c>
      <c r="BJ133">
        <v>2.304600000000006</v>
      </c>
      <c r="BK133">
        <v>2.2917863333333299</v>
      </c>
      <c r="BL133">
        <v>1.1081499999999918</v>
      </c>
      <c r="BM133">
        <v>1.2885</v>
      </c>
      <c r="BN133">
        <v>2.0010000000000008</v>
      </c>
      <c r="BO133">
        <v>1.5285049999999933</v>
      </c>
      <c r="BP133">
        <v>1.5285049999999933</v>
      </c>
      <c r="BQ133">
        <v>1.270604999999996</v>
      </c>
      <c r="BR133">
        <v>1.0827800000000025</v>
      </c>
      <c r="BS133">
        <v>1.4370049999999945</v>
      </c>
      <c r="BT133" s="294"/>
      <c r="BU133">
        <v>1.0994449999999978</v>
      </c>
      <c r="BV133" s="294"/>
      <c r="BW133" s="294"/>
      <c r="BX133" s="294"/>
      <c r="BY133" s="294"/>
      <c r="BZ133" s="294"/>
      <c r="CA133" s="294"/>
      <c r="CB133" s="294"/>
      <c r="CC133">
        <v>0.97499999999999998</v>
      </c>
      <c r="CD133">
        <v>0.91</v>
      </c>
      <c r="CE133">
        <v>0.91</v>
      </c>
      <c r="CF133">
        <v>0.95</v>
      </c>
      <c r="CG133">
        <v>0.99895</v>
      </c>
      <c r="CH133">
        <v>0.46</v>
      </c>
      <c r="CI133">
        <v>0.55000000000000004</v>
      </c>
      <c r="CJ133">
        <v>0.92500000000000004</v>
      </c>
      <c r="CK133">
        <v>0.63500000000000001</v>
      </c>
      <c r="CL133">
        <v>0.57499999999999996</v>
      </c>
      <c r="CM133">
        <v>0.94499999999999995</v>
      </c>
      <c r="CN133">
        <v>0.97750000000000004</v>
      </c>
      <c r="CO133">
        <v>0.94499999999999995</v>
      </c>
      <c r="CP133">
        <v>0.92</v>
      </c>
      <c r="CQ133">
        <v>0.91500000000000004</v>
      </c>
      <c r="CR133">
        <v>0.89</v>
      </c>
      <c r="CV133">
        <v>0.97750000000000004</v>
      </c>
      <c r="DA133" s="294">
        <v>2.8499999999999999E-4</v>
      </c>
      <c r="DB133" s="294">
        <v>2.0000000000000001E-4</v>
      </c>
      <c r="DC133" s="294">
        <v>0</v>
      </c>
      <c r="DD133" s="294">
        <v>1E-4</v>
      </c>
      <c r="DE133" s="294">
        <v>0</v>
      </c>
      <c r="DF133" s="294">
        <v>3.5999999999999999E-3</v>
      </c>
      <c r="DG133" s="294">
        <v>4.6999999999999999E-4</v>
      </c>
      <c r="DH133" s="294">
        <v>6.9999999999999999E-4</v>
      </c>
      <c r="DI133" s="294">
        <v>0</v>
      </c>
      <c r="DJ133" s="294">
        <v>0</v>
      </c>
      <c r="DK133" s="294">
        <v>5.0000000000000001E-4</v>
      </c>
      <c r="DL133" s="294">
        <v>5.0000000000000001E-4</v>
      </c>
      <c r="DM133" s="294">
        <v>2.9999999999999997E-4</v>
      </c>
      <c r="DN133" s="294">
        <v>2.7500000000000002E-4</v>
      </c>
      <c r="DO133" s="294">
        <v>4.0000000000000598E-4</v>
      </c>
      <c r="DQ133" s="294">
        <v>6.4999999999999994E-5</v>
      </c>
    </row>
    <row r="134" spans="1:121" x14ac:dyDescent="0.2">
      <c r="A134" s="66">
        <v>40452</v>
      </c>
      <c r="B134">
        <v>0.98799999999999999</v>
      </c>
      <c r="C134">
        <v>0.98799999999999999</v>
      </c>
      <c r="D134">
        <v>0.98499999999999999</v>
      </c>
      <c r="E134">
        <v>0.98499999999999999</v>
      </c>
      <c r="F134">
        <v>0.97699999999999998</v>
      </c>
      <c r="G134">
        <v>0.98750000000000004</v>
      </c>
      <c r="H134">
        <v>0.98750000000000004</v>
      </c>
      <c r="I134">
        <v>0.98750000000000004</v>
      </c>
      <c r="J134">
        <v>0.80531249999999999</v>
      </c>
      <c r="K134">
        <v>0.98499999999999999</v>
      </c>
      <c r="L134">
        <v>0.98750000000000004</v>
      </c>
      <c r="M134">
        <v>0.98750000000000004</v>
      </c>
      <c r="N134">
        <v>0.98</v>
      </c>
      <c r="O134">
        <v>0.97745713750000229</v>
      </c>
      <c r="P134">
        <v>0.98</v>
      </c>
      <c r="Q134">
        <v>0.98750000000000004</v>
      </c>
      <c r="R134">
        <v>0.98750000000000004</v>
      </c>
      <c r="S134">
        <v>0.98750000000000004</v>
      </c>
      <c r="T134">
        <v>0.98</v>
      </c>
      <c r="U134">
        <v>0.98</v>
      </c>
      <c r="V134">
        <v>0.98</v>
      </c>
      <c r="W134">
        <v>0.98</v>
      </c>
      <c r="X134">
        <v>0.97745713750000229</v>
      </c>
      <c r="Y134">
        <v>0.97745713750000229</v>
      </c>
      <c r="Z134">
        <v>0.97745713750000229</v>
      </c>
      <c r="AA134">
        <v>0.97745713750000229</v>
      </c>
      <c r="AB134">
        <v>0.98</v>
      </c>
      <c r="AC134">
        <v>0.98</v>
      </c>
      <c r="AD134">
        <v>0.97745713750000229</v>
      </c>
      <c r="AE134">
        <v>0.97745713750000229</v>
      </c>
      <c r="AF134">
        <v>0.98</v>
      </c>
      <c r="AG134">
        <v>0.99</v>
      </c>
      <c r="AH134">
        <v>0.97856389999999804</v>
      </c>
      <c r="AI134">
        <v>0.97856389999999804</v>
      </c>
      <c r="AJ134">
        <v>0.98</v>
      </c>
      <c r="AK134">
        <v>1</v>
      </c>
      <c r="AL134">
        <v>0.98499999999999999</v>
      </c>
      <c r="AM134">
        <v>0.98499999999999999</v>
      </c>
      <c r="AS134">
        <v>0.97699999999999998</v>
      </c>
      <c r="AT134" s="290">
        <v>0.97750000000000004</v>
      </c>
      <c r="AU134">
        <v>0.97856389999999804</v>
      </c>
      <c r="AV134">
        <v>0.98499999999999999</v>
      </c>
      <c r="AW134">
        <v>0.98499999999999999</v>
      </c>
      <c r="AX134">
        <v>0.98499999999999999</v>
      </c>
      <c r="AY134">
        <v>0.97856389999999804</v>
      </c>
      <c r="AZ134">
        <v>0.97856389999999804</v>
      </c>
      <c r="BA134">
        <v>0.98499999999999999</v>
      </c>
      <c r="BB134">
        <v>0.64</v>
      </c>
      <c r="BC134">
        <f t="shared" si="2"/>
        <v>1</v>
      </c>
      <c r="BE134">
        <v>1.1006276000000099</v>
      </c>
      <c r="BF134">
        <v>1.1147999999999973</v>
      </c>
      <c r="BG134">
        <v>1.0826999999999998</v>
      </c>
      <c r="BH134">
        <v>1.0176999999999985</v>
      </c>
      <c r="BI134">
        <v>1</v>
      </c>
      <c r="BJ134">
        <v>2.308200000000006</v>
      </c>
      <c r="BK134">
        <v>2.2922563333333299</v>
      </c>
      <c r="BL134">
        <v>1.1088499999999917</v>
      </c>
      <c r="BM134">
        <v>1.2885</v>
      </c>
      <c r="BN134">
        <v>2.0010000000000008</v>
      </c>
      <c r="BO134">
        <v>1.5290049999999933</v>
      </c>
      <c r="BP134">
        <v>1.5290049999999933</v>
      </c>
      <c r="BQ134">
        <v>1.270904999999996</v>
      </c>
      <c r="BR134">
        <v>1.0830550000000025</v>
      </c>
      <c r="BS134">
        <v>1.4374049999999945</v>
      </c>
      <c r="BT134" s="294"/>
      <c r="BU134">
        <v>1.0995099999999978</v>
      </c>
      <c r="BV134" s="294"/>
      <c r="BW134" s="294"/>
      <c r="BX134" s="294"/>
      <c r="BY134" s="294"/>
      <c r="BZ134" s="294"/>
      <c r="CA134" s="294"/>
      <c r="CB134" s="294"/>
      <c r="CC134">
        <v>0.95499999999999996</v>
      </c>
      <c r="CD134">
        <v>0.9</v>
      </c>
      <c r="CE134">
        <v>0.91</v>
      </c>
      <c r="CF134">
        <v>0.94</v>
      </c>
      <c r="CG134">
        <v>0.99895</v>
      </c>
      <c r="CH134">
        <v>0.46</v>
      </c>
      <c r="CI134">
        <v>0.45</v>
      </c>
      <c r="CJ134">
        <v>0.92500000000000004</v>
      </c>
      <c r="CK134">
        <v>0.625</v>
      </c>
      <c r="CL134">
        <v>0.505</v>
      </c>
      <c r="CM134">
        <v>0.80500000000000005</v>
      </c>
      <c r="CN134">
        <v>0.83750000000000002</v>
      </c>
      <c r="CO134">
        <v>0.875</v>
      </c>
      <c r="CP134">
        <v>0.90249999999999997</v>
      </c>
      <c r="CQ134">
        <v>0.82</v>
      </c>
      <c r="CR134">
        <v>0.89</v>
      </c>
      <c r="CV134">
        <v>0.97750000000000004</v>
      </c>
      <c r="DA134" s="294">
        <v>2.8499999999999999E-4</v>
      </c>
      <c r="DB134" s="294">
        <v>2.0000000000000001E-4</v>
      </c>
      <c r="DC134" s="294">
        <v>0</v>
      </c>
      <c r="DD134" s="294">
        <v>1E-4</v>
      </c>
      <c r="DE134" s="294">
        <v>0</v>
      </c>
      <c r="DF134" s="294">
        <v>3.5999999999999999E-3</v>
      </c>
      <c r="DG134" s="294">
        <v>4.6999999999999999E-4</v>
      </c>
      <c r="DH134" s="294">
        <v>6.9999999999999999E-4</v>
      </c>
      <c r="DI134" s="294">
        <v>0</v>
      </c>
      <c r="DJ134" s="294">
        <v>0</v>
      </c>
      <c r="DK134" s="294">
        <v>5.0000000000000001E-4</v>
      </c>
      <c r="DL134" s="294">
        <v>5.0000000000000001E-4</v>
      </c>
      <c r="DM134" s="294">
        <v>2.9999999999999997E-4</v>
      </c>
      <c r="DN134" s="294">
        <v>2.7500000000000002E-4</v>
      </c>
      <c r="DO134" s="294">
        <v>4.0000000000000598E-4</v>
      </c>
      <c r="DQ134" s="294">
        <v>6.4999999999999994E-5</v>
      </c>
    </row>
    <row r="135" spans="1:121" x14ac:dyDescent="0.2">
      <c r="A135" s="66">
        <v>40483</v>
      </c>
      <c r="B135">
        <v>0.98799999999999999</v>
      </c>
      <c r="C135">
        <v>0.98799999999999999</v>
      </c>
      <c r="D135">
        <v>0.9744299999999998</v>
      </c>
      <c r="E135">
        <v>0.9744299999999998</v>
      </c>
      <c r="F135">
        <v>0.97699999999999998</v>
      </c>
      <c r="G135">
        <v>0.98750000000000004</v>
      </c>
      <c r="H135">
        <v>0.98750000000000004</v>
      </c>
      <c r="I135">
        <v>0.98750000000000004</v>
      </c>
      <c r="J135">
        <v>0.75377249999999996</v>
      </c>
      <c r="K135">
        <v>0.97048500000000038</v>
      </c>
      <c r="L135">
        <v>0.98750000000000004</v>
      </c>
      <c r="M135">
        <v>0.98750000000000004</v>
      </c>
      <c r="N135">
        <v>0.98</v>
      </c>
      <c r="O135">
        <v>0.97770532500000229</v>
      </c>
      <c r="P135">
        <v>0.98</v>
      </c>
      <c r="Q135">
        <v>0.98750000000000004</v>
      </c>
      <c r="R135">
        <v>0.98750000000000004</v>
      </c>
      <c r="S135">
        <v>0.98750000000000004</v>
      </c>
      <c r="T135">
        <v>0.98</v>
      </c>
      <c r="U135">
        <v>0.98</v>
      </c>
      <c r="V135">
        <v>0.98</v>
      </c>
      <c r="W135">
        <v>0.98</v>
      </c>
      <c r="X135">
        <v>0.97770532500000229</v>
      </c>
      <c r="Y135">
        <v>0.97770532500000229</v>
      </c>
      <c r="Z135">
        <v>0.97770532500000229</v>
      </c>
      <c r="AA135">
        <v>0.97770532500000229</v>
      </c>
      <c r="AB135">
        <v>0.98</v>
      </c>
      <c r="AC135">
        <v>0.98</v>
      </c>
      <c r="AD135">
        <v>0.97770532500000229</v>
      </c>
      <c r="AE135">
        <v>0.97770532500000229</v>
      </c>
      <c r="AF135">
        <v>0.98</v>
      </c>
      <c r="AG135">
        <v>0.99</v>
      </c>
      <c r="AH135">
        <v>0.97862174999999796</v>
      </c>
      <c r="AI135">
        <v>0.97862174999999796</v>
      </c>
      <c r="AJ135">
        <v>0.98</v>
      </c>
      <c r="AK135">
        <v>1</v>
      </c>
      <c r="AL135">
        <v>0.97048500000000038</v>
      </c>
      <c r="AM135">
        <v>0.9744299999999998</v>
      </c>
      <c r="AS135">
        <v>0.97699999999999998</v>
      </c>
      <c r="AT135" s="290">
        <v>0.97750000000000004</v>
      </c>
      <c r="AU135">
        <v>0.97862174999999796</v>
      </c>
      <c r="AV135">
        <v>0.9744299999999998</v>
      </c>
      <c r="AW135">
        <v>0.9744299999999998</v>
      </c>
      <c r="AX135">
        <v>0.9744299999999998</v>
      </c>
      <c r="AY135">
        <v>0.97862174999999796</v>
      </c>
      <c r="AZ135">
        <v>0.97862174999999796</v>
      </c>
      <c r="BA135">
        <v>0.9744299999999998</v>
      </c>
      <c r="BB135">
        <v>0.64</v>
      </c>
      <c r="BC135">
        <f t="shared" si="2"/>
        <v>1</v>
      </c>
      <c r="BE135">
        <v>1.10091260000001</v>
      </c>
      <c r="BF135">
        <v>1.115</v>
      </c>
      <c r="BG135">
        <v>1.0826999999999998</v>
      </c>
      <c r="BH135">
        <v>1.0177999999999985</v>
      </c>
      <c r="BI135">
        <v>1</v>
      </c>
      <c r="BJ135">
        <v>2.3118000000000061</v>
      </c>
      <c r="BK135">
        <v>2.2927263333333299</v>
      </c>
      <c r="BL135">
        <v>1.1095499999999916</v>
      </c>
      <c r="BM135">
        <v>1.2885</v>
      </c>
      <c r="BN135">
        <v>2.0010000000000008</v>
      </c>
      <c r="BO135">
        <v>1.5295049999999932</v>
      </c>
      <c r="BP135">
        <v>1.5295049999999932</v>
      </c>
      <c r="BQ135">
        <v>1.2712049999999959</v>
      </c>
      <c r="BR135">
        <v>1.0833300000000026</v>
      </c>
      <c r="BS135">
        <v>1.4378049999999944</v>
      </c>
      <c r="BT135" s="294"/>
      <c r="BU135">
        <v>1.0995749999999977</v>
      </c>
      <c r="BV135" s="294"/>
      <c r="BW135" s="294"/>
      <c r="BX135" s="294"/>
      <c r="BY135" s="294"/>
      <c r="BZ135" s="294"/>
      <c r="CA135" s="294"/>
      <c r="CB135" s="294"/>
      <c r="CC135">
        <v>0.95499999999999996</v>
      </c>
      <c r="CD135">
        <v>0.9</v>
      </c>
      <c r="CE135">
        <v>0.9</v>
      </c>
      <c r="CF135">
        <v>0.94</v>
      </c>
      <c r="CG135">
        <v>0.999</v>
      </c>
      <c r="CH135">
        <v>0.48</v>
      </c>
      <c r="CI135">
        <v>0.46</v>
      </c>
      <c r="CJ135">
        <v>0.90500000000000003</v>
      </c>
      <c r="CK135">
        <v>0.58499999999999996</v>
      </c>
      <c r="CL135">
        <v>0.48499999999999999</v>
      </c>
      <c r="CM135">
        <v>0.79500000000000004</v>
      </c>
      <c r="CN135">
        <v>0.82750000000000001</v>
      </c>
      <c r="CO135">
        <v>0.85</v>
      </c>
      <c r="CP135">
        <v>0.90249999999999997</v>
      </c>
      <c r="CQ135">
        <v>0.82</v>
      </c>
      <c r="CR135">
        <v>0.89</v>
      </c>
      <c r="CV135">
        <v>0.97750000000000004</v>
      </c>
      <c r="DA135" s="294">
        <v>2.8499999999999999E-4</v>
      </c>
      <c r="DB135" s="294">
        <v>2.0000000000000001E-4</v>
      </c>
      <c r="DC135" s="294">
        <v>0</v>
      </c>
      <c r="DD135" s="294">
        <v>1E-4</v>
      </c>
      <c r="DE135" s="294">
        <v>0</v>
      </c>
      <c r="DF135" s="294">
        <v>3.5999999999999999E-3</v>
      </c>
      <c r="DG135" s="294">
        <v>4.6999999999999999E-4</v>
      </c>
      <c r="DH135" s="294">
        <v>6.9999999999999999E-4</v>
      </c>
      <c r="DI135" s="294">
        <v>0</v>
      </c>
      <c r="DJ135" s="294">
        <v>0</v>
      </c>
      <c r="DK135" s="294">
        <v>5.0000000000000001E-4</v>
      </c>
      <c r="DL135" s="294">
        <v>5.0000000000000001E-4</v>
      </c>
      <c r="DM135" s="294">
        <v>2.9999999999999997E-4</v>
      </c>
      <c r="DN135" s="294">
        <v>2.7500000000000002E-4</v>
      </c>
      <c r="DO135" s="294">
        <v>4.0000000000000598E-4</v>
      </c>
      <c r="DQ135" s="294">
        <v>6.4999999999999994E-5</v>
      </c>
    </row>
    <row r="136" spans="1:121" x14ac:dyDescent="0.2">
      <c r="A136" s="66">
        <v>40513</v>
      </c>
      <c r="B136">
        <v>0.98799999999999999</v>
      </c>
      <c r="C136">
        <v>0.98799999999999999</v>
      </c>
      <c r="D136">
        <v>0.95277599999999985</v>
      </c>
      <c r="E136">
        <v>0.95277599999999985</v>
      </c>
      <c r="F136">
        <v>0.97699999999999998</v>
      </c>
      <c r="G136">
        <v>0.98750000000000004</v>
      </c>
      <c r="H136">
        <v>0.98750000000000004</v>
      </c>
      <c r="I136">
        <v>0.97146874999999255</v>
      </c>
      <c r="J136">
        <v>0.76021499999999997</v>
      </c>
      <c r="K136">
        <v>0.97048500000000038</v>
      </c>
      <c r="L136">
        <v>0.9027029499999959</v>
      </c>
      <c r="M136">
        <v>0.95242811249999582</v>
      </c>
      <c r="N136">
        <v>0.87733844999999711</v>
      </c>
      <c r="O136">
        <v>0.9671174625000023</v>
      </c>
      <c r="P136">
        <v>0.87733844999999711</v>
      </c>
      <c r="Q136">
        <v>0.9027029499999959</v>
      </c>
      <c r="R136">
        <v>0.9027029499999959</v>
      </c>
      <c r="S136">
        <v>0.9027029499999959</v>
      </c>
      <c r="T136">
        <v>0.87733844999999711</v>
      </c>
      <c r="U136">
        <v>0.87733844999999711</v>
      </c>
      <c r="V136">
        <v>0.87733844999999711</v>
      </c>
      <c r="W136">
        <v>0.87733844999999711</v>
      </c>
      <c r="X136">
        <v>0.9671174625000023</v>
      </c>
      <c r="Y136">
        <v>0.9671174625000023</v>
      </c>
      <c r="Z136">
        <v>0.9671174625000023</v>
      </c>
      <c r="AA136">
        <v>0.9671174625000023</v>
      </c>
      <c r="AB136">
        <v>0.87733844999999711</v>
      </c>
      <c r="AC136">
        <v>0.87733844999999711</v>
      </c>
      <c r="AD136">
        <v>0.9671174625000023</v>
      </c>
      <c r="AE136">
        <v>0.9671174625000023</v>
      </c>
      <c r="AF136">
        <v>0.87733844999999711</v>
      </c>
      <c r="AG136">
        <v>0.98</v>
      </c>
      <c r="AH136">
        <v>0.97867959999999798</v>
      </c>
      <c r="AI136">
        <v>0.97867959999999798</v>
      </c>
      <c r="AJ136">
        <v>0.87733844999999711</v>
      </c>
      <c r="AK136">
        <v>1</v>
      </c>
      <c r="AL136">
        <v>0.97048500000000038</v>
      </c>
      <c r="AM136">
        <v>0.95277599999999985</v>
      </c>
      <c r="AS136">
        <v>0.97699999999999998</v>
      </c>
      <c r="AT136" s="290">
        <v>0.97750000000000004</v>
      </c>
      <c r="AU136">
        <v>0.97867959999999798</v>
      </c>
      <c r="AV136">
        <v>0.95277599999999985</v>
      </c>
      <c r="AW136">
        <v>0.95277599999999985</v>
      </c>
      <c r="AX136">
        <v>0.95277599999999985</v>
      </c>
      <c r="AY136">
        <v>0.97867959999999798</v>
      </c>
      <c r="AZ136">
        <v>0.97867959999999798</v>
      </c>
      <c r="BA136">
        <v>0.95277599999999985</v>
      </c>
      <c r="BB136">
        <v>0.64</v>
      </c>
      <c r="BC136">
        <f t="shared" si="2"/>
        <v>1</v>
      </c>
      <c r="BE136">
        <v>1.1011976000000101</v>
      </c>
      <c r="BF136">
        <v>1.1151999999999973</v>
      </c>
      <c r="BG136">
        <v>1.0826999999999998</v>
      </c>
      <c r="BH136">
        <v>1.0178999999999985</v>
      </c>
      <c r="BI136">
        <v>1</v>
      </c>
      <c r="BJ136">
        <v>2.3154000000000061</v>
      </c>
      <c r="BK136">
        <v>2.2931963333333298</v>
      </c>
      <c r="BL136">
        <v>1.1102499999999915</v>
      </c>
      <c r="BM136">
        <v>1.2885</v>
      </c>
      <c r="BN136">
        <v>2.0010000000000008</v>
      </c>
      <c r="BO136">
        <v>1.5300049999999932</v>
      </c>
      <c r="BP136">
        <v>1.5300049999999932</v>
      </c>
      <c r="BQ136">
        <v>1.2715049999999959</v>
      </c>
      <c r="BR136">
        <v>1.0836050000000026</v>
      </c>
      <c r="BS136">
        <v>1.4382049999999944</v>
      </c>
      <c r="BT136" s="294"/>
      <c r="BU136">
        <v>1.0996399999999977</v>
      </c>
      <c r="BV136" s="294"/>
      <c r="BW136" s="294"/>
      <c r="BX136" s="294"/>
      <c r="BY136" s="294"/>
      <c r="BZ136" s="294"/>
      <c r="CA136" s="294"/>
      <c r="CB136" s="294"/>
      <c r="CC136">
        <v>0.93500000000000005</v>
      </c>
      <c r="CD136">
        <v>0.89</v>
      </c>
      <c r="CE136">
        <v>0.88</v>
      </c>
      <c r="CF136">
        <v>0.92</v>
      </c>
      <c r="CG136">
        <v>0.999</v>
      </c>
      <c r="CH136">
        <v>0.51</v>
      </c>
      <c r="CI136">
        <v>0.48</v>
      </c>
      <c r="CJ136">
        <v>0.875</v>
      </c>
      <c r="CK136">
        <v>0.59</v>
      </c>
      <c r="CL136">
        <v>0.48499999999999999</v>
      </c>
      <c r="CM136">
        <v>0.59</v>
      </c>
      <c r="CN136">
        <v>0.62250000000000005</v>
      </c>
      <c r="CO136">
        <v>0.69</v>
      </c>
      <c r="CP136">
        <v>0.89249999999999996</v>
      </c>
      <c r="CQ136">
        <v>0.71499999999999997</v>
      </c>
      <c r="CR136">
        <v>0.89</v>
      </c>
      <c r="CV136">
        <v>0.97750000000000004</v>
      </c>
      <c r="DA136" s="294">
        <v>2.8499999999999999E-4</v>
      </c>
      <c r="DB136" s="294">
        <v>2.0000000000000001E-4</v>
      </c>
      <c r="DC136" s="294">
        <v>0</v>
      </c>
      <c r="DD136" s="294">
        <v>1E-4</v>
      </c>
      <c r="DE136" s="294">
        <v>0</v>
      </c>
      <c r="DF136" s="294">
        <v>3.5999999999999999E-3</v>
      </c>
      <c r="DG136" s="294">
        <v>4.6999999999999999E-4</v>
      </c>
      <c r="DH136" s="294">
        <v>6.9999999999999999E-4</v>
      </c>
      <c r="DI136" s="294">
        <v>0</v>
      </c>
      <c r="DJ136" s="294">
        <v>0</v>
      </c>
      <c r="DK136" s="294">
        <v>5.0000000000000001E-4</v>
      </c>
      <c r="DL136" s="294">
        <v>5.0000000000000001E-4</v>
      </c>
      <c r="DM136" s="294">
        <v>2.9999999999999997E-4</v>
      </c>
      <c r="DN136" s="294">
        <v>2.7500000000000002E-4</v>
      </c>
      <c r="DO136" s="294">
        <v>4.0000000000000598E-4</v>
      </c>
      <c r="DQ136" s="294">
        <v>6.4999999999999994E-5</v>
      </c>
    </row>
    <row r="137" spans="1:121" x14ac:dyDescent="0.2">
      <c r="A137" s="66">
        <v>40544</v>
      </c>
      <c r="B137">
        <v>0.98582692700000918</v>
      </c>
      <c r="C137">
        <v>0.95924399999999765</v>
      </c>
      <c r="D137">
        <v>0</v>
      </c>
      <c r="E137">
        <v>0</v>
      </c>
      <c r="F137">
        <v>0.97699999999999998</v>
      </c>
      <c r="G137">
        <v>0.98750000000000004</v>
      </c>
      <c r="H137">
        <v>0.98750000000000004</v>
      </c>
      <c r="I137">
        <v>0.89431474999999316</v>
      </c>
      <c r="J137">
        <v>0.77310000000000001</v>
      </c>
      <c r="K137">
        <v>0.98499999999999999</v>
      </c>
      <c r="L137">
        <v>0.92595552499999578</v>
      </c>
      <c r="M137">
        <v>0.97569693749999553</v>
      </c>
      <c r="N137">
        <v>0.87754544999999706</v>
      </c>
      <c r="O137">
        <v>0.95381440000000228</v>
      </c>
      <c r="P137">
        <v>0.87754544999999706</v>
      </c>
      <c r="Q137">
        <v>0.92595552499999578</v>
      </c>
      <c r="R137">
        <v>0.92595552499999578</v>
      </c>
      <c r="S137">
        <v>0.92595552499999578</v>
      </c>
      <c r="T137">
        <v>0.87754544999999706</v>
      </c>
      <c r="U137">
        <v>0.87754544999999706</v>
      </c>
      <c r="V137">
        <v>0.87754544999999706</v>
      </c>
      <c r="W137">
        <v>0.87754544999999706</v>
      </c>
      <c r="X137">
        <v>0.95381440000000228</v>
      </c>
      <c r="Y137">
        <v>0.95381440000000228</v>
      </c>
      <c r="Z137">
        <v>0.95381440000000228</v>
      </c>
      <c r="AA137">
        <v>0.95381440000000228</v>
      </c>
      <c r="AB137">
        <v>0.87754544999999706</v>
      </c>
      <c r="AC137">
        <v>0.87754544999999706</v>
      </c>
      <c r="AD137">
        <v>0.95381440000000228</v>
      </c>
      <c r="AE137">
        <v>0.95381440000000228</v>
      </c>
      <c r="AF137">
        <v>0.87754544999999706</v>
      </c>
      <c r="AG137">
        <v>0.98</v>
      </c>
      <c r="AH137">
        <v>0.97873744999999801</v>
      </c>
      <c r="AI137">
        <v>0.97873744999999801</v>
      </c>
      <c r="AJ137">
        <v>0.87754544999999706</v>
      </c>
      <c r="AK137">
        <v>1</v>
      </c>
      <c r="AL137">
        <v>0.98499999999999999</v>
      </c>
      <c r="AM137">
        <v>0</v>
      </c>
      <c r="BB137">
        <v>0.64</v>
      </c>
      <c r="BC137">
        <f t="shared" si="2"/>
        <v>1</v>
      </c>
      <c r="BE137">
        <v>1.1014826000000102</v>
      </c>
      <c r="BF137">
        <v>1.1153999999999973</v>
      </c>
      <c r="BG137">
        <v>1.0826999999999998</v>
      </c>
      <c r="BH137">
        <v>1.0179999999999985</v>
      </c>
      <c r="BI137">
        <v>1</v>
      </c>
      <c r="BJ137">
        <v>2.3190000000000062</v>
      </c>
      <c r="BK137">
        <v>2.2936663333333298</v>
      </c>
      <c r="BL137">
        <v>1.1109499999999914</v>
      </c>
      <c r="BM137">
        <v>1.2885</v>
      </c>
      <c r="BN137">
        <v>2.0010000000000008</v>
      </c>
      <c r="BO137">
        <v>1.5305049999999931</v>
      </c>
      <c r="BP137">
        <v>1.5305049999999931</v>
      </c>
      <c r="BQ137">
        <v>1.2718049999999959</v>
      </c>
      <c r="BR137">
        <v>1.0838800000000026</v>
      </c>
      <c r="BS137">
        <v>1.4386049999999944</v>
      </c>
      <c r="BT137" s="294"/>
      <c r="BU137">
        <v>1.0997049999999977</v>
      </c>
      <c r="BV137" s="294"/>
      <c r="BW137" s="294"/>
      <c r="BX137" s="294"/>
      <c r="BY137" s="294"/>
      <c r="BZ137" s="294"/>
      <c r="CA137" s="294"/>
      <c r="CB137" s="294"/>
      <c r="CC137">
        <v>0.89500000000000002</v>
      </c>
      <c r="CD137">
        <v>0.86</v>
      </c>
      <c r="CG137">
        <v>0.999</v>
      </c>
      <c r="CH137">
        <v>0.57999999999999996</v>
      </c>
      <c r="CI137">
        <v>0.45</v>
      </c>
      <c r="CJ137">
        <v>0.80500000000000005</v>
      </c>
      <c r="CK137">
        <v>0.6</v>
      </c>
      <c r="CL137">
        <v>0.505</v>
      </c>
      <c r="CM137">
        <v>0.60499999999999998</v>
      </c>
      <c r="CN137">
        <v>0.63749999999999996</v>
      </c>
      <c r="CO137">
        <v>0.69</v>
      </c>
      <c r="CP137">
        <v>0.88</v>
      </c>
      <c r="CQ137">
        <v>0.64</v>
      </c>
      <c r="CR137">
        <v>0.89</v>
      </c>
      <c r="DA137" s="294">
        <v>2.8499999999999999E-4</v>
      </c>
      <c r="DB137" s="294">
        <v>2.0000000000000001E-4</v>
      </c>
      <c r="DC137" s="294">
        <v>0</v>
      </c>
      <c r="DD137" s="294">
        <v>1E-4</v>
      </c>
      <c r="DE137" s="294">
        <v>0</v>
      </c>
      <c r="DF137" s="294">
        <v>3.5999999999999999E-3</v>
      </c>
      <c r="DG137" s="294">
        <v>4.6999999999999999E-4</v>
      </c>
      <c r="DH137" s="294">
        <v>6.9999999999999999E-4</v>
      </c>
      <c r="DI137" s="294">
        <v>0</v>
      </c>
      <c r="DJ137" s="294">
        <v>0</v>
      </c>
      <c r="DK137" s="294">
        <v>5.0000000000000001E-4</v>
      </c>
      <c r="DL137" s="294">
        <v>5.0000000000000001E-4</v>
      </c>
      <c r="DM137" s="294">
        <v>2.9999999999999997E-4</v>
      </c>
      <c r="DN137" s="294">
        <v>2.7500000000000002E-4</v>
      </c>
      <c r="DO137" s="294">
        <v>4.0000000000000598E-4</v>
      </c>
      <c r="DQ137" s="294">
        <v>6.4999999999999994E-5</v>
      </c>
    </row>
    <row r="138" spans="1:121" x14ac:dyDescent="0.2">
      <c r="A138" s="66">
        <v>40575</v>
      </c>
      <c r="B138">
        <v>0.95302897400000885</v>
      </c>
      <c r="C138">
        <v>0.9594159999999976</v>
      </c>
      <c r="D138">
        <v>0</v>
      </c>
      <c r="E138">
        <v>0</v>
      </c>
      <c r="F138">
        <v>0.97699999999999998</v>
      </c>
      <c r="G138">
        <v>0.98750000000000004</v>
      </c>
      <c r="H138">
        <v>0.98750000000000004</v>
      </c>
      <c r="I138">
        <v>0.93934424999999266</v>
      </c>
      <c r="J138">
        <v>0.90839249999999994</v>
      </c>
      <c r="K138">
        <v>0.98499999999999999</v>
      </c>
      <c r="L138">
        <v>0.97218817499999566</v>
      </c>
      <c r="M138">
        <v>0.98750000000000004</v>
      </c>
      <c r="N138">
        <v>0.90319454999999704</v>
      </c>
      <c r="O138">
        <v>0.95134601250000228</v>
      </c>
      <c r="P138">
        <v>0.90319454999999704</v>
      </c>
      <c r="Q138">
        <v>0.97218817499999566</v>
      </c>
      <c r="R138">
        <v>0.97218817499999566</v>
      </c>
      <c r="S138">
        <v>0.97218817499999566</v>
      </c>
      <c r="T138">
        <v>0.90319454999999704</v>
      </c>
      <c r="U138">
        <v>0.90319454999999704</v>
      </c>
      <c r="V138">
        <v>0.90319454999999704</v>
      </c>
      <c r="W138">
        <v>0.90319454999999704</v>
      </c>
      <c r="X138">
        <v>0.95134601250000228</v>
      </c>
      <c r="Y138">
        <v>0.95134601250000228</v>
      </c>
      <c r="Z138">
        <v>0.95134601250000228</v>
      </c>
      <c r="AA138">
        <v>0.95134601250000228</v>
      </c>
      <c r="AB138">
        <v>0.90319454999999704</v>
      </c>
      <c r="AC138">
        <v>0.90319454999999704</v>
      </c>
      <c r="AD138">
        <v>0.95134601250000228</v>
      </c>
      <c r="AE138">
        <v>0.95134601250000228</v>
      </c>
      <c r="AF138">
        <v>0.90319454999999704</v>
      </c>
      <c r="AG138">
        <v>0.98</v>
      </c>
      <c r="AH138">
        <v>0.97879529999999793</v>
      </c>
      <c r="AI138">
        <v>0.97879529999999793</v>
      </c>
      <c r="AJ138">
        <v>0.90319454999999704</v>
      </c>
      <c r="AK138">
        <v>1</v>
      </c>
      <c r="AL138">
        <v>0.98499999999999999</v>
      </c>
      <c r="AM138">
        <v>0</v>
      </c>
      <c r="BB138">
        <v>0.64</v>
      </c>
      <c r="BC138">
        <f t="shared" si="2"/>
        <v>1</v>
      </c>
      <c r="BE138">
        <v>1.1017676000000103</v>
      </c>
      <c r="BF138">
        <v>1.1155999999999973</v>
      </c>
      <c r="BG138">
        <v>1.0826999999999998</v>
      </c>
      <c r="BH138">
        <v>1.0180999999999985</v>
      </c>
      <c r="BI138">
        <v>1</v>
      </c>
      <c r="BJ138">
        <v>2.3226000000000062</v>
      </c>
      <c r="BK138">
        <v>2.2941363333333298</v>
      </c>
      <c r="BL138">
        <v>1.1116499999999914</v>
      </c>
      <c r="BM138">
        <v>1.2885</v>
      </c>
      <c r="BN138">
        <v>2.0010000000000008</v>
      </c>
      <c r="BO138">
        <v>1.5310049999999931</v>
      </c>
      <c r="BP138">
        <v>1.5310049999999931</v>
      </c>
      <c r="BQ138">
        <v>1.2721049999999958</v>
      </c>
      <c r="BR138">
        <v>1.0841550000000026</v>
      </c>
      <c r="BS138">
        <v>1.4390049999999943</v>
      </c>
      <c r="BT138" s="294"/>
      <c r="BU138">
        <v>1.0997699999999977</v>
      </c>
      <c r="BV138" s="294"/>
      <c r="BW138" s="294"/>
      <c r="BX138" s="294"/>
      <c r="BY138" s="294"/>
      <c r="BZ138" s="294"/>
      <c r="CA138" s="294"/>
      <c r="CB138" s="294"/>
      <c r="CC138">
        <v>0.86499999999999999</v>
      </c>
      <c r="CD138">
        <v>0.86</v>
      </c>
      <c r="CG138">
        <v>0.99895</v>
      </c>
      <c r="CH138">
        <v>0.57999999999999996</v>
      </c>
      <c r="CI138">
        <v>0.45</v>
      </c>
      <c r="CJ138">
        <v>0.84499999999999997</v>
      </c>
      <c r="CK138">
        <v>0.70499999999999996</v>
      </c>
      <c r="CL138">
        <v>0.505</v>
      </c>
      <c r="CM138">
        <v>0.63500000000000001</v>
      </c>
      <c r="CN138">
        <v>0.66749999999999998</v>
      </c>
      <c r="CO138">
        <v>0.71</v>
      </c>
      <c r="CP138">
        <v>0.87749999999999995</v>
      </c>
      <c r="CQ138">
        <v>0.67</v>
      </c>
      <c r="CR138">
        <v>0.89</v>
      </c>
      <c r="DA138" s="294">
        <v>2.8499999999999999E-4</v>
      </c>
      <c r="DB138" s="294">
        <v>2.0000000000000001E-4</v>
      </c>
      <c r="DC138" s="294">
        <v>0</v>
      </c>
      <c r="DD138" s="294">
        <v>1E-4</v>
      </c>
      <c r="DE138" s="294">
        <v>0</v>
      </c>
      <c r="DF138" s="294">
        <v>3.5999999999999999E-3</v>
      </c>
      <c r="DG138" s="294">
        <v>4.6999999999999999E-4</v>
      </c>
      <c r="DH138" s="294">
        <v>6.9999999999999999E-4</v>
      </c>
      <c r="DI138" s="294">
        <v>0</v>
      </c>
      <c r="DJ138" s="294">
        <v>0</v>
      </c>
      <c r="DK138" s="294">
        <v>5.0000000000000001E-4</v>
      </c>
      <c r="DL138" s="294">
        <v>5.0000000000000001E-4</v>
      </c>
      <c r="DM138" s="294">
        <v>2.9999999999999997E-4</v>
      </c>
      <c r="DN138" s="294">
        <v>2.7500000000000002E-4</v>
      </c>
      <c r="DO138" s="294">
        <v>4.0000000000000598E-4</v>
      </c>
      <c r="DQ138" s="294">
        <v>6.4999999999999994E-5</v>
      </c>
    </row>
    <row r="139" spans="1:121" x14ac:dyDescent="0.2">
      <c r="A139" s="66">
        <v>40603</v>
      </c>
      <c r="B139">
        <v>0.95327549900000896</v>
      </c>
      <c r="C139">
        <v>0.98799999999999999</v>
      </c>
      <c r="D139">
        <v>0</v>
      </c>
      <c r="E139">
        <v>0</v>
      </c>
      <c r="F139">
        <v>0.97699999999999998</v>
      </c>
      <c r="G139">
        <v>0.98750000000000004</v>
      </c>
      <c r="H139">
        <v>0.98750000000000004</v>
      </c>
      <c r="I139">
        <v>0.97330624999999238</v>
      </c>
      <c r="J139">
        <v>0.98499999999999999</v>
      </c>
      <c r="K139">
        <v>0.98499999999999999</v>
      </c>
      <c r="L139">
        <v>0.98750000000000004</v>
      </c>
      <c r="M139">
        <v>0.98750000000000004</v>
      </c>
      <c r="N139">
        <v>0.98</v>
      </c>
      <c r="O139">
        <v>0.97598700000000238</v>
      </c>
      <c r="P139">
        <v>0.98</v>
      </c>
      <c r="Q139">
        <v>0.98750000000000004</v>
      </c>
      <c r="R139">
        <v>0.98750000000000004</v>
      </c>
      <c r="S139">
        <v>0.98750000000000004</v>
      </c>
      <c r="T139">
        <v>0.98</v>
      </c>
      <c r="U139">
        <v>0.98</v>
      </c>
      <c r="V139">
        <v>0.98</v>
      </c>
      <c r="W139">
        <v>0.98</v>
      </c>
      <c r="X139">
        <v>0.97598700000000238</v>
      </c>
      <c r="Y139">
        <v>0.97598700000000238</v>
      </c>
      <c r="Z139">
        <v>0.97598700000000238</v>
      </c>
      <c r="AA139">
        <v>0.97598700000000238</v>
      </c>
      <c r="AB139">
        <v>0.98</v>
      </c>
      <c r="AC139">
        <v>0.98</v>
      </c>
      <c r="AD139">
        <v>0.97598700000000238</v>
      </c>
      <c r="AE139">
        <v>0.97598700000000238</v>
      </c>
      <c r="AF139">
        <v>0.98</v>
      </c>
      <c r="AG139">
        <v>0.99</v>
      </c>
      <c r="AH139">
        <v>0.97885314999999795</v>
      </c>
      <c r="AI139">
        <v>0.97885314999999795</v>
      </c>
      <c r="AJ139">
        <v>0.98</v>
      </c>
      <c r="AK139">
        <v>1</v>
      </c>
      <c r="AL139">
        <v>0.98499999999999999</v>
      </c>
      <c r="AM139">
        <v>0</v>
      </c>
      <c r="BB139">
        <v>0.64</v>
      </c>
      <c r="BC139">
        <f t="shared" si="2"/>
        <v>1</v>
      </c>
      <c r="BE139">
        <v>1.1020526000000104</v>
      </c>
      <c r="BF139">
        <v>1.1157999999999972</v>
      </c>
      <c r="BG139">
        <v>1.0826999999999998</v>
      </c>
      <c r="BH139">
        <v>1.0181999999999984</v>
      </c>
      <c r="BI139">
        <v>1</v>
      </c>
      <c r="BJ139">
        <v>2.3262000000000063</v>
      </c>
      <c r="BK139">
        <v>2.2946063333333298</v>
      </c>
      <c r="BL139">
        <v>1.1123499999999913</v>
      </c>
      <c r="BM139">
        <v>1.2885</v>
      </c>
      <c r="BN139">
        <v>2.0010000000000008</v>
      </c>
      <c r="BO139">
        <v>1.531504999999993</v>
      </c>
      <c r="BP139">
        <v>1.531504999999993</v>
      </c>
      <c r="BQ139">
        <v>1.2724049999999958</v>
      </c>
      <c r="BR139">
        <v>1.0844300000000027</v>
      </c>
      <c r="BS139">
        <v>1.4394049999999943</v>
      </c>
      <c r="BT139" s="294"/>
      <c r="BU139">
        <v>1.0998349999999977</v>
      </c>
      <c r="BV139" s="294"/>
      <c r="BW139" s="294"/>
      <c r="BX139" s="294"/>
      <c r="BY139" s="294"/>
      <c r="BZ139" s="294"/>
      <c r="CA139" s="294"/>
      <c r="CB139" s="294"/>
      <c r="CC139">
        <v>0.86499999999999999</v>
      </c>
      <c r="CD139">
        <v>0.89</v>
      </c>
      <c r="CG139">
        <v>0.99895</v>
      </c>
      <c r="CH139">
        <v>0.54</v>
      </c>
      <c r="CI139">
        <v>0.45</v>
      </c>
      <c r="CJ139">
        <v>0.875</v>
      </c>
      <c r="CK139">
        <v>0.875</v>
      </c>
      <c r="CL139">
        <v>0.51500000000000001</v>
      </c>
      <c r="CM139">
        <v>0.78500000000000003</v>
      </c>
      <c r="CN139">
        <v>0.8175</v>
      </c>
      <c r="CO139">
        <v>0.8</v>
      </c>
      <c r="CP139">
        <v>0.9</v>
      </c>
      <c r="CQ139">
        <v>0.83</v>
      </c>
      <c r="CR139">
        <v>0.89</v>
      </c>
      <c r="DA139" s="294">
        <v>2.8499999999999999E-4</v>
      </c>
      <c r="DB139" s="294">
        <v>2.0000000000000001E-4</v>
      </c>
      <c r="DC139" s="294">
        <v>0</v>
      </c>
      <c r="DD139" s="294">
        <v>1E-4</v>
      </c>
      <c r="DE139" s="294">
        <v>0</v>
      </c>
      <c r="DF139" s="294">
        <v>3.5999999999999999E-3</v>
      </c>
      <c r="DG139" s="294">
        <v>4.6999999999999999E-4</v>
      </c>
      <c r="DH139" s="294">
        <v>6.9999999999999999E-4</v>
      </c>
      <c r="DI139" s="294">
        <v>0</v>
      </c>
      <c r="DJ139" s="294">
        <v>0</v>
      </c>
      <c r="DK139" s="294">
        <v>5.0000000000000001E-4</v>
      </c>
      <c r="DL139" s="294">
        <v>5.0000000000000001E-4</v>
      </c>
      <c r="DM139" s="294">
        <v>2.9999999999999997E-4</v>
      </c>
      <c r="DN139" s="294">
        <v>2.7500000000000002E-4</v>
      </c>
      <c r="DO139" s="294">
        <v>4.0000000000000598E-4</v>
      </c>
      <c r="DQ139" s="294">
        <v>6.4999999999999994E-5</v>
      </c>
    </row>
    <row r="140" spans="1:121" x14ac:dyDescent="0.2">
      <c r="A140" s="66">
        <v>40634</v>
      </c>
      <c r="B140">
        <v>0.98659215200000938</v>
      </c>
      <c r="C140">
        <v>0.98799999999999999</v>
      </c>
      <c r="D140">
        <v>0</v>
      </c>
      <c r="E140">
        <v>0</v>
      </c>
      <c r="F140">
        <v>0.97699999999999998</v>
      </c>
      <c r="G140">
        <v>0.98750000000000004</v>
      </c>
      <c r="H140">
        <v>0.96393205999999843</v>
      </c>
      <c r="I140">
        <v>0.98750000000000004</v>
      </c>
      <c r="J140">
        <v>0.98499999999999999</v>
      </c>
      <c r="K140">
        <v>0.98499999999999999</v>
      </c>
      <c r="L140">
        <v>0.98750000000000004</v>
      </c>
      <c r="M140">
        <v>0.98750000000000004</v>
      </c>
      <c r="N140">
        <v>0.98</v>
      </c>
      <c r="O140">
        <v>0.9794886150000025</v>
      </c>
      <c r="P140">
        <v>0.98</v>
      </c>
      <c r="Q140">
        <v>0.98750000000000004</v>
      </c>
      <c r="R140">
        <v>0.98750000000000004</v>
      </c>
      <c r="S140">
        <v>0.98750000000000004</v>
      </c>
      <c r="T140">
        <v>0.98</v>
      </c>
      <c r="U140">
        <v>0.98</v>
      </c>
      <c r="V140">
        <v>0.98</v>
      </c>
      <c r="W140">
        <v>0.98</v>
      </c>
      <c r="X140">
        <v>0.9794886150000025</v>
      </c>
      <c r="Y140">
        <v>0.9794886150000025</v>
      </c>
      <c r="Z140">
        <v>0.9794886150000025</v>
      </c>
      <c r="AA140">
        <v>0.9794886150000025</v>
      </c>
      <c r="AB140">
        <v>0.98</v>
      </c>
      <c r="AC140">
        <v>0.98</v>
      </c>
      <c r="AD140">
        <v>0.9794886150000025</v>
      </c>
      <c r="AE140">
        <v>0.9794886150000025</v>
      </c>
      <c r="AF140">
        <v>0.98</v>
      </c>
      <c r="AG140">
        <v>0.99</v>
      </c>
      <c r="AH140">
        <v>0.97891099999999798</v>
      </c>
      <c r="AI140">
        <v>0.97891099999999798</v>
      </c>
      <c r="AJ140">
        <v>0.98</v>
      </c>
      <c r="AK140">
        <v>1</v>
      </c>
      <c r="AL140">
        <v>0.98499999999999999</v>
      </c>
      <c r="AM140">
        <v>0</v>
      </c>
      <c r="BB140">
        <v>0.64</v>
      </c>
      <c r="BC140">
        <f t="shared" si="2"/>
        <v>1</v>
      </c>
      <c r="BE140">
        <v>1.1023376000000105</v>
      </c>
      <c r="BF140">
        <v>1.1159999999999972</v>
      </c>
      <c r="BG140">
        <v>1.0826999999999998</v>
      </c>
      <c r="BH140">
        <v>1.0182999999999984</v>
      </c>
      <c r="BI140">
        <v>1</v>
      </c>
      <c r="BJ140">
        <v>2.3298000000000063</v>
      </c>
      <c r="BK140">
        <v>2.2950763333333297</v>
      </c>
      <c r="BL140">
        <v>1.1130499999999912</v>
      </c>
      <c r="BM140">
        <v>1.2885</v>
      </c>
      <c r="BN140">
        <v>2.0010000000000008</v>
      </c>
      <c r="BO140">
        <v>1.532004999999993</v>
      </c>
      <c r="BP140">
        <v>1.532004999999993</v>
      </c>
      <c r="BQ140">
        <v>1.2727049999999958</v>
      </c>
      <c r="BR140">
        <v>1.0847050000000027</v>
      </c>
      <c r="BS140">
        <v>1.4398049999999942</v>
      </c>
      <c r="BT140" s="294"/>
      <c r="BU140">
        <v>1.0998999999999977</v>
      </c>
      <c r="BV140" s="294"/>
      <c r="BW140" s="294"/>
      <c r="BX140" s="294"/>
      <c r="BY140" s="294"/>
      <c r="BZ140" s="294"/>
      <c r="CA140" s="294"/>
      <c r="CB140" s="294"/>
      <c r="CC140">
        <v>0.89500000000000002</v>
      </c>
      <c r="CD140">
        <v>0.9</v>
      </c>
      <c r="CG140">
        <v>0.99895</v>
      </c>
      <c r="CH140">
        <v>0.48</v>
      </c>
      <c r="CI140">
        <v>0.42</v>
      </c>
      <c r="CJ140">
        <v>0.93500000000000005</v>
      </c>
      <c r="CK140">
        <v>0.86499999999999999</v>
      </c>
      <c r="CL140">
        <v>0.57499999999999996</v>
      </c>
      <c r="CM140">
        <v>0.89500000000000002</v>
      </c>
      <c r="CN140">
        <v>0.92749999999999999</v>
      </c>
      <c r="CO140">
        <v>0.85</v>
      </c>
      <c r="CP140">
        <v>0.90300000000000002</v>
      </c>
      <c r="CQ140">
        <v>0.92</v>
      </c>
      <c r="CR140">
        <v>0.89</v>
      </c>
      <c r="DA140" s="294">
        <v>2.8499999999999999E-4</v>
      </c>
      <c r="DB140" s="294">
        <v>2.0000000000000001E-4</v>
      </c>
      <c r="DC140" s="294">
        <v>0</v>
      </c>
      <c r="DD140" s="294">
        <v>1E-4</v>
      </c>
      <c r="DE140" s="294">
        <v>0</v>
      </c>
      <c r="DF140" s="294">
        <v>3.5999999999999999E-3</v>
      </c>
      <c r="DG140" s="294">
        <v>4.6999999999999999E-4</v>
      </c>
      <c r="DH140" s="294">
        <v>6.9999999999999999E-4</v>
      </c>
      <c r="DI140" s="294">
        <v>0</v>
      </c>
      <c r="DJ140" s="294">
        <v>0</v>
      </c>
      <c r="DK140" s="294">
        <v>5.0000000000000001E-4</v>
      </c>
      <c r="DL140" s="294">
        <v>5.0000000000000001E-4</v>
      </c>
      <c r="DM140" s="294">
        <v>2.9999999999999997E-4</v>
      </c>
      <c r="DN140" s="294">
        <v>2.7500000000000002E-4</v>
      </c>
      <c r="DO140" s="294">
        <v>4.0000000000000598E-4</v>
      </c>
      <c r="DQ140" s="294">
        <v>6.4999999999999994E-5</v>
      </c>
    </row>
    <row r="141" spans="1:121" x14ac:dyDescent="0.2">
      <c r="A141" s="66">
        <v>40664</v>
      </c>
      <c r="B141">
        <v>0.98799999999999999</v>
      </c>
      <c r="C141">
        <v>0.98799999999999999</v>
      </c>
      <c r="D141">
        <v>0</v>
      </c>
      <c r="E141">
        <v>0</v>
      </c>
      <c r="F141">
        <v>0.97699999999999998</v>
      </c>
      <c r="G141">
        <v>0.79335600000000217</v>
      </c>
      <c r="H141">
        <v>0.96412945999999844</v>
      </c>
      <c r="I141">
        <v>0.98750000000000004</v>
      </c>
      <c r="J141">
        <v>0.98499999999999999</v>
      </c>
      <c r="K141">
        <v>0.98499999999999999</v>
      </c>
      <c r="L141">
        <v>0.98750000000000004</v>
      </c>
      <c r="M141">
        <v>0.98750000000000004</v>
      </c>
      <c r="N141">
        <v>0.98</v>
      </c>
      <c r="O141">
        <v>0.97648200000000251</v>
      </c>
      <c r="P141">
        <v>0.98</v>
      </c>
      <c r="Q141">
        <v>0.98750000000000004</v>
      </c>
      <c r="R141">
        <v>0.98750000000000004</v>
      </c>
      <c r="S141">
        <v>0.98750000000000004</v>
      </c>
      <c r="T141">
        <v>0.98</v>
      </c>
      <c r="U141">
        <v>0.98</v>
      </c>
      <c r="V141">
        <v>0.98</v>
      </c>
      <c r="W141">
        <v>0.98</v>
      </c>
      <c r="X141">
        <v>0.97648200000000251</v>
      </c>
      <c r="Y141">
        <v>0.97648200000000251</v>
      </c>
      <c r="Z141">
        <v>0.97648200000000251</v>
      </c>
      <c r="AA141">
        <v>0.97648200000000251</v>
      </c>
      <c r="AB141">
        <v>0.98</v>
      </c>
      <c r="AC141">
        <v>0.98</v>
      </c>
      <c r="AD141">
        <v>0.97648200000000251</v>
      </c>
      <c r="AE141">
        <v>0.97648200000000251</v>
      </c>
      <c r="AF141">
        <v>0.98</v>
      </c>
      <c r="AG141">
        <v>0.99</v>
      </c>
      <c r="AH141">
        <v>0.97896884999999789</v>
      </c>
      <c r="AI141">
        <v>0.97896884999999789</v>
      </c>
      <c r="AJ141">
        <v>0.98</v>
      </c>
      <c r="AK141">
        <v>1</v>
      </c>
      <c r="AL141">
        <v>0.98499999999999999</v>
      </c>
      <c r="AM141">
        <v>0</v>
      </c>
      <c r="BB141">
        <v>0.64</v>
      </c>
      <c r="BC141">
        <f t="shared" si="2"/>
        <v>1</v>
      </c>
      <c r="BE141">
        <v>1.1026226000000106</v>
      </c>
      <c r="BF141">
        <v>1.1161999999999972</v>
      </c>
      <c r="BG141">
        <v>1.0826999999999998</v>
      </c>
      <c r="BH141">
        <v>1.0183999999999984</v>
      </c>
      <c r="BI141">
        <v>1</v>
      </c>
      <c r="BJ141">
        <v>2.3334000000000064</v>
      </c>
      <c r="BK141">
        <v>2.2955463333333297</v>
      </c>
      <c r="BL141">
        <v>1.1137499999999911</v>
      </c>
      <c r="BM141">
        <v>1.2885</v>
      </c>
      <c r="BN141">
        <v>2.0010000000000008</v>
      </c>
      <c r="BO141">
        <v>1.5325049999999929</v>
      </c>
      <c r="BP141">
        <v>1.5325049999999929</v>
      </c>
      <c r="BQ141">
        <v>1.2730049999999957</v>
      </c>
      <c r="BR141">
        <v>1.0849800000000027</v>
      </c>
      <c r="BS141">
        <v>1.4402049999999942</v>
      </c>
      <c r="BT141" s="294"/>
      <c r="BU141">
        <v>1.0999649999999976</v>
      </c>
      <c r="BV141" s="294"/>
      <c r="BW141" s="294"/>
      <c r="BX141" s="294"/>
      <c r="BY141" s="294"/>
      <c r="BZ141" s="294"/>
      <c r="CA141" s="294"/>
      <c r="CB141" s="294"/>
      <c r="CC141">
        <v>0.96499999999999997</v>
      </c>
      <c r="CD141">
        <v>0.91</v>
      </c>
      <c r="CG141">
        <v>0.99895</v>
      </c>
      <c r="CH141">
        <v>0.34</v>
      </c>
      <c r="CI141">
        <v>0.42</v>
      </c>
      <c r="CJ141">
        <v>0.93500000000000005</v>
      </c>
      <c r="CK141">
        <v>0.76500000000000001</v>
      </c>
      <c r="CL141">
        <v>0.625</v>
      </c>
      <c r="CM141">
        <v>0.91749999999999998</v>
      </c>
      <c r="CN141">
        <v>0.95</v>
      </c>
      <c r="CO141">
        <v>0.88</v>
      </c>
      <c r="CP141">
        <v>0.9</v>
      </c>
      <c r="CQ141">
        <v>0.93500000000000005</v>
      </c>
      <c r="CR141">
        <v>0.89</v>
      </c>
      <c r="DA141" s="294">
        <v>2.8499999999999999E-4</v>
      </c>
      <c r="DB141" s="294">
        <v>2.0000000000000001E-4</v>
      </c>
      <c r="DC141" s="294">
        <v>0</v>
      </c>
      <c r="DD141" s="294">
        <v>1E-4</v>
      </c>
      <c r="DE141" s="294">
        <v>0</v>
      </c>
      <c r="DF141" s="294">
        <v>3.5999999999999999E-3</v>
      </c>
      <c r="DG141" s="294">
        <v>4.6999999999999999E-4</v>
      </c>
      <c r="DH141" s="294">
        <v>6.9999999999999999E-4</v>
      </c>
      <c r="DI141" s="294">
        <v>0</v>
      </c>
      <c r="DJ141" s="294">
        <v>0</v>
      </c>
      <c r="DK141" s="294">
        <v>5.0000000000000001E-4</v>
      </c>
      <c r="DL141" s="294">
        <v>5.0000000000000001E-4</v>
      </c>
      <c r="DM141" s="294">
        <v>2.9999999999999997E-4</v>
      </c>
      <c r="DN141" s="294">
        <v>2.7500000000000002E-4</v>
      </c>
      <c r="DO141" s="294">
        <v>4.0000000000000598E-4</v>
      </c>
      <c r="DQ141" s="294">
        <v>6.4999999999999994E-5</v>
      </c>
    </row>
    <row r="142" spans="1:121" x14ac:dyDescent="0.2">
      <c r="A142" s="66">
        <v>40695</v>
      </c>
      <c r="B142">
        <v>0.98799999999999999</v>
      </c>
      <c r="C142">
        <v>0.98799999999999999</v>
      </c>
      <c r="D142">
        <v>0</v>
      </c>
      <c r="E142">
        <v>0</v>
      </c>
      <c r="F142">
        <v>0.97699999999999998</v>
      </c>
      <c r="G142">
        <v>0.79458000000000228</v>
      </c>
      <c r="H142">
        <v>0.98750000000000004</v>
      </c>
      <c r="I142">
        <v>0.98750000000000004</v>
      </c>
      <c r="J142">
        <v>0.86973750000000005</v>
      </c>
      <c r="K142">
        <v>0.98499999999999999</v>
      </c>
      <c r="L142">
        <v>0.98750000000000004</v>
      </c>
      <c r="M142">
        <v>0.98750000000000004</v>
      </c>
      <c r="N142">
        <v>0.98</v>
      </c>
      <c r="O142">
        <v>0.97944263750000249</v>
      </c>
      <c r="P142">
        <v>0.98</v>
      </c>
      <c r="Q142">
        <v>0.98750000000000004</v>
      </c>
      <c r="R142">
        <v>0.98750000000000004</v>
      </c>
      <c r="S142">
        <v>0.98750000000000004</v>
      </c>
      <c r="T142">
        <v>0.98</v>
      </c>
      <c r="U142">
        <v>0.98</v>
      </c>
      <c r="V142">
        <v>0.98</v>
      </c>
      <c r="W142">
        <v>0.98</v>
      </c>
      <c r="X142">
        <v>0.97944263750000249</v>
      </c>
      <c r="Y142">
        <v>0.97944263750000249</v>
      </c>
      <c r="Z142">
        <v>0.97944263750000249</v>
      </c>
      <c r="AA142">
        <v>0.97944263750000249</v>
      </c>
      <c r="AB142">
        <v>0.98</v>
      </c>
      <c r="AC142">
        <v>0.98</v>
      </c>
      <c r="AD142">
        <v>0.97944263750000249</v>
      </c>
      <c r="AE142">
        <v>0.97944263750000249</v>
      </c>
      <c r="AF142">
        <v>0.98</v>
      </c>
      <c r="AG142">
        <v>0.99</v>
      </c>
      <c r="AH142">
        <v>0.97902669999999792</v>
      </c>
      <c r="AI142">
        <v>0.97902669999999792</v>
      </c>
      <c r="AJ142">
        <v>0.98</v>
      </c>
      <c r="AK142">
        <v>1</v>
      </c>
      <c r="AL142">
        <v>0.98499999999999999</v>
      </c>
      <c r="AM142">
        <v>0</v>
      </c>
      <c r="BB142">
        <v>0.64</v>
      </c>
      <c r="BC142">
        <f t="shared" si="2"/>
        <v>1</v>
      </c>
      <c r="BE142">
        <v>1.1029076000000106</v>
      </c>
      <c r="BF142">
        <v>1.1163999999999972</v>
      </c>
      <c r="BG142">
        <v>1.0826999999999998</v>
      </c>
      <c r="BH142">
        <v>1.0184999999999984</v>
      </c>
      <c r="BI142">
        <v>1</v>
      </c>
      <c r="BJ142">
        <v>2.3370000000000064</v>
      </c>
      <c r="BK142">
        <v>2.2960163333333297</v>
      </c>
      <c r="BL142">
        <v>1.1144499999999911</v>
      </c>
      <c r="BM142">
        <v>1.2885</v>
      </c>
      <c r="BN142">
        <v>2.0010000000000008</v>
      </c>
      <c r="BO142">
        <v>1.5330049999999928</v>
      </c>
      <c r="BP142">
        <v>1.5330049999999928</v>
      </c>
      <c r="BQ142">
        <v>1.2733049999999957</v>
      </c>
      <c r="BR142">
        <v>1.0852550000000027</v>
      </c>
      <c r="BS142">
        <v>1.4406049999999941</v>
      </c>
      <c r="BT142" s="294"/>
      <c r="BU142">
        <v>1.1000299999999976</v>
      </c>
      <c r="BV142" s="294"/>
      <c r="BW142" s="294"/>
      <c r="BX142" s="294"/>
      <c r="BY142" s="294"/>
      <c r="BZ142" s="294"/>
      <c r="CA142" s="294"/>
      <c r="CB142" s="294"/>
      <c r="CC142">
        <v>0.96499999999999997</v>
      </c>
      <c r="CD142">
        <v>0.91</v>
      </c>
      <c r="CG142">
        <v>0.99895</v>
      </c>
      <c r="CH142">
        <v>0.34</v>
      </c>
      <c r="CI142">
        <v>0.47</v>
      </c>
      <c r="CJ142">
        <v>0.93500000000000005</v>
      </c>
      <c r="CK142">
        <v>0.67500000000000004</v>
      </c>
      <c r="CL142">
        <v>0.72499999999999998</v>
      </c>
      <c r="CM142">
        <v>0.88249999999999995</v>
      </c>
      <c r="CN142">
        <v>0.91500000000000004</v>
      </c>
      <c r="CO142">
        <v>0.88</v>
      </c>
      <c r="CP142">
        <v>0.90249999999999997</v>
      </c>
      <c r="CQ142">
        <v>0.91500000000000004</v>
      </c>
      <c r="CR142">
        <v>0.89</v>
      </c>
      <c r="DA142" s="294">
        <v>2.8499999999999999E-4</v>
      </c>
      <c r="DB142" s="294">
        <v>2.0000000000000001E-4</v>
      </c>
      <c r="DC142" s="294">
        <v>0</v>
      </c>
      <c r="DD142" s="294">
        <v>1E-4</v>
      </c>
      <c r="DE142" s="294">
        <v>0</v>
      </c>
      <c r="DF142" s="294">
        <v>3.5999999999999999E-3</v>
      </c>
      <c r="DG142" s="294">
        <v>4.6999999999999999E-4</v>
      </c>
      <c r="DH142" s="294">
        <v>6.9999999999999999E-4</v>
      </c>
      <c r="DI142" s="294">
        <v>0</v>
      </c>
      <c r="DJ142" s="294">
        <v>0</v>
      </c>
      <c r="DK142" s="294">
        <v>5.0000000000000001E-4</v>
      </c>
      <c r="DL142" s="294">
        <v>5.0000000000000001E-4</v>
      </c>
      <c r="DM142" s="294">
        <v>2.9999999999999997E-4</v>
      </c>
      <c r="DN142" s="294">
        <v>2.7500000000000002E-4</v>
      </c>
      <c r="DO142" s="294">
        <v>4.0000000000000598E-4</v>
      </c>
      <c r="DQ142" s="294">
        <v>6.4999999999999994E-5</v>
      </c>
    </row>
    <row r="143" spans="1:121" x14ac:dyDescent="0.2">
      <c r="A143" s="66">
        <v>40725</v>
      </c>
      <c r="B143">
        <v>0.98799999999999999</v>
      </c>
      <c r="C143">
        <v>0.98799999999999999</v>
      </c>
      <c r="D143">
        <v>0</v>
      </c>
      <c r="E143">
        <v>0</v>
      </c>
      <c r="F143">
        <v>0.97699999999999998</v>
      </c>
      <c r="G143">
        <v>0.95964600000000255</v>
      </c>
      <c r="H143">
        <v>0.98750000000000004</v>
      </c>
      <c r="I143">
        <v>0.98750000000000004</v>
      </c>
      <c r="J143">
        <v>0.8955074999999999</v>
      </c>
      <c r="K143">
        <v>0.98499999999999999</v>
      </c>
      <c r="L143">
        <v>0.98750000000000004</v>
      </c>
      <c r="M143">
        <v>0.98750000000000004</v>
      </c>
      <c r="N143">
        <v>0.98</v>
      </c>
      <c r="O143">
        <v>0.98511847500000249</v>
      </c>
      <c r="P143">
        <v>0.98</v>
      </c>
      <c r="Q143">
        <v>0.98750000000000004</v>
      </c>
      <c r="R143">
        <v>0.98750000000000004</v>
      </c>
      <c r="S143">
        <v>0.98750000000000004</v>
      </c>
      <c r="T143">
        <v>0.98</v>
      </c>
      <c r="U143">
        <v>0.98</v>
      </c>
      <c r="V143">
        <v>0.98</v>
      </c>
      <c r="W143">
        <v>0.98</v>
      </c>
      <c r="X143">
        <v>0.98511847500000249</v>
      </c>
      <c r="Y143">
        <v>0.98511847500000249</v>
      </c>
      <c r="Z143">
        <v>0.98511847500000249</v>
      </c>
      <c r="AA143">
        <v>0.98511847500000249</v>
      </c>
      <c r="AB143">
        <v>0.98</v>
      </c>
      <c r="AC143">
        <v>0.98</v>
      </c>
      <c r="AD143">
        <v>0.98511847500000249</v>
      </c>
      <c r="AE143">
        <v>0.98511847500000249</v>
      </c>
      <c r="AF143">
        <v>0.98</v>
      </c>
      <c r="AG143">
        <v>0.99</v>
      </c>
      <c r="AH143">
        <v>0.97908454999999783</v>
      </c>
      <c r="AI143">
        <v>0.97908454999999783</v>
      </c>
      <c r="AJ143">
        <v>0.98</v>
      </c>
      <c r="AK143">
        <v>1</v>
      </c>
      <c r="AL143">
        <v>0.98499999999999999</v>
      </c>
      <c r="AM143">
        <v>0</v>
      </c>
      <c r="BB143">
        <v>0.64</v>
      </c>
      <c r="BC143">
        <f t="shared" si="2"/>
        <v>1</v>
      </c>
      <c r="BE143">
        <v>1.1031926000000107</v>
      </c>
      <c r="BF143">
        <v>1.1165999999999972</v>
      </c>
      <c r="BG143">
        <v>1.0826999999999998</v>
      </c>
      <c r="BH143">
        <v>1.0185999999999984</v>
      </c>
      <c r="BI143">
        <v>1</v>
      </c>
      <c r="BJ143">
        <v>2.3406000000000065</v>
      </c>
      <c r="BK143">
        <v>2.2964863333333296</v>
      </c>
      <c r="BL143">
        <v>1.115149999999991</v>
      </c>
      <c r="BM143">
        <v>1.2885</v>
      </c>
      <c r="BN143">
        <v>2.0010000000000008</v>
      </c>
      <c r="BO143">
        <v>1.5335049999999928</v>
      </c>
      <c r="BP143">
        <v>1.5335049999999928</v>
      </c>
      <c r="BQ143">
        <v>1.2736049999999957</v>
      </c>
      <c r="BR143">
        <v>1.0855300000000028</v>
      </c>
      <c r="BS143">
        <v>1.4410049999999941</v>
      </c>
      <c r="BT143" s="294"/>
      <c r="BU143">
        <v>1.1000949999999976</v>
      </c>
      <c r="BV143" s="294"/>
      <c r="BW143" s="294"/>
      <c r="BX143" s="294"/>
      <c r="BY143" s="294"/>
      <c r="BZ143" s="294"/>
      <c r="CA143" s="294"/>
      <c r="CB143" s="294"/>
      <c r="CC143">
        <v>0.97499999999999998</v>
      </c>
      <c r="CD143">
        <v>0.91</v>
      </c>
      <c r="CG143">
        <v>0.99895</v>
      </c>
      <c r="CH143">
        <v>0.41</v>
      </c>
      <c r="CI143">
        <v>0.47</v>
      </c>
      <c r="CJ143">
        <v>0.93500000000000005</v>
      </c>
      <c r="CK143">
        <v>0.69499999999999995</v>
      </c>
      <c r="CL143">
        <v>0.72499999999999998</v>
      </c>
      <c r="CM143">
        <v>0.87749999999999995</v>
      </c>
      <c r="CN143">
        <v>0.91</v>
      </c>
      <c r="CO143">
        <v>0.89</v>
      </c>
      <c r="CP143">
        <v>0.90749999999999997</v>
      </c>
      <c r="CQ143">
        <v>0.91500000000000004</v>
      </c>
      <c r="CR143">
        <v>0.89</v>
      </c>
      <c r="DA143" s="294">
        <v>2.8499999999999999E-4</v>
      </c>
      <c r="DB143" s="294">
        <v>2.0000000000000001E-4</v>
      </c>
      <c r="DC143" s="294">
        <v>0</v>
      </c>
      <c r="DD143" s="294">
        <v>1E-4</v>
      </c>
      <c r="DE143" s="294">
        <v>0</v>
      </c>
      <c r="DF143" s="294">
        <v>3.5999999999999999E-3</v>
      </c>
      <c r="DG143" s="294">
        <v>4.6999999999999999E-4</v>
      </c>
      <c r="DH143" s="294">
        <v>6.9999999999999999E-4</v>
      </c>
      <c r="DI143" s="294">
        <v>0</v>
      </c>
      <c r="DJ143" s="294">
        <v>0</v>
      </c>
      <c r="DK143" s="294">
        <v>5.0000000000000001E-4</v>
      </c>
      <c r="DL143" s="294">
        <v>5.0000000000000001E-4</v>
      </c>
      <c r="DM143" s="294">
        <v>2.9999999999999997E-4</v>
      </c>
      <c r="DN143" s="294">
        <v>2.7500000000000002E-4</v>
      </c>
      <c r="DO143" s="294">
        <v>4.0000000000000598E-4</v>
      </c>
      <c r="DQ143" s="294">
        <v>6.4999999999999994E-5</v>
      </c>
    </row>
    <row r="144" spans="1:121" x14ac:dyDescent="0.2">
      <c r="A144" s="66">
        <v>40756</v>
      </c>
      <c r="B144">
        <v>0.98799999999999999</v>
      </c>
      <c r="C144">
        <v>0.98799999999999999</v>
      </c>
      <c r="D144">
        <v>0</v>
      </c>
      <c r="E144">
        <v>0</v>
      </c>
      <c r="F144">
        <v>0.97699999999999998</v>
      </c>
      <c r="G144">
        <v>0.98750000000000004</v>
      </c>
      <c r="H144">
        <v>0.98750000000000004</v>
      </c>
      <c r="I144">
        <v>0.98750000000000004</v>
      </c>
      <c r="J144">
        <v>0.98499999999999999</v>
      </c>
      <c r="K144">
        <v>0.98499999999999999</v>
      </c>
      <c r="L144">
        <v>0.98750000000000004</v>
      </c>
      <c r="M144">
        <v>0.98750000000000004</v>
      </c>
      <c r="N144">
        <v>0.98</v>
      </c>
      <c r="O144">
        <v>0.98750000000000004</v>
      </c>
      <c r="P144">
        <v>0.98</v>
      </c>
      <c r="Q144">
        <v>0.98750000000000004</v>
      </c>
      <c r="R144">
        <v>0.98750000000000004</v>
      </c>
      <c r="S144">
        <v>0.98750000000000004</v>
      </c>
      <c r="T144">
        <v>0.98</v>
      </c>
      <c r="U144">
        <v>0.98</v>
      </c>
      <c r="V144">
        <v>0.98</v>
      </c>
      <c r="W144">
        <v>0.98</v>
      </c>
      <c r="X144">
        <v>0.98750000000000004</v>
      </c>
      <c r="Y144">
        <v>0.98750000000000004</v>
      </c>
      <c r="Z144">
        <v>0.98750000000000004</v>
      </c>
      <c r="AA144">
        <v>0.98750000000000004</v>
      </c>
      <c r="AB144">
        <v>0.98</v>
      </c>
      <c r="AC144">
        <v>0.98</v>
      </c>
      <c r="AD144">
        <v>0.98750000000000004</v>
      </c>
      <c r="AE144">
        <v>0.98750000000000004</v>
      </c>
      <c r="AF144">
        <v>0.98</v>
      </c>
      <c r="AG144">
        <v>0.99</v>
      </c>
      <c r="AH144">
        <v>0.97914239999999786</v>
      </c>
      <c r="AI144">
        <v>0.97914239999999786</v>
      </c>
      <c r="AJ144">
        <v>0.98</v>
      </c>
      <c r="AK144">
        <v>1</v>
      </c>
      <c r="AL144">
        <v>0.98499999999999999</v>
      </c>
      <c r="AM144">
        <v>0</v>
      </c>
      <c r="BB144">
        <v>0.64</v>
      </c>
      <c r="BC144">
        <f t="shared" si="2"/>
        <v>1</v>
      </c>
      <c r="BE144">
        <v>1.1034776000000108</v>
      </c>
      <c r="BF144">
        <v>1.1167999999999971</v>
      </c>
      <c r="BG144">
        <v>1.0826999999999998</v>
      </c>
      <c r="BH144">
        <v>1.0186999999999984</v>
      </c>
      <c r="BI144">
        <v>1</v>
      </c>
      <c r="BJ144">
        <v>2.3442000000000065</v>
      </c>
      <c r="BK144">
        <v>2.2969563333333296</v>
      </c>
      <c r="BL144">
        <v>1.1158499999999909</v>
      </c>
      <c r="BM144">
        <v>1.2885</v>
      </c>
      <c r="BN144">
        <v>2.0010000000000008</v>
      </c>
      <c r="BO144">
        <v>1.5340049999999927</v>
      </c>
      <c r="BP144">
        <v>1.5340049999999927</v>
      </c>
      <c r="BQ144">
        <v>1.2739049999999956</v>
      </c>
      <c r="BR144">
        <v>1.0858050000000028</v>
      </c>
      <c r="BS144">
        <v>1.4414049999999941</v>
      </c>
      <c r="BT144" s="294"/>
      <c r="BU144">
        <v>1.1001599999999976</v>
      </c>
      <c r="BV144" s="294"/>
      <c r="BW144" s="294"/>
      <c r="BX144" s="294"/>
      <c r="BY144" s="294"/>
      <c r="BZ144" s="294"/>
      <c r="CA144" s="294"/>
      <c r="CB144" s="294"/>
      <c r="CC144">
        <v>0.97499999999999998</v>
      </c>
      <c r="CD144">
        <v>0.91</v>
      </c>
      <c r="CG144">
        <v>0.99895</v>
      </c>
      <c r="CH144">
        <v>0.43</v>
      </c>
      <c r="CI144">
        <v>0.52</v>
      </c>
      <c r="CJ144">
        <v>0.92500000000000004</v>
      </c>
      <c r="CK144">
        <v>0.78500000000000003</v>
      </c>
      <c r="CL144">
        <v>0.72499999999999998</v>
      </c>
      <c r="CM144">
        <v>0.89</v>
      </c>
      <c r="CN144">
        <v>0.92249999999999999</v>
      </c>
      <c r="CO144">
        <v>0.91500000000000004</v>
      </c>
      <c r="CP144">
        <v>0.92749999999999999</v>
      </c>
      <c r="CQ144">
        <v>0.91500000000000004</v>
      </c>
      <c r="CR144">
        <v>0.89</v>
      </c>
      <c r="DA144" s="294">
        <v>2.8499999999999999E-4</v>
      </c>
      <c r="DB144" s="294">
        <v>2.0000000000000001E-4</v>
      </c>
      <c r="DC144" s="294">
        <v>0</v>
      </c>
      <c r="DD144" s="294">
        <v>1E-4</v>
      </c>
      <c r="DE144" s="294">
        <v>0</v>
      </c>
      <c r="DF144" s="294">
        <v>3.5999999999999999E-3</v>
      </c>
      <c r="DG144" s="294">
        <v>4.6999999999999999E-4</v>
      </c>
      <c r="DH144" s="294">
        <v>6.9999999999999999E-4</v>
      </c>
      <c r="DI144" s="294">
        <v>0</v>
      </c>
      <c r="DJ144" s="294">
        <v>0</v>
      </c>
      <c r="DK144" s="294">
        <v>5.0000000000000001E-4</v>
      </c>
      <c r="DL144" s="294">
        <v>5.0000000000000001E-4</v>
      </c>
      <c r="DM144" s="294">
        <v>2.9999999999999997E-4</v>
      </c>
      <c r="DN144" s="294">
        <v>2.7500000000000002E-4</v>
      </c>
      <c r="DO144" s="294">
        <v>4.0000000000000598E-4</v>
      </c>
      <c r="DQ144" s="294">
        <v>6.4999999999999994E-5</v>
      </c>
    </row>
    <row r="145" spans="1:121" x14ac:dyDescent="0.2">
      <c r="A145" s="66">
        <v>40787</v>
      </c>
      <c r="B145">
        <v>0.98799999999999999</v>
      </c>
      <c r="C145">
        <v>0.98799999999999999</v>
      </c>
      <c r="D145">
        <v>0</v>
      </c>
      <c r="E145">
        <v>0</v>
      </c>
      <c r="F145">
        <v>0.97699999999999998</v>
      </c>
      <c r="G145">
        <v>0.98750000000000004</v>
      </c>
      <c r="H145">
        <v>0.98750000000000004</v>
      </c>
      <c r="I145">
        <v>0.98750000000000004</v>
      </c>
      <c r="J145">
        <v>0.83108250000000006</v>
      </c>
      <c r="K145">
        <v>0.98499999999999999</v>
      </c>
      <c r="L145">
        <v>0.98750000000000004</v>
      </c>
      <c r="M145">
        <v>0.98750000000000004</v>
      </c>
      <c r="N145">
        <v>0.98</v>
      </c>
      <c r="O145">
        <v>0.98750000000000004</v>
      </c>
      <c r="P145">
        <v>0.98</v>
      </c>
      <c r="Q145">
        <v>0.98750000000000004</v>
      </c>
      <c r="R145">
        <v>0.98750000000000004</v>
      </c>
      <c r="S145">
        <v>0.98750000000000004</v>
      </c>
      <c r="T145">
        <v>0.98</v>
      </c>
      <c r="U145">
        <v>0.98</v>
      </c>
      <c r="V145">
        <v>0.98</v>
      </c>
      <c r="W145">
        <v>0.98</v>
      </c>
      <c r="X145">
        <v>0.98750000000000004</v>
      </c>
      <c r="Y145">
        <v>0.98750000000000004</v>
      </c>
      <c r="Z145">
        <v>0.98750000000000004</v>
      </c>
      <c r="AA145">
        <v>0.98750000000000004</v>
      </c>
      <c r="AB145">
        <v>0.98</v>
      </c>
      <c r="AC145">
        <v>0.98</v>
      </c>
      <c r="AD145">
        <v>0.98750000000000004</v>
      </c>
      <c r="AE145">
        <v>0.98750000000000004</v>
      </c>
      <c r="AF145">
        <v>0.98</v>
      </c>
      <c r="AG145">
        <v>0.99</v>
      </c>
      <c r="AH145">
        <v>0.97920024999999788</v>
      </c>
      <c r="AI145">
        <v>0.97920024999999788</v>
      </c>
      <c r="AJ145">
        <v>0.98</v>
      </c>
      <c r="AK145">
        <v>1</v>
      </c>
      <c r="AL145">
        <v>0.98499999999999999</v>
      </c>
      <c r="AM145">
        <v>0</v>
      </c>
      <c r="BB145">
        <v>0.64</v>
      </c>
      <c r="BC145">
        <f t="shared" si="2"/>
        <v>1</v>
      </c>
      <c r="BE145">
        <v>1.1037626000000109</v>
      </c>
      <c r="BF145">
        <v>1.1169999999999971</v>
      </c>
      <c r="BG145">
        <v>1.0826999999999998</v>
      </c>
      <c r="BH145">
        <v>1.0187999999999984</v>
      </c>
      <c r="BI145">
        <v>1</v>
      </c>
      <c r="BJ145">
        <v>2.3478000000000065</v>
      </c>
      <c r="BK145">
        <v>2.2974263333333296</v>
      </c>
      <c r="BL145">
        <v>1.1165499999999908</v>
      </c>
      <c r="BM145">
        <v>1.2885</v>
      </c>
      <c r="BN145">
        <v>2.0010000000000008</v>
      </c>
      <c r="BO145">
        <v>1.5345049999999927</v>
      </c>
      <c r="BP145">
        <v>1.5345049999999927</v>
      </c>
      <c r="BQ145">
        <v>1.2742049999999956</v>
      </c>
      <c r="BR145">
        <v>1.0860800000000028</v>
      </c>
      <c r="BS145">
        <v>1.441804999999994</v>
      </c>
      <c r="BT145" s="294"/>
      <c r="BU145">
        <v>1.1002249999999976</v>
      </c>
      <c r="BV145" s="294"/>
      <c r="BW145" s="294"/>
      <c r="BX145" s="294"/>
      <c r="BY145" s="294"/>
      <c r="BZ145" s="294"/>
      <c r="CA145" s="294"/>
      <c r="CB145" s="294"/>
      <c r="CC145">
        <v>0.97499999999999998</v>
      </c>
      <c r="CD145">
        <v>0.91</v>
      </c>
      <c r="CG145">
        <v>0.99895</v>
      </c>
      <c r="CH145">
        <v>0.46</v>
      </c>
      <c r="CI145">
        <v>0.55000000000000004</v>
      </c>
      <c r="CJ145">
        <v>0.92500000000000004</v>
      </c>
      <c r="CK145">
        <v>0.64500000000000002</v>
      </c>
      <c r="CL145">
        <v>0.57499999999999996</v>
      </c>
      <c r="CM145">
        <v>0.94499999999999995</v>
      </c>
      <c r="CN145">
        <v>0.97750000000000004</v>
      </c>
      <c r="CO145">
        <v>0.94499999999999995</v>
      </c>
      <c r="CP145">
        <v>0.92</v>
      </c>
      <c r="CQ145">
        <v>0.91500000000000004</v>
      </c>
      <c r="CR145">
        <v>0.89</v>
      </c>
      <c r="DA145" s="294">
        <v>2.8499999999999999E-4</v>
      </c>
      <c r="DB145" s="294">
        <v>2.0000000000000001E-4</v>
      </c>
      <c r="DC145" s="294">
        <v>0</v>
      </c>
      <c r="DD145" s="294">
        <v>1E-4</v>
      </c>
      <c r="DE145" s="294">
        <v>0</v>
      </c>
      <c r="DF145" s="294">
        <v>3.5999999999999999E-3</v>
      </c>
      <c r="DG145" s="294">
        <v>4.6999999999999999E-4</v>
      </c>
      <c r="DH145" s="294">
        <v>6.9999999999999999E-4</v>
      </c>
      <c r="DI145" s="294">
        <v>0</v>
      </c>
      <c r="DJ145" s="294">
        <v>0</v>
      </c>
      <c r="DK145" s="294">
        <v>5.0000000000000001E-4</v>
      </c>
      <c r="DL145" s="294">
        <v>5.0000000000000001E-4</v>
      </c>
      <c r="DM145" s="294">
        <v>2.9999999999999997E-4</v>
      </c>
      <c r="DN145" s="294">
        <v>2.7500000000000002E-4</v>
      </c>
      <c r="DO145" s="294">
        <v>4.0000000000000598E-4</v>
      </c>
      <c r="DQ145" s="294">
        <v>6.4999999999999994E-5</v>
      </c>
    </row>
    <row r="146" spans="1:121" x14ac:dyDescent="0.2">
      <c r="A146" s="66">
        <v>40817</v>
      </c>
      <c r="B146">
        <v>0.98799999999999999</v>
      </c>
      <c r="C146">
        <v>0.98799999999999999</v>
      </c>
      <c r="D146">
        <v>0</v>
      </c>
      <c r="E146">
        <v>0</v>
      </c>
      <c r="F146">
        <v>0.97699999999999998</v>
      </c>
      <c r="G146">
        <v>0.98750000000000004</v>
      </c>
      <c r="H146">
        <v>0.98750000000000004</v>
      </c>
      <c r="I146">
        <v>0.98750000000000004</v>
      </c>
      <c r="J146">
        <v>0.81819750000000002</v>
      </c>
      <c r="K146">
        <v>0.98499999999999999</v>
      </c>
      <c r="L146">
        <v>0.98750000000000004</v>
      </c>
      <c r="M146">
        <v>0.98750000000000004</v>
      </c>
      <c r="N146">
        <v>0.98</v>
      </c>
      <c r="O146">
        <v>0.98043538750000259</v>
      </c>
      <c r="P146">
        <v>0.98</v>
      </c>
      <c r="Q146">
        <v>0.98750000000000004</v>
      </c>
      <c r="R146">
        <v>0.98750000000000004</v>
      </c>
      <c r="S146">
        <v>0.98750000000000004</v>
      </c>
      <c r="T146">
        <v>0.98</v>
      </c>
      <c r="U146">
        <v>0.98</v>
      </c>
      <c r="V146">
        <v>0.98</v>
      </c>
      <c r="W146">
        <v>0.98</v>
      </c>
      <c r="X146">
        <v>0.98043538750000259</v>
      </c>
      <c r="Y146">
        <v>0.98043538750000259</v>
      </c>
      <c r="Z146">
        <v>0.98043538750000259</v>
      </c>
      <c r="AA146">
        <v>0.98043538750000259</v>
      </c>
      <c r="AB146">
        <v>0.98</v>
      </c>
      <c r="AC146">
        <v>0.98</v>
      </c>
      <c r="AD146">
        <v>0.98043538750000259</v>
      </c>
      <c r="AE146">
        <v>0.98043538750000259</v>
      </c>
      <c r="AF146">
        <v>0.98</v>
      </c>
      <c r="AG146">
        <v>0.99</v>
      </c>
      <c r="AH146">
        <v>0.9792580999999978</v>
      </c>
      <c r="AI146">
        <v>0.9792580999999978</v>
      </c>
      <c r="AJ146">
        <v>0.98</v>
      </c>
      <c r="AK146">
        <v>1</v>
      </c>
      <c r="AL146">
        <v>0.98499999999999999</v>
      </c>
      <c r="AM146">
        <v>0</v>
      </c>
      <c r="BB146">
        <v>0.64</v>
      </c>
      <c r="BC146">
        <f t="shared" si="2"/>
        <v>1</v>
      </c>
      <c r="BE146">
        <v>1.104047600000011</v>
      </c>
      <c r="BF146">
        <v>1.1171999999999971</v>
      </c>
      <c r="BG146">
        <v>1.0826999999999998</v>
      </c>
      <c r="BH146">
        <v>1.0188999999999984</v>
      </c>
      <c r="BI146">
        <v>1</v>
      </c>
      <c r="BJ146">
        <v>2.3514000000000066</v>
      </c>
      <c r="BK146">
        <v>2.2978963333333295</v>
      </c>
      <c r="BL146">
        <v>1.1172499999999908</v>
      </c>
      <c r="BM146">
        <v>1.2885</v>
      </c>
      <c r="BN146">
        <v>2.0010000000000008</v>
      </c>
      <c r="BO146">
        <v>1.5350049999999926</v>
      </c>
      <c r="BP146">
        <v>1.5350049999999926</v>
      </c>
      <c r="BQ146">
        <v>1.2745049999999956</v>
      </c>
      <c r="BR146">
        <v>1.0863550000000028</v>
      </c>
      <c r="BS146">
        <v>1.442204999999994</v>
      </c>
      <c r="BT146" s="294"/>
      <c r="BU146">
        <v>1.1002899999999975</v>
      </c>
      <c r="BV146" s="294"/>
      <c r="BW146" s="294"/>
      <c r="BX146" s="294"/>
      <c r="BY146" s="294"/>
      <c r="BZ146" s="294"/>
      <c r="CA146" s="294"/>
      <c r="CB146" s="294"/>
      <c r="CC146">
        <v>0.95499999999999996</v>
      </c>
      <c r="CD146">
        <v>0.9</v>
      </c>
      <c r="CG146">
        <v>0.99895</v>
      </c>
      <c r="CH146">
        <v>0.46</v>
      </c>
      <c r="CI146">
        <v>0.45</v>
      </c>
      <c r="CJ146">
        <v>0.92500000000000004</v>
      </c>
      <c r="CK146">
        <v>0.63500000000000001</v>
      </c>
      <c r="CL146">
        <v>0.505</v>
      </c>
      <c r="CM146">
        <v>0.80500000000000005</v>
      </c>
      <c r="CN146">
        <v>0.83750000000000002</v>
      </c>
      <c r="CO146">
        <v>0.875</v>
      </c>
      <c r="CP146">
        <v>0.90249999999999997</v>
      </c>
      <c r="CQ146">
        <v>0.82</v>
      </c>
      <c r="CR146">
        <v>0.89</v>
      </c>
      <c r="DA146" s="294">
        <v>2.8499999999999999E-4</v>
      </c>
      <c r="DB146" s="294">
        <v>2.0000000000000001E-4</v>
      </c>
      <c r="DC146" s="294">
        <v>0</v>
      </c>
      <c r="DD146" s="294">
        <v>1E-4</v>
      </c>
      <c r="DE146" s="294">
        <v>0</v>
      </c>
      <c r="DF146" s="294">
        <v>3.5999999999999999E-3</v>
      </c>
      <c r="DG146" s="294">
        <v>4.6999999999999999E-4</v>
      </c>
      <c r="DH146" s="294">
        <v>6.9999999999999999E-4</v>
      </c>
      <c r="DI146" s="294">
        <v>0</v>
      </c>
      <c r="DJ146" s="294">
        <v>0</v>
      </c>
      <c r="DK146" s="294">
        <v>5.0000000000000001E-4</v>
      </c>
      <c r="DL146" s="294">
        <v>5.0000000000000001E-4</v>
      </c>
      <c r="DM146" s="294">
        <v>2.9999999999999997E-4</v>
      </c>
      <c r="DN146" s="294">
        <v>2.7500000000000002E-4</v>
      </c>
      <c r="DO146" s="294">
        <v>4.0000000000000598E-4</v>
      </c>
      <c r="DQ146" s="294">
        <v>6.4999999999999994E-5</v>
      </c>
    </row>
    <row r="147" spans="1:121" x14ac:dyDescent="0.2">
      <c r="A147" s="66">
        <v>40848</v>
      </c>
      <c r="B147">
        <v>0.98799999999999999</v>
      </c>
      <c r="C147">
        <v>0.98799999999999999</v>
      </c>
      <c r="D147">
        <v>0</v>
      </c>
      <c r="E147">
        <v>0</v>
      </c>
      <c r="F147">
        <v>0.97699999999999998</v>
      </c>
      <c r="G147">
        <v>0.98750000000000004</v>
      </c>
      <c r="H147">
        <v>0.98750000000000004</v>
      </c>
      <c r="I147">
        <v>0.98750000000000004</v>
      </c>
      <c r="J147">
        <v>0.76665749999999999</v>
      </c>
      <c r="K147">
        <v>0.97048500000000038</v>
      </c>
      <c r="L147">
        <v>0.98750000000000004</v>
      </c>
      <c r="M147">
        <v>0.98750000000000004</v>
      </c>
      <c r="N147">
        <v>0.98</v>
      </c>
      <c r="O147">
        <v>0.98068357500000258</v>
      </c>
      <c r="P147">
        <v>0.98</v>
      </c>
      <c r="Q147">
        <v>0.98750000000000004</v>
      </c>
      <c r="R147">
        <v>0.98750000000000004</v>
      </c>
      <c r="S147">
        <v>0.98750000000000004</v>
      </c>
      <c r="T147">
        <v>0.98</v>
      </c>
      <c r="U147">
        <v>0.98</v>
      </c>
      <c r="V147">
        <v>0.98</v>
      </c>
      <c r="W147">
        <v>0.98</v>
      </c>
      <c r="X147">
        <v>0.98068357500000258</v>
      </c>
      <c r="Y147">
        <v>0.98068357500000258</v>
      </c>
      <c r="Z147">
        <v>0.98068357500000258</v>
      </c>
      <c r="AA147">
        <v>0.98068357500000258</v>
      </c>
      <c r="AB147">
        <v>0.98</v>
      </c>
      <c r="AC147">
        <v>0.98</v>
      </c>
      <c r="AD147">
        <v>0.98068357500000258</v>
      </c>
      <c r="AE147">
        <v>0.98068357500000258</v>
      </c>
      <c r="AF147">
        <v>0.98</v>
      </c>
      <c r="AG147">
        <v>0.99</v>
      </c>
      <c r="AH147">
        <v>0.97931594999999783</v>
      </c>
      <c r="AI147">
        <v>0.97931594999999783</v>
      </c>
      <c r="AJ147">
        <v>0.98</v>
      </c>
      <c r="AK147">
        <v>1</v>
      </c>
      <c r="AL147">
        <v>0.97048500000000038</v>
      </c>
      <c r="AM147">
        <v>0</v>
      </c>
      <c r="BB147">
        <v>0.64</v>
      </c>
      <c r="BC147">
        <f t="shared" si="2"/>
        <v>1</v>
      </c>
      <c r="BE147">
        <v>1.1043326000000111</v>
      </c>
      <c r="BF147">
        <v>1.1173999999999971</v>
      </c>
      <c r="BG147">
        <v>1.0826999999999998</v>
      </c>
      <c r="BH147">
        <v>1.0189999999999984</v>
      </c>
      <c r="BI147">
        <v>1</v>
      </c>
      <c r="BJ147">
        <v>2.3550000000000066</v>
      </c>
      <c r="BK147">
        <v>2.2983663333333295</v>
      </c>
      <c r="BL147">
        <v>1.1179499999999907</v>
      </c>
      <c r="BM147">
        <v>1.2885</v>
      </c>
      <c r="BN147">
        <v>2.0010000000000008</v>
      </c>
      <c r="BO147">
        <v>1.5355049999999926</v>
      </c>
      <c r="BP147">
        <v>1.5355049999999926</v>
      </c>
      <c r="BQ147">
        <v>1.2748049999999955</v>
      </c>
      <c r="BR147">
        <v>1.0866300000000029</v>
      </c>
      <c r="BS147">
        <v>1.4426049999999939</v>
      </c>
      <c r="BT147" s="294"/>
      <c r="BU147">
        <v>1.1003549999999975</v>
      </c>
      <c r="BV147" s="294"/>
      <c r="BW147" s="294"/>
      <c r="BX147" s="294"/>
      <c r="BY147" s="294"/>
      <c r="BZ147" s="294"/>
      <c r="CA147" s="294"/>
      <c r="CB147" s="294"/>
      <c r="CC147">
        <v>0.95499999999999996</v>
      </c>
      <c r="CD147">
        <v>0.9</v>
      </c>
      <c r="CG147">
        <v>0.999</v>
      </c>
      <c r="CH147">
        <v>0.48</v>
      </c>
      <c r="CI147">
        <v>0.46</v>
      </c>
      <c r="CJ147">
        <v>0.90500000000000003</v>
      </c>
      <c r="CK147">
        <v>0.59499999999999997</v>
      </c>
      <c r="CL147">
        <v>0.48499999999999999</v>
      </c>
      <c r="CM147">
        <v>0.79500000000000004</v>
      </c>
      <c r="CN147">
        <v>0.82750000000000001</v>
      </c>
      <c r="CO147">
        <v>0.85</v>
      </c>
      <c r="CP147">
        <v>0.90249999999999997</v>
      </c>
      <c r="CQ147">
        <v>0.82</v>
      </c>
      <c r="CR147">
        <v>0.89</v>
      </c>
      <c r="DA147" s="294">
        <v>2.8499999999999999E-4</v>
      </c>
      <c r="DB147" s="294">
        <v>2.0000000000000001E-4</v>
      </c>
      <c r="DC147" s="294">
        <v>0</v>
      </c>
      <c r="DD147" s="294">
        <v>1E-4</v>
      </c>
      <c r="DE147" s="294">
        <v>0</v>
      </c>
      <c r="DF147" s="294">
        <v>3.5999999999999999E-3</v>
      </c>
      <c r="DG147" s="294">
        <v>4.6999999999999999E-4</v>
      </c>
      <c r="DH147" s="294">
        <v>6.9999999999999999E-4</v>
      </c>
      <c r="DI147" s="294">
        <v>0</v>
      </c>
      <c r="DJ147" s="294">
        <v>0</v>
      </c>
      <c r="DK147" s="294">
        <v>5.0000000000000001E-4</v>
      </c>
      <c r="DL147" s="294">
        <v>5.0000000000000001E-4</v>
      </c>
      <c r="DM147" s="294">
        <v>2.9999999999999997E-4</v>
      </c>
      <c r="DN147" s="294">
        <v>2.7500000000000002E-4</v>
      </c>
      <c r="DO147" s="294">
        <v>4.0000000000000598E-4</v>
      </c>
      <c r="DQ147" s="294">
        <v>6.4999999999999994E-5</v>
      </c>
    </row>
    <row r="148" spans="1:121" x14ac:dyDescent="0.2">
      <c r="A148" s="66">
        <v>40878</v>
      </c>
      <c r="B148">
        <v>0.98799999999999999</v>
      </c>
      <c r="C148">
        <v>0.98799999999999999</v>
      </c>
      <c r="D148">
        <v>0</v>
      </c>
      <c r="E148">
        <v>0</v>
      </c>
      <c r="F148">
        <v>0.97699999999999998</v>
      </c>
      <c r="G148">
        <v>0.98750000000000004</v>
      </c>
      <c r="H148">
        <v>0.98750000000000004</v>
      </c>
      <c r="I148">
        <v>0.97881874999999174</v>
      </c>
      <c r="J148">
        <v>0.77310000000000001</v>
      </c>
      <c r="K148">
        <v>0.97048500000000038</v>
      </c>
      <c r="L148">
        <v>0.90624294999999555</v>
      </c>
      <c r="M148">
        <v>0.95616311249999542</v>
      </c>
      <c r="N148">
        <v>0.87982244999999681</v>
      </c>
      <c r="O148">
        <v>0.97006271250000253</v>
      </c>
      <c r="P148">
        <v>0.87982244999999681</v>
      </c>
      <c r="Q148">
        <v>0.90624294999999555</v>
      </c>
      <c r="R148">
        <v>0.90624294999999555</v>
      </c>
      <c r="S148">
        <v>0.90624294999999555</v>
      </c>
      <c r="T148">
        <v>0.87982244999999681</v>
      </c>
      <c r="U148">
        <v>0.87982244999999681</v>
      </c>
      <c r="V148">
        <v>0.87982244999999681</v>
      </c>
      <c r="W148">
        <v>0.87982244999999681</v>
      </c>
      <c r="X148">
        <v>0.97006271250000253</v>
      </c>
      <c r="Y148">
        <v>0.97006271250000253</v>
      </c>
      <c r="Z148">
        <v>0.97006271250000253</v>
      </c>
      <c r="AA148">
        <v>0.97006271250000253</v>
      </c>
      <c r="AB148">
        <v>0.87982244999999681</v>
      </c>
      <c r="AC148">
        <v>0.87982244999999681</v>
      </c>
      <c r="AD148">
        <v>0.97006271250000253</v>
      </c>
      <c r="AE148">
        <v>0.97006271250000253</v>
      </c>
      <c r="AF148">
        <v>0.87982244999999681</v>
      </c>
      <c r="AG148">
        <v>0.98</v>
      </c>
      <c r="AH148">
        <v>0.97937379999999785</v>
      </c>
      <c r="AI148">
        <v>0.97937379999999785</v>
      </c>
      <c r="AJ148">
        <v>0.87982244999999681</v>
      </c>
      <c r="AK148">
        <v>1</v>
      </c>
      <c r="AL148">
        <v>0.97048500000000038</v>
      </c>
      <c r="AM148">
        <v>0</v>
      </c>
      <c r="BB148">
        <v>0.64</v>
      </c>
      <c r="BC148">
        <f t="shared" si="2"/>
        <v>1</v>
      </c>
      <c r="BE148">
        <v>1.1046176000000112</v>
      </c>
      <c r="BF148">
        <v>1.117599999999997</v>
      </c>
      <c r="BG148">
        <v>1.0826999999999998</v>
      </c>
      <c r="BH148">
        <v>1.0190999999999983</v>
      </c>
      <c r="BI148">
        <v>1</v>
      </c>
      <c r="BJ148">
        <v>2.3586000000000067</v>
      </c>
      <c r="BK148">
        <v>2.2988363333333295</v>
      </c>
      <c r="BL148">
        <v>1.1186499999999906</v>
      </c>
      <c r="BM148">
        <v>1.2885</v>
      </c>
      <c r="BN148">
        <v>2.0010000000000008</v>
      </c>
      <c r="BO148">
        <v>1.5360049999999925</v>
      </c>
      <c r="BP148">
        <v>1.5360049999999925</v>
      </c>
      <c r="BQ148">
        <v>1.2751049999999955</v>
      </c>
      <c r="BR148">
        <v>1.0869050000000029</v>
      </c>
      <c r="BS148">
        <v>1.4430049999999939</v>
      </c>
      <c r="BT148" s="294"/>
      <c r="BU148">
        <v>1.1004199999999975</v>
      </c>
      <c r="BV148" s="294"/>
      <c r="BW148" s="294"/>
      <c r="BX148" s="294"/>
      <c r="BY148" s="294"/>
      <c r="BZ148" s="294"/>
      <c r="CA148" s="294"/>
      <c r="CB148" s="294"/>
      <c r="CC148">
        <v>0.93500000000000005</v>
      </c>
      <c r="CD148">
        <v>0.89</v>
      </c>
      <c r="CG148">
        <v>0.999</v>
      </c>
      <c r="CH148">
        <v>0.51</v>
      </c>
      <c r="CI148">
        <v>0.48</v>
      </c>
      <c r="CJ148">
        <v>0.875</v>
      </c>
      <c r="CK148">
        <v>0.6</v>
      </c>
      <c r="CL148">
        <v>0.48499999999999999</v>
      </c>
      <c r="CM148">
        <v>0.59</v>
      </c>
      <c r="CN148">
        <v>0.62250000000000005</v>
      </c>
      <c r="CO148">
        <v>0.69</v>
      </c>
      <c r="CP148">
        <v>0.89249999999999996</v>
      </c>
      <c r="CQ148">
        <v>0.71499999999999997</v>
      </c>
      <c r="CR148">
        <v>0.89</v>
      </c>
      <c r="DA148" s="294">
        <v>2.8499999999999999E-4</v>
      </c>
      <c r="DB148" s="294">
        <v>2.0000000000000001E-4</v>
      </c>
      <c r="DC148" s="294">
        <v>0</v>
      </c>
      <c r="DD148" s="294">
        <v>1E-4</v>
      </c>
      <c r="DE148" s="294">
        <v>0</v>
      </c>
      <c r="DF148" s="294">
        <v>3.5999999999999999E-3</v>
      </c>
      <c r="DG148" s="294">
        <v>4.6999999999999999E-4</v>
      </c>
      <c r="DH148" s="294">
        <v>6.9999999999999999E-4</v>
      </c>
      <c r="DI148" s="294">
        <v>0</v>
      </c>
      <c r="DJ148" s="294">
        <v>0</v>
      </c>
      <c r="DK148" s="294">
        <v>5.0000000000000001E-4</v>
      </c>
      <c r="DL148" s="294">
        <v>5.0000000000000001E-4</v>
      </c>
      <c r="DM148" s="294">
        <v>2.9999999999999997E-4</v>
      </c>
      <c r="DN148" s="294">
        <v>2.7500000000000002E-4</v>
      </c>
      <c r="DO148" s="294">
        <v>4.0000000000000598E-4</v>
      </c>
      <c r="DQ148" s="294">
        <v>6.4999999999999994E-5</v>
      </c>
    </row>
    <row r="149" spans="1:121" x14ac:dyDescent="0.2">
      <c r="A149" s="66">
        <v>40909</v>
      </c>
      <c r="B149">
        <v>0.98799999999999999</v>
      </c>
      <c r="C149">
        <v>0</v>
      </c>
      <c r="D149">
        <v>0</v>
      </c>
      <c r="E149">
        <v>0</v>
      </c>
      <c r="F149">
        <v>0.97699999999999998</v>
      </c>
      <c r="G149">
        <v>0.98750000000000004</v>
      </c>
      <c r="H149">
        <v>0.98750000000000004</v>
      </c>
      <c r="I149">
        <v>0.90107674999999243</v>
      </c>
      <c r="J149">
        <v>0.78598499999999993</v>
      </c>
      <c r="K149">
        <v>0.98499999999999999</v>
      </c>
      <c r="L149">
        <v>0.92958552499999536</v>
      </c>
      <c r="M149">
        <v>0.97952193749999517</v>
      </c>
      <c r="N149">
        <v>0.88002944999999677</v>
      </c>
      <c r="O149">
        <v>0.95671840000000252</v>
      </c>
      <c r="P149">
        <v>0.88002944999999677</v>
      </c>
      <c r="Q149">
        <v>0.92958552499999536</v>
      </c>
      <c r="R149">
        <v>0.92958552499999536</v>
      </c>
      <c r="S149">
        <v>0.92958552499999536</v>
      </c>
      <c r="T149">
        <v>0.88002944999999677</v>
      </c>
      <c r="U149">
        <v>0.88002944999999677</v>
      </c>
      <c r="V149">
        <v>0.88002944999999677</v>
      </c>
      <c r="W149">
        <v>0.88002944999999677</v>
      </c>
      <c r="X149">
        <v>0.95671840000000252</v>
      </c>
      <c r="Y149">
        <v>0.95671840000000252</v>
      </c>
      <c r="Z149">
        <v>0.95671840000000252</v>
      </c>
      <c r="AA149">
        <v>0.95671840000000252</v>
      </c>
      <c r="AB149">
        <v>0.88002944999999677</v>
      </c>
      <c r="AC149">
        <v>0.88002944999999677</v>
      </c>
      <c r="AD149">
        <v>0.95671840000000252</v>
      </c>
      <c r="AE149">
        <v>0.95671840000000252</v>
      </c>
      <c r="AF149">
        <v>0.88002944999999677</v>
      </c>
      <c r="AG149">
        <v>0.98</v>
      </c>
      <c r="AH149">
        <v>0.97943164999999777</v>
      </c>
      <c r="AI149">
        <v>0.97943164999999777</v>
      </c>
      <c r="AJ149">
        <v>0.88002944999999677</v>
      </c>
      <c r="AK149">
        <v>1</v>
      </c>
      <c r="AL149">
        <v>0.98499999999999999</v>
      </c>
      <c r="AM149">
        <v>0</v>
      </c>
      <c r="BB149">
        <v>0.64</v>
      </c>
      <c r="BC149">
        <f t="shared" si="2"/>
        <v>1</v>
      </c>
      <c r="BE149">
        <v>1.1049026000000113</v>
      </c>
      <c r="BF149">
        <v>1.117799999999997</v>
      </c>
      <c r="BG149">
        <v>1.0826999999999998</v>
      </c>
      <c r="BH149">
        <v>1.0191999999999983</v>
      </c>
      <c r="BI149">
        <v>1</v>
      </c>
      <c r="BJ149">
        <v>2.3622000000000067</v>
      </c>
      <c r="BK149">
        <v>2.2993063333333295</v>
      </c>
      <c r="BL149">
        <v>1.1193499999999905</v>
      </c>
      <c r="BM149">
        <v>1.2885</v>
      </c>
      <c r="BN149">
        <v>2.0010000000000008</v>
      </c>
      <c r="BO149">
        <v>1.5365049999999925</v>
      </c>
      <c r="BP149">
        <v>1.5365049999999925</v>
      </c>
      <c r="BQ149">
        <v>1.2754049999999955</v>
      </c>
      <c r="BR149">
        <v>1.0871800000000029</v>
      </c>
      <c r="BS149">
        <v>1.4434049999999938</v>
      </c>
      <c r="BT149" s="294"/>
      <c r="BU149">
        <v>1.1004849999999975</v>
      </c>
      <c r="BV149" s="294"/>
      <c r="BW149" s="294"/>
      <c r="BX149" s="294"/>
      <c r="BY149" s="294"/>
      <c r="BZ149" s="294"/>
      <c r="CA149" s="294"/>
      <c r="CB149" s="294"/>
      <c r="CC149">
        <v>0.89500000000000002</v>
      </c>
      <c r="CG149">
        <v>0.999</v>
      </c>
      <c r="CH149">
        <v>0.57999999999999996</v>
      </c>
      <c r="CI149">
        <v>0.45</v>
      </c>
      <c r="CJ149">
        <v>0.80500000000000005</v>
      </c>
      <c r="CK149">
        <v>0.61</v>
      </c>
      <c r="CL149">
        <v>0.505</v>
      </c>
      <c r="CM149">
        <v>0.60499999999999998</v>
      </c>
      <c r="CN149">
        <v>0.63749999999999996</v>
      </c>
      <c r="CO149">
        <v>0.69</v>
      </c>
      <c r="CP149">
        <v>0.88</v>
      </c>
      <c r="CQ149">
        <v>0.64</v>
      </c>
      <c r="CR149">
        <v>0.89</v>
      </c>
      <c r="DA149" s="294">
        <v>2.8499999999999999E-4</v>
      </c>
      <c r="DB149" s="294">
        <v>2.0000000000000001E-4</v>
      </c>
      <c r="DC149" s="294">
        <v>0</v>
      </c>
      <c r="DD149" s="294">
        <v>1E-4</v>
      </c>
      <c r="DE149" s="294">
        <v>0</v>
      </c>
      <c r="DF149" s="294">
        <v>3.5999999999999999E-3</v>
      </c>
      <c r="DG149" s="294">
        <v>4.6999999999999999E-4</v>
      </c>
      <c r="DH149" s="294">
        <v>6.9999999999999999E-4</v>
      </c>
      <c r="DI149" s="294">
        <v>0</v>
      </c>
      <c r="DJ149" s="294">
        <v>0</v>
      </c>
      <c r="DK149" s="294">
        <v>5.0000000000000001E-4</v>
      </c>
      <c r="DL149" s="294">
        <v>5.0000000000000001E-4</v>
      </c>
      <c r="DM149" s="294">
        <v>2.9999999999999997E-4</v>
      </c>
      <c r="DN149" s="294">
        <v>2.7500000000000002E-4</v>
      </c>
      <c r="DO149" s="294">
        <v>4.0000000000000598E-4</v>
      </c>
      <c r="DQ149" s="294">
        <v>6.4999999999999994E-5</v>
      </c>
    </row>
    <row r="150" spans="1:121" x14ac:dyDescent="0.2">
      <c r="A150" s="66">
        <v>40940</v>
      </c>
      <c r="B150">
        <v>0.95598727400000982</v>
      </c>
      <c r="C150">
        <v>0</v>
      </c>
      <c r="D150">
        <v>0</v>
      </c>
      <c r="E150">
        <v>0</v>
      </c>
      <c r="F150">
        <v>0.97699999999999998</v>
      </c>
      <c r="G150">
        <v>0.98750000000000004</v>
      </c>
      <c r="H150">
        <v>0.98750000000000004</v>
      </c>
      <c r="I150">
        <v>0.94644224999999194</v>
      </c>
      <c r="J150">
        <v>0.92127749999999997</v>
      </c>
      <c r="K150">
        <v>0.98499999999999999</v>
      </c>
      <c r="L150">
        <v>0.97599817499999519</v>
      </c>
      <c r="M150">
        <v>0.98750000000000004</v>
      </c>
      <c r="N150">
        <v>0.90575054999999671</v>
      </c>
      <c r="O150">
        <v>0.95424176250000248</v>
      </c>
      <c r="P150">
        <v>0.90575054999999671</v>
      </c>
      <c r="Q150">
        <v>0.97599817499999519</v>
      </c>
      <c r="R150">
        <v>0.97599817499999519</v>
      </c>
      <c r="S150">
        <v>0.97599817499999519</v>
      </c>
      <c r="T150">
        <v>0.90575054999999671</v>
      </c>
      <c r="U150">
        <v>0.90575054999999671</v>
      </c>
      <c r="V150">
        <v>0.90575054999999671</v>
      </c>
      <c r="W150">
        <v>0.90575054999999671</v>
      </c>
      <c r="X150">
        <v>0.95424176250000248</v>
      </c>
      <c r="Y150">
        <v>0.95424176250000248</v>
      </c>
      <c r="Z150">
        <v>0.95424176250000248</v>
      </c>
      <c r="AA150">
        <v>0.95424176250000248</v>
      </c>
      <c r="AB150">
        <v>0.90575054999999671</v>
      </c>
      <c r="AC150">
        <v>0.90575054999999671</v>
      </c>
      <c r="AD150">
        <v>0.95424176250000248</v>
      </c>
      <c r="AE150">
        <v>0.95424176250000248</v>
      </c>
      <c r="AF150">
        <v>0.90575054999999671</v>
      </c>
      <c r="AG150">
        <v>0.98</v>
      </c>
      <c r="AH150">
        <v>0.97948949999999779</v>
      </c>
      <c r="AI150">
        <v>0.97948949999999779</v>
      </c>
      <c r="AJ150">
        <v>0.90575054999999671</v>
      </c>
      <c r="AK150">
        <v>1</v>
      </c>
      <c r="AL150">
        <v>0.98499999999999999</v>
      </c>
      <c r="AM150">
        <v>0</v>
      </c>
      <c r="BB150">
        <v>0.64</v>
      </c>
      <c r="BC150">
        <f t="shared" si="2"/>
        <v>1</v>
      </c>
      <c r="BE150">
        <v>1.1051876000000114</v>
      </c>
      <c r="BF150">
        <v>1.117999999999997</v>
      </c>
      <c r="BG150">
        <v>1.0826999999999998</v>
      </c>
      <c r="BH150">
        <v>1.0192999999999983</v>
      </c>
      <c r="BI150">
        <v>1</v>
      </c>
      <c r="BJ150">
        <v>2.3658000000000068</v>
      </c>
      <c r="BK150">
        <v>2.2997763333333294</v>
      </c>
      <c r="BL150">
        <v>1.1200499999999904</v>
      </c>
      <c r="BM150">
        <v>1.2885</v>
      </c>
      <c r="BN150">
        <v>2.0010000000000008</v>
      </c>
      <c r="BO150">
        <v>1.5370049999999924</v>
      </c>
      <c r="BP150">
        <v>1.5370049999999924</v>
      </c>
      <c r="BQ150">
        <v>1.2757049999999954</v>
      </c>
      <c r="BR150">
        <v>1.0874550000000029</v>
      </c>
      <c r="BS150">
        <v>1.4438049999999938</v>
      </c>
      <c r="BT150" s="294"/>
      <c r="BU150">
        <v>1.1005499999999975</v>
      </c>
      <c r="BV150" s="294"/>
      <c r="BW150" s="294"/>
      <c r="BX150" s="294"/>
      <c r="BY150" s="294"/>
      <c r="BZ150" s="294"/>
      <c r="CA150" s="294"/>
      <c r="CB150" s="294"/>
      <c r="CC150">
        <v>0.86499999999999999</v>
      </c>
      <c r="CG150">
        <v>0.99895</v>
      </c>
      <c r="CH150">
        <v>0.57999999999999996</v>
      </c>
      <c r="CI150">
        <v>0.45</v>
      </c>
      <c r="CJ150">
        <v>0.84499999999999997</v>
      </c>
      <c r="CK150">
        <v>0.71499999999999997</v>
      </c>
      <c r="CL150">
        <v>0.505</v>
      </c>
      <c r="CM150">
        <v>0.63500000000000001</v>
      </c>
      <c r="CN150">
        <v>0.66749999999999998</v>
      </c>
      <c r="CO150">
        <v>0.71</v>
      </c>
      <c r="CP150">
        <v>0.87749999999999995</v>
      </c>
      <c r="CQ150">
        <v>0.67</v>
      </c>
      <c r="CR150">
        <v>0.89</v>
      </c>
      <c r="DA150" s="294">
        <v>2.8499999999999999E-4</v>
      </c>
      <c r="DB150" s="294">
        <v>2.0000000000000001E-4</v>
      </c>
      <c r="DC150" s="294">
        <v>0</v>
      </c>
      <c r="DD150" s="294">
        <v>1E-4</v>
      </c>
      <c r="DE150" s="294">
        <v>0</v>
      </c>
      <c r="DF150" s="294">
        <v>3.5999999999999999E-3</v>
      </c>
      <c r="DG150" s="294">
        <v>4.6999999999999999E-4</v>
      </c>
      <c r="DH150" s="294">
        <v>6.9999999999999999E-4</v>
      </c>
      <c r="DI150" s="294">
        <v>0</v>
      </c>
      <c r="DJ150" s="294">
        <v>0</v>
      </c>
      <c r="DK150" s="294">
        <v>5.0000000000000001E-4</v>
      </c>
      <c r="DL150" s="294">
        <v>5.0000000000000001E-4</v>
      </c>
      <c r="DM150" s="294">
        <v>2.9999999999999997E-4</v>
      </c>
      <c r="DN150" s="294">
        <v>2.7500000000000002E-4</v>
      </c>
      <c r="DO150" s="294">
        <v>4.0000000000000598E-4</v>
      </c>
      <c r="DQ150" s="294">
        <v>6.4999999999999994E-5</v>
      </c>
    </row>
    <row r="151" spans="1:121" x14ac:dyDescent="0.2">
      <c r="A151" s="66">
        <v>40969</v>
      </c>
      <c r="B151">
        <v>0.95623379900000993</v>
      </c>
      <c r="C151">
        <v>0</v>
      </c>
      <c r="D151">
        <v>0</v>
      </c>
      <c r="E151">
        <v>0</v>
      </c>
      <c r="F151">
        <v>0.97699999999999998</v>
      </c>
      <c r="G151">
        <v>0.98750000000000004</v>
      </c>
      <c r="H151">
        <v>0.98750000000000004</v>
      </c>
      <c r="I151">
        <v>0.98065624999999157</v>
      </c>
      <c r="J151">
        <v>0.98499999999999999</v>
      </c>
      <c r="K151">
        <v>0.98499999999999999</v>
      </c>
      <c r="L151">
        <v>0.98750000000000004</v>
      </c>
      <c r="M151">
        <v>0.98750000000000004</v>
      </c>
      <c r="N151">
        <v>0.98</v>
      </c>
      <c r="O151">
        <v>0.97895700000000274</v>
      </c>
      <c r="P151">
        <v>0.98</v>
      </c>
      <c r="Q151">
        <v>0.98750000000000004</v>
      </c>
      <c r="R151">
        <v>0.98750000000000004</v>
      </c>
      <c r="S151">
        <v>0.98750000000000004</v>
      </c>
      <c r="T151">
        <v>0.98</v>
      </c>
      <c r="U151">
        <v>0.98</v>
      </c>
      <c r="V151">
        <v>0.98</v>
      </c>
      <c r="W151">
        <v>0.98</v>
      </c>
      <c r="X151">
        <v>0.97895700000000274</v>
      </c>
      <c r="Y151">
        <v>0.97895700000000274</v>
      </c>
      <c r="Z151">
        <v>0.97895700000000274</v>
      </c>
      <c r="AA151">
        <v>0.97895700000000274</v>
      </c>
      <c r="AB151">
        <v>0.98</v>
      </c>
      <c r="AC151">
        <v>0.98</v>
      </c>
      <c r="AD151">
        <v>0.97895700000000274</v>
      </c>
      <c r="AE151">
        <v>0.97895700000000274</v>
      </c>
      <c r="AF151">
        <v>0.98</v>
      </c>
      <c r="AG151">
        <v>0.99</v>
      </c>
      <c r="AH151">
        <v>0.97954734999999771</v>
      </c>
      <c r="AI151">
        <v>0.97954734999999771</v>
      </c>
      <c r="AJ151">
        <v>0.98</v>
      </c>
      <c r="AK151">
        <v>1</v>
      </c>
      <c r="AL151">
        <v>0.98499999999999999</v>
      </c>
      <c r="AM151">
        <v>0</v>
      </c>
      <c r="BB151">
        <v>0.64</v>
      </c>
      <c r="BC151">
        <f t="shared" si="2"/>
        <v>1</v>
      </c>
      <c r="BE151">
        <v>1.1054726000000115</v>
      </c>
      <c r="BF151">
        <v>1.118199999999997</v>
      </c>
      <c r="BG151">
        <v>1.0826999999999998</v>
      </c>
      <c r="BH151">
        <v>1.0193999999999983</v>
      </c>
      <c r="BI151">
        <v>1</v>
      </c>
      <c r="BJ151">
        <v>2.3694000000000068</v>
      </c>
      <c r="BK151">
        <v>2.3002463333333294</v>
      </c>
      <c r="BL151">
        <v>1.1207499999999904</v>
      </c>
      <c r="BM151">
        <v>1.2885</v>
      </c>
      <c r="BN151">
        <v>2.0010000000000008</v>
      </c>
      <c r="BO151">
        <v>1.5375049999999924</v>
      </c>
      <c r="BP151">
        <v>1.5375049999999924</v>
      </c>
      <c r="BQ151">
        <v>1.2760049999999954</v>
      </c>
      <c r="BR151">
        <v>1.087730000000003</v>
      </c>
      <c r="BS151">
        <v>1.4442049999999937</v>
      </c>
      <c r="BT151" s="294"/>
      <c r="BU151">
        <v>1.1006149999999975</v>
      </c>
      <c r="BV151" s="294"/>
      <c r="BW151" s="294"/>
      <c r="BX151" s="294"/>
      <c r="BY151" s="294"/>
      <c r="BZ151" s="294"/>
      <c r="CA151" s="294"/>
      <c r="CB151" s="294"/>
      <c r="CC151">
        <v>0.86499999999999999</v>
      </c>
      <c r="CG151">
        <v>0.99895</v>
      </c>
      <c r="CH151">
        <v>0.54</v>
      </c>
      <c r="CI151">
        <v>0.45</v>
      </c>
      <c r="CJ151">
        <v>0.875</v>
      </c>
      <c r="CK151">
        <v>0.88500000000000001</v>
      </c>
      <c r="CL151">
        <v>0.51500000000000001</v>
      </c>
      <c r="CM151">
        <v>0.78500000000000003</v>
      </c>
      <c r="CN151">
        <v>0.8175</v>
      </c>
      <c r="CO151">
        <v>0.8</v>
      </c>
      <c r="CP151">
        <v>0.9</v>
      </c>
      <c r="CQ151">
        <v>0.83</v>
      </c>
      <c r="CR151">
        <v>0.89</v>
      </c>
      <c r="DA151" s="294">
        <v>2.8499999999999999E-4</v>
      </c>
      <c r="DB151" s="294">
        <v>2.0000000000000001E-4</v>
      </c>
      <c r="DC151" s="294">
        <v>0</v>
      </c>
      <c r="DD151" s="294">
        <v>1E-4</v>
      </c>
      <c r="DE151" s="294">
        <v>0</v>
      </c>
      <c r="DF151" s="294">
        <v>3.5999999999999999E-3</v>
      </c>
      <c r="DG151" s="294">
        <v>4.6999999999999999E-4</v>
      </c>
      <c r="DH151" s="294">
        <v>6.9999999999999999E-4</v>
      </c>
      <c r="DI151" s="294">
        <v>0</v>
      </c>
      <c r="DJ151" s="294">
        <v>0</v>
      </c>
      <c r="DK151" s="294">
        <v>5.0000000000000001E-4</v>
      </c>
      <c r="DL151" s="294">
        <v>5.0000000000000001E-4</v>
      </c>
      <c r="DM151" s="294">
        <v>2.9999999999999997E-4</v>
      </c>
      <c r="DN151" s="294">
        <v>2.7500000000000002E-4</v>
      </c>
      <c r="DO151" s="294">
        <v>4.0000000000000598E-4</v>
      </c>
      <c r="DQ151" s="294">
        <v>6.4999999999999994E-5</v>
      </c>
    </row>
    <row r="152" spans="1:121" x14ac:dyDescent="0.2">
      <c r="A152" s="66">
        <v>41000</v>
      </c>
      <c r="B152">
        <v>0.98799999999999999</v>
      </c>
      <c r="C152">
        <v>0</v>
      </c>
      <c r="D152">
        <v>0</v>
      </c>
      <c r="E152">
        <v>0</v>
      </c>
      <c r="F152">
        <v>0.97699999999999998</v>
      </c>
      <c r="G152">
        <v>0.98750000000000004</v>
      </c>
      <c r="H152">
        <v>0.96630085999999826</v>
      </c>
      <c r="I152">
        <v>0.98750000000000004</v>
      </c>
      <c r="J152">
        <v>0.98499999999999999</v>
      </c>
      <c r="K152">
        <v>0.98499999999999999</v>
      </c>
      <c r="L152">
        <v>0.98750000000000004</v>
      </c>
      <c r="M152">
        <v>0.98750000000000004</v>
      </c>
      <c r="N152">
        <v>0.98</v>
      </c>
      <c r="O152">
        <v>0.98246851500000276</v>
      </c>
      <c r="P152">
        <v>0.98</v>
      </c>
      <c r="Q152">
        <v>0.98750000000000004</v>
      </c>
      <c r="R152">
        <v>0.98750000000000004</v>
      </c>
      <c r="S152">
        <v>0.98750000000000004</v>
      </c>
      <c r="T152">
        <v>0.98</v>
      </c>
      <c r="U152">
        <v>0.98</v>
      </c>
      <c r="V152">
        <v>0.98</v>
      </c>
      <c r="W152">
        <v>0.98</v>
      </c>
      <c r="X152">
        <v>0.98246851500000276</v>
      </c>
      <c r="Y152">
        <v>0.98246851500000276</v>
      </c>
      <c r="Z152">
        <v>0.98246851500000276</v>
      </c>
      <c r="AA152">
        <v>0.98246851500000276</v>
      </c>
      <c r="AB152">
        <v>0.98</v>
      </c>
      <c r="AC152">
        <v>0.98</v>
      </c>
      <c r="AD152">
        <v>0.98246851500000276</v>
      </c>
      <c r="AE152">
        <v>0.98246851500000276</v>
      </c>
      <c r="AF152">
        <v>0.98</v>
      </c>
      <c r="AG152">
        <v>0.99</v>
      </c>
      <c r="AH152">
        <v>0.97960519999999773</v>
      </c>
      <c r="AI152">
        <v>0.97960519999999773</v>
      </c>
      <c r="AJ152">
        <v>0.98</v>
      </c>
      <c r="AK152">
        <v>1</v>
      </c>
      <c r="AL152">
        <v>0.98499999999999999</v>
      </c>
      <c r="AM152">
        <v>0</v>
      </c>
      <c r="BB152">
        <v>0.64</v>
      </c>
      <c r="BC152">
        <f t="shared" si="2"/>
        <v>1</v>
      </c>
      <c r="BE152">
        <v>1.1057576000000116</v>
      </c>
      <c r="BF152">
        <v>1.118399999999997</v>
      </c>
      <c r="BG152">
        <v>1.0826999999999998</v>
      </c>
      <c r="BH152">
        <v>1.0194999999999983</v>
      </c>
      <c r="BI152">
        <v>1</v>
      </c>
      <c r="BJ152">
        <v>2.3730000000000069</v>
      </c>
      <c r="BK152">
        <v>2.3007163333333294</v>
      </c>
      <c r="BL152">
        <v>1.1214499999999903</v>
      </c>
      <c r="BM152">
        <v>1.2885</v>
      </c>
      <c r="BN152">
        <v>2.0010000000000008</v>
      </c>
      <c r="BO152">
        <v>1.5380049999999923</v>
      </c>
      <c r="BP152">
        <v>1.5380049999999923</v>
      </c>
      <c r="BQ152">
        <v>1.2763049999999954</v>
      </c>
      <c r="BR152">
        <v>1.088005000000003</v>
      </c>
      <c r="BS152">
        <v>1.4446049999999937</v>
      </c>
      <c r="BT152" s="294"/>
      <c r="BU152">
        <v>1.1006799999999974</v>
      </c>
      <c r="BV152" s="294"/>
      <c r="BW152" s="294"/>
      <c r="BX152" s="294"/>
      <c r="BY152" s="294"/>
      <c r="BZ152" s="294"/>
      <c r="CA152" s="294"/>
      <c r="CB152" s="294"/>
      <c r="CC152">
        <v>0.89500000000000002</v>
      </c>
      <c r="CG152">
        <v>0.99895</v>
      </c>
      <c r="CH152">
        <v>0.48</v>
      </c>
      <c r="CI152">
        <v>0.42</v>
      </c>
      <c r="CJ152">
        <v>0.93500000000000005</v>
      </c>
      <c r="CK152">
        <v>0.875</v>
      </c>
      <c r="CL152">
        <v>0.57499999999999996</v>
      </c>
      <c r="CM152">
        <v>0.89500000000000002</v>
      </c>
      <c r="CN152">
        <v>0.92749999999999999</v>
      </c>
      <c r="CO152">
        <v>0.85</v>
      </c>
      <c r="CP152">
        <v>0.90300000000000002</v>
      </c>
      <c r="CQ152">
        <v>0.92</v>
      </c>
      <c r="CR152">
        <v>0.89</v>
      </c>
      <c r="DA152" s="294">
        <v>2.8499999999999999E-4</v>
      </c>
      <c r="DB152" s="294">
        <v>2.0000000000000001E-4</v>
      </c>
      <c r="DC152" s="294">
        <v>0</v>
      </c>
      <c r="DD152" s="294">
        <v>1E-4</v>
      </c>
      <c r="DE152" s="294">
        <v>0</v>
      </c>
      <c r="DF152" s="294">
        <v>3.5999999999999999E-3</v>
      </c>
      <c r="DG152" s="294">
        <v>4.6999999999999999E-4</v>
      </c>
      <c r="DH152" s="294">
        <v>6.9999999999999999E-4</v>
      </c>
      <c r="DI152" s="294">
        <v>0</v>
      </c>
      <c r="DJ152" s="294">
        <v>0</v>
      </c>
      <c r="DK152" s="294">
        <v>5.0000000000000001E-4</v>
      </c>
      <c r="DL152" s="294">
        <v>5.0000000000000001E-4</v>
      </c>
      <c r="DM152" s="294">
        <v>2.9999999999999997E-4</v>
      </c>
      <c r="DN152" s="294">
        <v>2.7500000000000002E-4</v>
      </c>
      <c r="DO152" s="294">
        <v>4.0000000000000598E-4</v>
      </c>
      <c r="DQ152" s="294">
        <v>6.4999999999999994E-5</v>
      </c>
    </row>
    <row r="153" spans="1:121" x14ac:dyDescent="0.2">
      <c r="A153" s="66">
        <v>41030</v>
      </c>
      <c r="B153">
        <v>0.98799999999999999</v>
      </c>
      <c r="C153">
        <v>0</v>
      </c>
      <c r="D153">
        <v>0</v>
      </c>
      <c r="E153">
        <v>0</v>
      </c>
      <c r="F153">
        <v>0.97699999999999998</v>
      </c>
      <c r="G153">
        <v>0.80804400000000243</v>
      </c>
      <c r="H153">
        <v>0.96649825999999828</v>
      </c>
      <c r="I153">
        <v>0.98750000000000004</v>
      </c>
      <c r="J153">
        <v>0.98499999999999999</v>
      </c>
      <c r="K153">
        <v>0.98499999999999999</v>
      </c>
      <c r="L153">
        <v>0.98750000000000004</v>
      </c>
      <c r="M153">
        <v>0.98750000000000004</v>
      </c>
      <c r="N153">
        <v>0.98</v>
      </c>
      <c r="O153">
        <v>0.97945200000000276</v>
      </c>
      <c r="P153">
        <v>0.98</v>
      </c>
      <c r="Q153">
        <v>0.98750000000000004</v>
      </c>
      <c r="R153">
        <v>0.98750000000000004</v>
      </c>
      <c r="S153">
        <v>0.98750000000000004</v>
      </c>
      <c r="T153">
        <v>0.98</v>
      </c>
      <c r="U153">
        <v>0.98</v>
      </c>
      <c r="V153">
        <v>0.98</v>
      </c>
      <c r="W153">
        <v>0.98</v>
      </c>
      <c r="X153">
        <v>0.97945200000000276</v>
      </c>
      <c r="Y153">
        <v>0.97945200000000276</v>
      </c>
      <c r="Z153">
        <v>0.97945200000000276</v>
      </c>
      <c r="AA153">
        <v>0.97945200000000276</v>
      </c>
      <c r="AB153">
        <v>0.98</v>
      </c>
      <c r="AC153">
        <v>0.98</v>
      </c>
      <c r="AD153">
        <v>0.97945200000000276</v>
      </c>
      <c r="AE153">
        <v>0.97945200000000276</v>
      </c>
      <c r="AF153">
        <v>0.98</v>
      </c>
      <c r="AG153">
        <v>0.99</v>
      </c>
      <c r="AH153">
        <v>0.97966304999999776</v>
      </c>
      <c r="AI153">
        <v>0.97966304999999776</v>
      </c>
      <c r="AJ153">
        <v>0.98</v>
      </c>
      <c r="AK153">
        <v>1</v>
      </c>
      <c r="AL153">
        <v>0.98499999999999999</v>
      </c>
      <c r="AM153">
        <v>0</v>
      </c>
      <c r="BB153">
        <v>0.64</v>
      </c>
      <c r="BC153">
        <f t="shared" si="2"/>
        <v>1</v>
      </c>
      <c r="BE153">
        <v>1.1060426000000116</v>
      </c>
      <c r="BF153">
        <v>1.1185999999999969</v>
      </c>
      <c r="BG153">
        <v>1.0826999999999998</v>
      </c>
      <c r="BH153">
        <v>1.0195999999999983</v>
      </c>
      <c r="BI153">
        <v>1</v>
      </c>
      <c r="BJ153">
        <v>2.3766000000000069</v>
      </c>
      <c r="BK153">
        <v>2.3011863333333293</v>
      </c>
      <c r="BL153">
        <v>1.1221499999999902</v>
      </c>
      <c r="BM153">
        <v>1.2885</v>
      </c>
      <c r="BN153">
        <v>2.0010000000000008</v>
      </c>
      <c r="BO153">
        <v>1.5385049999999922</v>
      </c>
      <c r="BP153">
        <v>1.5385049999999922</v>
      </c>
      <c r="BQ153">
        <v>1.2766049999999953</v>
      </c>
      <c r="BR153">
        <v>1.088280000000003</v>
      </c>
      <c r="BS153">
        <v>1.4450049999999937</v>
      </c>
      <c r="BT153" s="294"/>
      <c r="BU153">
        <v>1.1007449999999974</v>
      </c>
      <c r="BV153" s="294"/>
      <c r="BW153" s="294"/>
      <c r="BX153" s="294"/>
      <c r="BY153" s="294"/>
      <c r="BZ153" s="294"/>
      <c r="CA153" s="294"/>
      <c r="CB153" s="294"/>
      <c r="CC153">
        <v>0.96499999999999997</v>
      </c>
      <c r="CG153">
        <v>0.99895</v>
      </c>
      <c r="CH153">
        <v>0.34</v>
      </c>
      <c r="CI153">
        <v>0.42</v>
      </c>
      <c r="CJ153">
        <v>0.93500000000000005</v>
      </c>
      <c r="CK153">
        <v>0.77500000000000002</v>
      </c>
      <c r="CL153">
        <v>0.625</v>
      </c>
      <c r="CM153">
        <v>0.91749999999999998</v>
      </c>
      <c r="CN153">
        <v>0.95</v>
      </c>
      <c r="CO153">
        <v>0.88</v>
      </c>
      <c r="CP153">
        <v>0.9</v>
      </c>
      <c r="CQ153">
        <v>0.93500000000000005</v>
      </c>
      <c r="CR153">
        <v>0.89</v>
      </c>
      <c r="DA153" s="294">
        <v>2.8499999999999999E-4</v>
      </c>
      <c r="DB153" s="294">
        <v>2.0000000000000001E-4</v>
      </c>
      <c r="DC153" s="294">
        <v>0</v>
      </c>
      <c r="DD153" s="294">
        <v>1E-4</v>
      </c>
      <c r="DE153" s="294">
        <v>0</v>
      </c>
      <c r="DF153" s="294">
        <v>3.5999999999999999E-3</v>
      </c>
      <c r="DG153" s="294">
        <v>4.6999999999999999E-4</v>
      </c>
      <c r="DH153" s="294">
        <v>6.9999999999999999E-4</v>
      </c>
      <c r="DI153" s="294">
        <v>0</v>
      </c>
      <c r="DJ153" s="294">
        <v>0</v>
      </c>
      <c r="DK153" s="294">
        <v>5.0000000000000001E-4</v>
      </c>
      <c r="DL153" s="294">
        <v>5.0000000000000001E-4</v>
      </c>
      <c r="DM153" s="294">
        <v>2.9999999999999997E-4</v>
      </c>
      <c r="DN153" s="294">
        <v>2.7500000000000002E-4</v>
      </c>
      <c r="DO153" s="294">
        <v>4.0000000000000598E-4</v>
      </c>
      <c r="DQ153" s="294">
        <v>6.4999999999999994E-5</v>
      </c>
    </row>
    <row r="154" spans="1:121" x14ac:dyDescent="0.2">
      <c r="A154" s="66">
        <v>41061</v>
      </c>
      <c r="B154">
        <v>0.98799999999999999</v>
      </c>
      <c r="C154">
        <v>0</v>
      </c>
      <c r="D154">
        <v>0</v>
      </c>
      <c r="E154">
        <v>0</v>
      </c>
      <c r="F154">
        <v>0.97699999999999998</v>
      </c>
      <c r="G154">
        <v>0.80926800000000243</v>
      </c>
      <c r="H154">
        <v>0.98750000000000004</v>
      </c>
      <c r="I154">
        <v>0.98750000000000004</v>
      </c>
      <c r="J154">
        <v>0.88262250000000009</v>
      </c>
      <c r="K154">
        <v>0.98499999999999999</v>
      </c>
      <c r="L154">
        <v>0.98750000000000004</v>
      </c>
      <c r="M154">
        <v>0.98750000000000004</v>
      </c>
      <c r="N154">
        <v>0.98</v>
      </c>
      <c r="O154">
        <v>0.98242088750000267</v>
      </c>
      <c r="P154">
        <v>0.98</v>
      </c>
      <c r="Q154">
        <v>0.98750000000000004</v>
      </c>
      <c r="R154">
        <v>0.98750000000000004</v>
      </c>
      <c r="S154">
        <v>0.98750000000000004</v>
      </c>
      <c r="T154">
        <v>0.98</v>
      </c>
      <c r="U154">
        <v>0.98</v>
      </c>
      <c r="V154">
        <v>0.98</v>
      </c>
      <c r="W154">
        <v>0.98</v>
      </c>
      <c r="X154">
        <v>0.98242088750000267</v>
      </c>
      <c r="Y154">
        <v>0.98242088750000267</v>
      </c>
      <c r="Z154">
        <v>0.98242088750000267</v>
      </c>
      <c r="AA154">
        <v>0.98242088750000267</v>
      </c>
      <c r="AB154">
        <v>0.98</v>
      </c>
      <c r="AC154">
        <v>0.98</v>
      </c>
      <c r="AD154">
        <v>0.98242088750000267</v>
      </c>
      <c r="AE154">
        <v>0.98242088750000267</v>
      </c>
      <c r="AF154">
        <v>0.98</v>
      </c>
      <c r="AG154">
        <v>0.99</v>
      </c>
      <c r="AH154">
        <v>0.97972089999999767</v>
      </c>
      <c r="AI154">
        <v>0.97972089999999767</v>
      </c>
      <c r="AJ154">
        <v>0.98</v>
      </c>
      <c r="AK154">
        <v>1</v>
      </c>
      <c r="AL154">
        <v>0.98499999999999999</v>
      </c>
      <c r="AM154">
        <v>0</v>
      </c>
      <c r="BB154">
        <v>0.64</v>
      </c>
      <c r="BC154">
        <f t="shared" si="2"/>
        <v>1</v>
      </c>
      <c r="BE154">
        <v>1.1063276000000117</v>
      </c>
      <c r="BF154">
        <v>1.1187999999999969</v>
      </c>
      <c r="BG154">
        <v>1.0826999999999998</v>
      </c>
      <c r="BH154">
        <v>1.0196999999999983</v>
      </c>
      <c r="BI154">
        <v>1</v>
      </c>
      <c r="BJ154">
        <v>2.380200000000007</v>
      </c>
      <c r="BK154">
        <v>2.3016563333333293</v>
      </c>
      <c r="BL154">
        <v>1.1228499999999901</v>
      </c>
      <c r="BM154">
        <v>1.2885</v>
      </c>
      <c r="BN154">
        <v>2.0010000000000008</v>
      </c>
      <c r="BO154">
        <v>1.5390049999999922</v>
      </c>
      <c r="BP154">
        <v>1.5390049999999922</v>
      </c>
      <c r="BQ154">
        <v>1.2769049999999953</v>
      </c>
      <c r="BR154">
        <v>1.088555000000003</v>
      </c>
      <c r="BS154">
        <v>1.4454049999999936</v>
      </c>
      <c r="BT154" s="294"/>
      <c r="BU154">
        <v>1.1008099999999974</v>
      </c>
      <c r="BV154" s="294"/>
      <c r="BW154" s="294"/>
      <c r="BX154" s="294"/>
      <c r="BY154" s="294"/>
      <c r="BZ154" s="294"/>
      <c r="CA154" s="294"/>
      <c r="CB154" s="294"/>
      <c r="CC154">
        <v>0.96499999999999997</v>
      </c>
      <c r="CG154">
        <v>0.99895</v>
      </c>
      <c r="CH154">
        <v>0.34</v>
      </c>
      <c r="CI154">
        <v>0.47</v>
      </c>
      <c r="CJ154">
        <v>0.93500000000000005</v>
      </c>
      <c r="CK154">
        <v>0.68500000000000005</v>
      </c>
      <c r="CL154">
        <v>0.72499999999999998</v>
      </c>
      <c r="CM154">
        <v>0.88249999999999995</v>
      </c>
      <c r="CN154">
        <v>0.91500000000000004</v>
      </c>
      <c r="CO154">
        <v>0.88</v>
      </c>
      <c r="CP154">
        <v>0.90249999999999997</v>
      </c>
      <c r="CQ154">
        <v>0.91500000000000004</v>
      </c>
      <c r="CR154">
        <v>0.89</v>
      </c>
      <c r="DA154" s="294">
        <v>2.8499999999999999E-4</v>
      </c>
      <c r="DB154" s="294">
        <v>2.0000000000000001E-4</v>
      </c>
      <c r="DC154" s="294">
        <v>0</v>
      </c>
      <c r="DD154" s="294">
        <v>1E-4</v>
      </c>
      <c r="DE154" s="294">
        <v>0</v>
      </c>
      <c r="DF154" s="294">
        <v>3.5999999999999999E-3</v>
      </c>
      <c r="DG154" s="294">
        <v>4.6999999999999999E-4</v>
      </c>
      <c r="DH154" s="294">
        <v>6.9999999999999999E-4</v>
      </c>
      <c r="DI154" s="294">
        <v>0</v>
      </c>
      <c r="DJ154" s="294">
        <v>0</v>
      </c>
      <c r="DK154" s="294">
        <v>5.0000000000000001E-4</v>
      </c>
      <c r="DL154" s="294">
        <v>5.0000000000000001E-4</v>
      </c>
      <c r="DM154" s="294">
        <v>2.9999999999999997E-4</v>
      </c>
      <c r="DN154" s="294">
        <v>2.7500000000000002E-4</v>
      </c>
      <c r="DO154" s="294">
        <v>4.0000000000000598E-4</v>
      </c>
      <c r="DQ154" s="294">
        <v>6.4999999999999994E-5</v>
      </c>
    </row>
    <row r="155" spans="1:121" x14ac:dyDescent="0.2">
      <c r="A155" s="66">
        <v>41091</v>
      </c>
      <c r="B155">
        <v>0.98799999999999999</v>
      </c>
      <c r="C155">
        <v>0</v>
      </c>
      <c r="D155">
        <v>0</v>
      </c>
      <c r="E155">
        <v>0</v>
      </c>
      <c r="F155">
        <v>0.97699999999999998</v>
      </c>
      <c r="G155">
        <v>0.97735800000000284</v>
      </c>
      <c r="H155">
        <v>0.98750000000000004</v>
      </c>
      <c r="I155">
        <v>0.98750000000000004</v>
      </c>
      <c r="J155">
        <v>0.90839249999999994</v>
      </c>
      <c r="K155">
        <v>0.98499999999999999</v>
      </c>
      <c r="L155">
        <v>0.98750000000000004</v>
      </c>
      <c r="M155">
        <v>0.98750000000000004</v>
      </c>
      <c r="N155">
        <v>0.98</v>
      </c>
      <c r="O155">
        <v>0.98750000000000004</v>
      </c>
      <c r="P155">
        <v>0.98</v>
      </c>
      <c r="Q155">
        <v>0.98750000000000004</v>
      </c>
      <c r="R155">
        <v>0.98750000000000004</v>
      </c>
      <c r="S155">
        <v>0.98750000000000004</v>
      </c>
      <c r="T155">
        <v>0.98</v>
      </c>
      <c r="U155">
        <v>0.98</v>
      </c>
      <c r="V155">
        <v>0.98</v>
      </c>
      <c r="W155">
        <v>0.98</v>
      </c>
      <c r="X155">
        <v>0.98750000000000004</v>
      </c>
      <c r="Y155">
        <v>0.98750000000000004</v>
      </c>
      <c r="Z155">
        <v>0.98750000000000004</v>
      </c>
      <c r="AA155">
        <v>0.98750000000000004</v>
      </c>
      <c r="AB155">
        <v>0.98</v>
      </c>
      <c r="AC155">
        <v>0.98</v>
      </c>
      <c r="AD155">
        <v>0.98750000000000004</v>
      </c>
      <c r="AE155">
        <v>0.98750000000000004</v>
      </c>
      <c r="AF155">
        <v>0.98</v>
      </c>
      <c r="AG155">
        <v>0.99</v>
      </c>
      <c r="AH155">
        <v>0.9797787499999977</v>
      </c>
      <c r="AI155">
        <v>0.9797787499999977</v>
      </c>
      <c r="AJ155">
        <v>0.98</v>
      </c>
      <c r="AK155">
        <v>1</v>
      </c>
      <c r="AL155">
        <v>0.98499999999999999</v>
      </c>
      <c r="AM155">
        <v>0</v>
      </c>
      <c r="BB155">
        <v>0.64</v>
      </c>
      <c r="BC155">
        <f t="shared" si="2"/>
        <v>1</v>
      </c>
      <c r="BE155">
        <v>1.1066126000000118</v>
      </c>
      <c r="BF155">
        <v>1.1189999999999969</v>
      </c>
      <c r="BG155">
        <v>1.0826999999999998</v>
      </c>
      <c r="BH155">
        <v>1.0197999999999983</v>
      </c>
      <c r="BI155">
        <v>1</v>
      </c>
      <c r="BJ155">
        <v>2.383800000000007</v>
      </c>
      <c r="BK155">
        <v>2.3021263333333293</v>
      </c>
      <c r="BL155">
        <v>1.1235499999999901</v>
      </c>
      <c r="BM155">
        <v>1.2885</v>
      </c>
      <c r="BN155">
        <v>2.0010000000000008</v>
      </c>
      <c r="BO155">
        <v>1.5395049999999921</v>
      </c>
      <c r="BP155">
        <v>1.5395049999999921</v>
      </c>
      <c r="BQ155">
        <v>1.2772049999999953</v>
      </c>
      <c r="BR155">
        <v>1.0888300000000031</v>
      </c>
      <c r="BS155">
        <v>1.4458049999999936</v>
      </c>
      <c r="BT155" s="294"/>
      <c r="BU155">
        <v>1.1008749999999974</v>
      </c>
      <c r="BV155" s="294"/>
      <c r="BW155" s="294"/>
      <c r="BX155" s="294"/>
      <c r="BY155" s="294"/>
      <c r="BZ155" s="294"/>
      <c r="CA155" s="294"/>
      <c r="CB155" s="294"/>
      <c r="CC155">
        <v>0.97499999999999998</v>
      </c>
      <c r="CG155">
        <v>0.99895</v>
      </c>
      <c r="CH155">
        <v>0.41</v>
      </c>
      <c r="CI155">
        <v>0.47</v>
      </c>
      <c r="CJ155">
        <v>0.93500000000000005</v>
      </c>
      <c r="CK155">
        <v>0.70499999999999996</v>
      </c>
      <c r="CL155">
        <v>0.72499999999999998</v>
      </c>
      <c r="CM155">
        <v>0.87749999999999995</v>
      </c>
      <c r="CN155">
        <v>0.91</v>
      </c>
      <c r="CO155">
        <v>0.89</v>
      </c>
      <c r="CP155">
        <v>0.90749999999999997</v>
      </c>
      <c r="CQ155">
        <v>0.91500000000000004</v>
      </c>
      <c r="CR155">
        <v>0.89</v>
      </c>
      <c r="DA155" s="294">
        <v>2.8499999999999999E-4</v>
      </c>
      <c r="DB155" s="294">
        <v>2.0000000000000001E-4</v>
      </c>
      <c r="DC155" s="294">
        <v>0</v>
      </c>
      <c r="DD155" s="294">
        <v>1E-4</v>
      </c>
      <c r="DE155" s="294">
        <v>0</v>
      </c>
      <c r="DF155" s="294">
        <v>3.5999999999999999E-3</v>
      </c>
      <c r="DG155" s="294">
        <v>4.6999999999999999E-4</v>
      </c>
      <c r="DH155" s="294">
        <v>6.9999999999999999E-4</v>
      </c>
      <c r="DI155" s="294">
        <v>0</v>
      </c>
      <c r="DJ155" s="294">
        <v>0</v>
      </c>
      <c r="DK155" s="294">
        <v>5.0000000000000001E-4</v>
      </c>
      <c r="DL155" s="294">
        <v>5.0000000000000001E-4</v>
      </c>
      <c r="DM155" s="294">
        <v>2.9999999999999997E-4</v>
      </c>
      <c r="DN155" s="294">
        <v>2.7500000000000002E-4</v>
      </c>
      <c r="DO155" s="294">
        <v>4.0000000000000598E-4</v>
      </c>
      <c r="DQ155" s="294">
        <v>6.4999999999999994E-5</v>
      </c>
    </row>
    <row r="156" spans="1:121" x14ac:dyDescent="0.2">
      <c r="A156" s="66">
        <v>41122</v>
      </c>
      <c r="B156">
        <v>0.98799999999999999</v>
      </c>
      <c r="C156">
        <v>0</v>
      </c>
      <c r="D156">
        <v>0</v>
      </c>
      <c r="E156">
        <v>0</v>
      </c>
      <c r="F156">
        <v>0.97699999999999998</v>
      </c>
      <c r="G156">
        <v>0.98750000000000004</v>
      </c>
      <c r="H156">
        <v>0.98750000000000004</v>
      </c>
      <c r="I156">
        <v>0.98750000000000004</v>
      </c>
      <c r="J156">
        <v>0.98499999999999999</v>
      </c>
      <c r="K156">
        <v>0.98499999999999999</v>
      </c>
      <c r="L156">
        <v>0.98750000000000004</v>
      </c>
      <c r="M156">
        <v>0.98750000000000004</v>
      </c>
      <c r="N156">
        <v>0.98</v>
      </c>
      <c r="O156">
        <v>0.98750000000000004</v>
      </c>
      <c r="P156">
        <v>0.98</v>
      </c>
      <c r="Q156">
        <v>0.98750000000000004</v>
      </c>
      <c r="R156">
        <v>0.98750000000000004</v>
      </c>
      <c r="S156">
        <v>0.98750000000000004</v>
      </c>
      <c r="T156">
        <v>0.98</v>
      </c>
      <c r="U156">
        <v>0.98</v>
      </c>
      <c r="V156">
        <v>0.98</v>
      </c>
      <c r="W156">
        <v>0.98</v>
      </c>
      <c r="X156">
        <v>0.98750000000000004</v>
      </c>
      <c r="Y156">
        <v>0.98750000000000004</v>
      </c>
      <c r="Z156">
        <v>0.98750000000000004</v>
      </c>
      <c r="AA156">
        <v>0.98750000000000004</v>
      </c>
      <c r="AB156">
        <v>0.98</v>
      </c>
      <c r="AC156">
        <v>0.98</v>
      </c>
      <c r="AD156">
        <v>0.98750000000000004</v>
      </c>
      <c r="AE156">
        <v>0.98750000000000004</v>
      </c>
      <c r="AF156">
        <v>0.98</v>
      </c>
      <c r="AG156">
        <v>0.99</v>
      </c>
      <c r="AH156">
        <v>0.97983659999999762</v>
      </c>
      <c r="AI156">
        <v>0.97983659999999762</v>
      </c>
      <c r="AJ156">
        <v>0.98</v>
      </c>
      <c r="AK156">
        <v>1</v>
      </c>
      <c r="AL156">
        <v>0.98499999999999999</v>
      </c>
      <c r="AM156">
        <v>0</v>
      </c>
      <c r="BB156">
        <v>0.64</v>
      </c>
      <c r="BC156">
        <f t="shared" si="2"/>
        <v>1</v>
      </c>
      <c r="BE156">
        <v>1.1068976000000119</v>
      </c>
      <c r="BF156">
        <v>1.1191999999999969</v>
      </c>
      <c r="BG156">
        <v>1.0826999999999998</v>
      </c>
      <c r="BH156">
        <v>1.0198999999999983</v>
      </c>
      <c r="BI156">
        <v>1</v>
      </c>
      <c r="BJ156">
        <v>2.3874000000000071</v>
      </c>
      <c r="BK156">
        <v>2.3025963333333292</v>
      </c>
      <c r="BL156">
        <v>1.12424999999999</v>
      </c>
      <c r="BM156">
        <v>1.2885</v>
      </c>
      <c r="BN156">
        <v>2.0010000000000008</v>
      </c>
      <c r="BO156">
        <v>1.5400049999999921</v>
      </c>
      <c r="BP156">
        <v>1.5400049999999921</v>
      </c>
      <c r="BQ156">
        <v>1.2775049999999952</v>
      </c>
      <c r="BR156">
        <v>1.0891050000000031</v>
      </c>
      <c r="BS156">
        <v>1.4462049999999935</v>
      </c>
      <c r="BT156" s="294"/>
      <c r="BU156">
        <v>1.1009399999999974</v>
      </c>
      <c r="BV156" s="294"/>
      <c r="BW156" s="294"/>
      <c r="BX156" s="294"/>
      <c r="BY156" s="294"/>
      <c r="BZ156" s="294"/>
      <c r="CA156" s="294"/>
      <c r="CB156" s="294"/>
      <c r="CC156">
        <v>0.97499999999999998</v>
      </c>
      <c r="CG156">
        <v>0.99895</v>
      </c>
      <c r="CH156">
        <v>0.43</v>
      </c>
      <c r="CI156">
        <v>0.52</v>
      </c>
      <c r="CJ156">
        <v>0.92500000000000004</v>
      </c>
      <c r="CK156">
        <v>0.79500000000000004</v>
      </c>
      <c r="CL156">
        <v>0.72499999999999998</v>
      </c>
      <c r="CM156">
        <v>0.89</v>
      </c>
      <c r="CN156">
        <v>0.92249999999999999</v>
      </c>
      <c r="CO156">
        <v>0.91500000000000004</v>
      </c>
      <c r="CP156">
        <v>0.92749999999999999</v>
      </c>
      <c r="CQ156">
        <v>0.91500000000000004</v>
      </c>
      <c r="CR156">
        <v>0.89</v>
      </c>
      <c r="DA156" s="294">
        <v>2.8499999999999999E-4</v>
      </c>
      <c r="DB156" s="294">
        <v>2.0000000000000001E-4</v>
      </c>
      <c r="DC156" s="294">
        <v>0</v>
      </c>
      <c r="DD156" s="294">
        <v>1E-4</v>
      </c>
      <c r="DE156" s="294">
        <v>0</v>
      </c>
      <c r="DF156" s="294">
        <v>3.5999999999999999E-3</v>
      </c>
      <c r="DG156" s="294">
        <v>4.6999999999999999E-4</v>
      </c>
      <c r="DH156" s="294">
        <v>6.9999999999999999E-4</v>
      </c>
      <c r="DI156" s="294">
        <v>0</v>
      </c>
      <c r="DJ156" s="294">
        <v>0</v>
      </c>
      <c r="DK156" s="294">
        <v>5.0000000000000001E-4</v>
      </c>
      <c r="DL156" s="294">
        <v>5.0000000000000001E-4</v>
      </c>
      <c r="DM156" s="294">
        <v>2.9999999999999997E-4</v>
      </c>
      <c r="DN156" s="294">
        <v>2.7500000000000002E-4</v>
      </c>
      <c r="DO156" s="294">
        <v>4.0000000000000598E-4</v>
      </c>
      <c r="DQ156" s="294">
        <v>6.4999999999999994E-5</v>
      </c>
    </row>
    <row r="157" spans="1:121" x14ac:dyDescent="0.2">
      <c r="A157" s="66">
        <v>41153</v>
      </c>
      <c r="B157">
        <v>0.98799999999999999</v>
      </c>
      <c r="C157">
        <v>0</v>
      </c>
      <c r="D157">
        <v>0</v>
      </c>
      <c r="E157">
        <v>0</v>
      </c>
      <c r="F157">
        <v>0.97699999999999998</v>
      </c>
      <c r="G157">
        <v>0.98750000000000004</v>
      </c>
      <c r="H157">
        <v>0.98750000000000004</v>
      </c>
      <c r="I157">
        <v>0.98750000000000004</v>
      </c>
      <c r="J157">
        <v>0.84396749999999998</v>
      </c>
      <c r="K157">
        <v>0.98499999999999999</v>
      </c>
      <c r="L157">
        <v>0.98750000000000004</v>
      </c>
      <c r="M157">
        <v>0.98750000000000004</v>
      </c>
      <c r="N157">
        <v>0.98</v>
      </c>
      <c r="O157">
        <v>0.98750000000000004</v>
      </c>
      <c r="P157">
        <v>0.98</v>
      </c>
      <c r="Q157">
        <v>0.98750000000000004</v>
      </c>
      <c r="R157">
        <v>0.98750000000000004</v>
      </c>
      <c r="S157">
        <v>0.98750000000000004</v>
      </c>
      <c r="T157">
        <v>0.98</v>
      </c>
      <c r="U157">
        <v>0.98</v>
      </c>
      <c r="V157">
        <v>0.98</v>
      </c>
      <c r="W157">
        <v>0.98</v>
      </c>
      <c r="X157">
        <v>0.98750000000000004</v>
      </c>
      <c r="Y157">
        <v>0.98750000000000004</v>
      </c>
      <c r="Z157">
        <v>0.98750000000000004</v>
      </c>
      <c r="AA157">
        <v>0.98750000000000004</v>
      </c>
      <c r="AB157">
        <v>0.98</v>
      </c>
      <c r="AC157">
        <v>0.98</v>
      </c>
      <c r="AD157">
        <v>0.98750000000000004</v>
      </c>
      <c r="AE157">
        <v>0.98750000000000004</v>
      </c>
      <c r="AF157">
        <v>0.98</v>
      </c>
      <c r="AG157">
        <v>0.99</v>
      </c>
      <c r="AH157">
        <v>0.97989444999999764</v>
      </c>
      <c r="AI157">
        <v>0.97989444999999764</v>
      </c>
      <c r="AJ157">
        <v>0.98</v>
      </c>
      <c r="AK157">
        <v>1</v>
      </c>
      <c r="AL157">
        <v>0.98499999999999999</v>
      </c>
      <c r="AM157">
        <v>0</v>
      </c>
      <c r="BB157">
        <v>0.64</v>
      </c>
      <c r="BC157">
        <f t="shared" si="2"/>
        <v>1</v>
      </c>
      <c r="BE157">
        <v>1.107182600000012</v>
      </c>
      <c r="BF157">
        <v>1.1193999999999968</v>
      </c>
      <c r="BG157">
        <v>1.0826999999999998</v>
      </c>
      <c r="BH157">
        <v>1.02</v>
      </c>
      <c r="BI157">
        <v>1</v>
      </c>
      <c r="BJ157">
        <v>2.3910000000000071</v>
      </c>
      <c r="BK157">
        <v>2.3030663333333292</v>
      </c>
      <c r="BL157">
        <v>1.1249499999999899</v>
      </c>
      <c r="BM157">
        <v>1.2885</v>
      </c>
      <c r="BN157">
        <v>2.0010000000000008</v>
      </c>
      <c r="BO157">
        <v>1.540504999999992</v>
      </c>
      <c r="BP157">
        <v>1.540504999999992</v>
      </c>
      <c r="BQ157">
        <v>1.2778049999999952</v>
      </c>
      <c r="BR157">
        <v>1.0893800000000031</v>
      </c>
      <c r="BS157">
        <v>1.4466049999999935</v>
      </c>
      <c r="BT157" s="294"/>
      <c r="BU157">
        <v>1.1010049999999973</v>
      </c>
      <c r="BV157" s="294"/>
      <c r="BW157" s="294"/>
      <c r="BX157" s="294"/>
      <c r="BY157" s="294"/>
      <c r="BZ157" s="294"/>
      <c r="CA157" s="294"/>
      <c r="CB157" s="294"/>
      <c r="CC157">
        <v>0.97499999999999998</v>
      </c>
      <c r="CG157">
        <v>0.99895</v>
      </c>
      <c r="CH157">
        <v>0.46</v>
      </c>
      <c r="CI157">
        <v>0.55000000000000004</v>
      </c>
      <c r="CJ157">
        <v>0.92500000000000004</v>
      </c>
      <c r="CK157">
        <v>0.65500000000000003</v>
      </c>
      <c r="CL157">
        <v>0.57499999999999996</v>
      </c>
      <c r="CM157">
        <v>0.94499999999999995</v>
      </c>
      <c r="CN157">
        <v>0.97750000000000004</v>
      </c>
      <c r="CO157">
        <v>0.94499999999999995</v>
      </c>
      <c r="CP157">
        <v>0.92</v>
      </c>
      <c r="CQ157">
        <v>0.91500000000000004</v>
      </c>
      <c r="CR157">
        <v>0.89</v>
      </c>
      <c r="DA157" s="294">
        <v>2.8499999999999999E-4</v>
      </c>
      <c r="DB157" s="294">
        <v>2.0000000000000001E-4</v>
      </c>
      <c r="DC157" s="294">
        <v>0</v>
      </c>
      <c r="DD157" s="294">
        <v>1E-4</v>
      </c>
      <c r="DE157" s="294">
        <v>0</v>
      </c>
      <c r="DF157" s="294">
        <v>3.5999999999999999E-3</v>
      </c>
      <c r="DG157" s="294">
        <v>4.6999999999999999E-4</v>
      </c>
      <c r="DH157" s="294">
        <v>6.9999999999999999E-4</v>
      </c>
      <c r="DI157" s="294">
        <v>0</v>
      </c>
      <c r="DJ157" s="294">
        <v>0</v>
      </c>
      <c r="DK157" s="294">
        <v>5.0000000000000001E-4</v>
      </c>
      <c r="DL157" s="294">
        <v>5.0000000000000001E-4</v>
      </c>
      <c r="DM157" s="294">
        <v>2.9999999999999997E-4</v>
      </c>
      <c r="DN157" s="294">
        <v>2.7500000000000002E-4</v>
      </c>
      <c r="DO157" s="294">
        <v>4.0000000000000598E-4</v>
      </c>
      <c r="DQ157" s="294">
        <v>6.4999999999999994E-5</v>
      </c>
    </row>
    <row r="158" spans="1:121" x14ac:dyDescent="0.2">
      <c r="A158" s="66">
        <v>41183</v>
      </c>
      <c r="B158">
        <v>0.98799999999999999</v>
      </c>
      <c r="C158">
        <v>0</v>
      </c>
      <c r="D158">
        <v>0</v>
      </c>
      <c r="E158">
        <v>0</v>
      </c>
      <c r="F158">
        <v>0.97699999999999998</v>
      </c>
      <c r="G158">
        <v>0.98750000000000004</v>
      </c>
      <c r="H158">
        <v>0.98750000000000004</v>
      </c>
      <c r="I158">
        <v>0.98750000000000004</v>
      </c>
      <c r="J158">
        <v>0.83108250000000006</v>
      </c>
      <c r="K158">
        <v>0.98499999999999999</v>
      </c>
      <c r="L158">
        <v>0.98750000000000004</v>
      </c>
      <c r="M158">
        <v>0.98750000000000004</v>
      </c>
      <c r="N158">
        <v>0.98</v>
      </c>
      <c r="O158">
        <v>0.98341363750000277</v>
      </c>
      <c r="P158">
        <v>0.98</v>
      </c>
      <c r="Q158">
        <v>0.98750000000000004</v>
      </c>
      <c r="R158">
        <v>0.98750000000000004</v>
      </c>
      <c r="S158">
        <v>0.98750000000000004</v>
      </c>
      <c r="T158">
        <v>0.98</v>
      </c>
      <c r="U158">
        <v>0.98</v>
      </c>
      <c r="V158">
        <v>0.98</v>
      </c>
      <c r="W158">
        <v>0.98</v>
      </c>
      <c r="X158">
        <v>0.98341363750000277</v>
      </c>
      <c r="Y158">
        <v>0.98341363750000277</v>
      </c>
      <c r="Z158">
        <v>0.98341363750000277</v>
      </c>
      <c r="AA158">
        <v>0.98341363750000277</v>
      </c>
      <c r="AB158">
        <v>0.98</v>
      </c>
      <c r="AC158">
        <v>0.98</v>
      </c>
      <c r="AD158">
        <v>0.98341363750000277</v>
      </c>
      <c r="AE158">
        <v>0.98341363750000277</v>
      </c>
      <c r="AF158">
        <v>0.98</v>
      </c>
      <c r="AG158">
        <v>0.99</v>
      </c>
      <c r="AH158">
        <v>0.97995229999999767</v>
      </c>
      <c r="AI158">
        <v>0.97995229999999767</v>
      </c>
      <c r="AJ158">
        <v>0.98</v>
      </c>
      <c r="AK158">
        <v>1</v>
      </c>
      <c r="AL158">
        <v>0.98499999999999999</v>
      </c>
      <c r="AM158">
        <v>0</v>
      </c>
      <c r="BB158">
        <v>0.64</v>
      </c>
      <c r="BC158">
        <f t="shared" si="2"/>
        <v>1</v>
      </c>
      <c r="BE158">
        <v>1.1074676000000121</v>
      </c>
      <c r="BF158">
        <v>1.1195999999999968</v>
      </c>
      <c r="BG158">
        <v>1.0826999999999998</v>
      </c>
      <c r="BH158">
        <v>1.0200999999999982</v>
      </c>
      <c r="BI158">
        <v>1</v>
      </c>
      <c r="BJ158">
        <v>2.3946000000000072</v>
      </c>
      <c r="BK158">
        <v>2.3035363333333292</v>
      </c>
      <c r="BL158">
        <v>1.1256499999999898</v>
      </c>
      <c r="BM158">
        <v>1.2885</v>
      </c>
      <c r="BN158">
        <v>2.0010000000000008</v>
      </c>
      <c r="BO158">
        <v>1.541004999999992</v>
      </c>
      <c r="BP158">
        <v>1.541004999999992</v>
      </c>
      <c r="BQ158">
        <v>1.2781049999999952</v>
      </c>
      <c r="BR158">
        <v>1.0896550000000031</v>
      </c>
      <c r="BS158">
        <v>1.4470049999999934</v>
      </c>
      <c r="BT158" s="294"/>
      <c r="BU158">
        <v>1.1010699999999973</v>
      </c>
      <c r="BV158" s="294"/>
      <c r="BW158" s="294"/>
      <c r="BX158" s="294"/>
      <c r="BY158" s="294"/>
      <c r="BZ158" s="294"/>
      <c r="CA158" s="294"/>
      <c r="CB158" s="294"/>
      <c r="CC158">
        <v>0.95499999999999996</v>
      </c>
      <c r="CG158">
        <v>0.99895</v>
      </c>
      <c r="CH158">
        <v>0.46</v>
      </c>
      <c r="CI158">
        <v>0.45</v>
      </c>
      <c r="CJ158">
        <v>0.92500000000000004</v>
      </c>
      <c r="CK158">
        <v>0.64500000000000002</v>
      </c>
      <c r="CL158">
        <v>0.505</v>
      </c>
      <c r="CM158">
        <v>0.80500000000000005</v>
      </c>
      <c r="CN158">
        <v>0.83750000000000002</v>
      </c>
      <c r="CO158">
        <v>0.875</v>
      </c>
      <c r="CP158">
        <v>0.90249999999999997</v>
      </c>
      <c r="CQ158">
        <v>0.82</v>
      </c>
      <c r="CR158">
        <v>0.89</v>
      </c>
      <c r="DA158" s="294">
        <v>2.8499999999999999E-4</v>
      </c>
      <c r="DB158" s="294">
        <v>2.0000000000000001E-4</v>
      </c>
      <c r="DC158" s="294">
        <v>0</v>
      </c>
      <c r="DD158" s="294">
        <v>1E-4</v>
      </c>
      <c r="DE158" s="294">
        <v>0</v>
      </c>
      <c r="DF158" s="294">
        <v>3.5999999999999999E-3</v>
      </c>
      <c r="DG158" s="294">
        <v>4.6999999999999999E-4</v>
      </c>
      <c r="DH158" s="294">
        <v>6.9999999999999999E-4</v>
      </c>
      <c r="DI158" s="294">
        <v>0</v>
      </c>
      <c r="DJ158" s="294">
        <v>0</v>
      </c>
      <c r="DK158" s="294">
        <v>5.0000000000000001E-4</v>
      </c>
      <c r="DL158" s="294">
        <v>5.0000000000000001E-4</v>
      </c>
      <c r="DM158" s="294">
        <v>2.9999999999999997E-4</v>
      </c>
      <c r="DN158" s="294">
        <v>2.7500000000000002E-4</v>
      </c>
      <c r="DO158" s="294">
        <v>4.0000000000000598E-4</v>
      </c>
      <c r="DQ158" s="294">
        <v>6.4999999999999994E-5</v>
      </c>
    </row>
    <row r="159" spans="1:121" x14ac:dyDescent="0.2">
      <c r="A159" s="66">
        <v>41214</v>
      </c>
      <c r="B159">
        <v>0.98799999999999999</v>
      </c>
      <c r="C159">
        <v>0</v>
      </c>
      <c r="D159">
        <v>0</v>
      </c>
      <c r="E159">
        <v>0</v>
      </c>
      <c r="F159">
        <v>0.97699999999999998</v>
      </c>
      <c r="G159">
        <v>0.98750000000000004</v>
      </c>
      <c r="H159">
        <v>0.98750000000000004</v>
      </c>
      <c r="I159">
        <v>0.98750000000000004</v>
      </c>
      <c r="J159">
        <v>0.77954249999999992</v>
      </c>
      <c r="K159">
        <v>0.97048500000000038</v>
      </c>
      <c r="L159">
        <v>0.98750000000000004</v>
      </c>
      <c r="M159">
        <v>0.98750000000000004</v>
      </c>
      <c r="N159">
        <v>0.98</v>
      </c>
      <c r="O159">
        <v>0.98366182500000288</v>
      </c>
      <c r="P159">
        <v>0.98</v>
      </c>
      <c r="Q159">
        <v>0.98750000000000004</v>
      </c>
      <c r="R159">
        <v>0.98750000000000004</v>
      </c>
      <c r="S159">
        <v>0.98750000000000004</v>
      </c>
      <c r="T159">
        <v>0.98</v>
      </c>
      <c r="U159">
        <v>0.98</v>
      </c>
      <c r="V159">
        <v>0.98</v>
      </c>
      <c r="W159">
        <v>0.98</v>
      </c>
      <c r="X159">
        <v>0.98366182500000288</v>
      </c>
      <c r="Y159">
        <v>0.98366182500000288</v>
      </c>
      <c r="Z159">
        <v>0.98366182500000288</v>
      </c>
      <c r="AA159">
        <v>0.98366182500000288</v>
      </c>
      <c r="AB159">
        <v>0.98</v>
      </c>
      <c r="AC159">
        <v>0.98</v>
      </c>
      <c r="AD159">
        <v>0.98366182500000288</v>
      </c>
      <c r="AE159">
        <v>0.98366182500000288</v>
      </c>
      <c r="AF159">
        <v>0.98</v>
      </c>
      <c r="AG159">
        <v>0.99</v>
      </c>
      <c r="AH159">
        <v>0.98001014999999758</v>
      </c>
      <c r="AI159">
        <v>0.98001014999999758</v>
      </c>
      <c r="AJ159">
        <v>0.98</v>
      </c>
      <c r="AK159">
        <v>1</v>
      </c>
      <c r="AL159">
        <v>0.97048500000000038</v>
      </c>
      <c r="AM159">
        <v>0</v>
      </c>
      <c r="BB159">
        <v>0.64</v>
      </c>
      <c r="BC159">
        <f t="shared" si="2"/>
        <v>1</v>
      </c>
      <c r="BE159">
        <v>1.1077526000000122</v>
      </c>
      <c r="BF159">
        <v>1.1197999999999968</v>
      </c>
      <c r="BG159">
        <v>1.0826999999999998</v>
      </c>
      <c r="BH159">
        <v>1.0201999999999982</v>
      </c>
      <c r="BI159">
        <v>1</v>
      </c>
      <c r="BJ159">
        <v>2.3982000000000072</v>
      </c>
      <c r="BK159">
        <v>2.3040063333333292</v>
      </c>
      <c r="BL159">
        <v>1.1263499999999897</v>
      </c>
      <c r="BM159">
        <v>1.2885</v>
      </c>
      <c r="BN159">
        <v>2.0010000000000008</v>
      </c>
      <c r="BO159">
        <v>1.5415049999999919</v>
      </c>
      <c r="BP159">
        <v>1.5415049999999919</v>
      </c>
      <c r="BQ159">
        <v>1.2784049999999951</v>
      </c>
      <c r="BR159">
        <v>1.0899300000000032</v>
      </c>
      <c r="BS159">
        <v>1.4474049999999934</v>
      </c>
      <c r="BT159" s="294"/>
      <c r="BU159">
        <v>1.1011349999999973</v>
      </c>
      <c r="BV159" s="294"/>
      <c r="BW159" s="294"/>
      <c r="BX159" s="294"/>
      <c r="BY159" s="294"/>
      <c r="BZ159" s="294"/>
      <c r="CA159" s="294"/>
      <c r="CB159" s="294"/>
      <c r="CC159">
        <v>0.95499999999999996</v>
      </c>
      <c r="CG159">
        <v>0.999</v>
      </c>
      <c r="CH159">
        <v>0.48</v>
      </c>
      <c r="CI159">
        <v>0.46</v>
      </c>
      <c r="CJ159">
        <v>0.90500000000000003</v>
      </c>
      <c r="CK159">
        <v>0.60499999999999998</v>
      </c>
      <c r="CL159">
        <v>0.48499999999999999</v>
      </c>
      <c r="CM159">
        <v>0.79500000000000004</v>
      </c>
      <c r="CN159">
        <v>0.82750000000000001</v>
      </c>
      <c r="CO159">
        <v>0.85</v>
      </c>
      <c r="CP159">
        <v>0.90249999999999997</v>
      </c>
      <c r="CQ159">
        <v>0.82</v>
      </c>
      <c r="CR159">
        <v>0.89</v>
      </c>
      <c r="DA159" s="294">
        <v>2.8499999999999999E-4</v>
      </c>
      <c r="DB159" s="294">
        <v>2.0000000000000001E-4</v>
      </c>
      <c r="DC159" s="294">
        <v>0</v>
      </c>
      <c r="DD159" s="294">
        <v>1E-4</v>
      </c>
      <c r="DE159" s="294">
        <v>0</v>
      </c>
      <c r="DF159" s="294">
        <v>3.5999999999999999E-3</v>
      </c>
      <c r="DG159" s="294">
        <v>4.6999999999999999E-4</v>
      </c>
      <c r="DH159" s="294">
        <v>6.9999999999999999E-4</v>
      </c>
      <c r="DI159" s="294">
        <v>0</v>
      </c>
      <c r="DJ159" s="294">
        <v>0</v>
      </c>
      <c r="DK159" s="294">
        <v>5.0000000000000001E-4</v>
      </c>
      <c r="DL159" s="294">
        <v>5.0000000000000001E-4</v>
      </c>
      <c r="DM159" s="294">
        <v>2.9999999999999997E-4</v>
      </c>
      <c r="DN159" s="294">
        <v>2.7500000000000002E-4</v>
      </c>
      <c r="DO159" s="294">
        <v>4.0000000000000598E-4</v>
      </c>
      <c r="DQ159" s="294">
        <v>6.4999999999999994E-5</v>
      </c>
    </row>
    <row r="160" spans="1:121" x14ac:dyDescent="0.2">
      <c r="A160" s="66">
        <v>41244</v>
      </c>
      <c r="B160">
        <v>0.98799999999999999</v>
      </c>
      <c r="C160">
        <v>0</v>
      </c>
      <c r="D160">
        <v>0</v>
      </c>
      <c r="E160">
        <v>0</v>
      </c>
      <c r="F160">
        <v>0.97699999999999998</v>
      </c>
      <c r="G160">
        <v>0.98750000000000004</v>
      </c>
      <c r="H160">
        <v>0.98750000000000004</v>
      </c>
      <c r="I160">
        <v>0.98616874999999093</v>
      </c>
      <c r="J160">
        <v>0.78598499999999993</v>
      </c>
      <c r="K160">
        <v>0.97048500000000038</v>
      </c>
      <c r="L160">
        <v>0.90978294999999509</v>
      </c>
      <c r="M160">
        <v>0.95989811249999502</v>
      </c>
      <c r="N160">
        <v>0.88230644999999652</v>
      </c>
      <c r="O160">
        <v>0.97300796250000277</v>
      </c>
      <c r="P160">
        <v>0.88230644999999652</v>
      </c>
      <c r="Q160">
        <v>0.90978294999999509</v>
      </c>
      <c r="R160">
        <v>0.90978294999999509</v>
      </c>
      <c r="S160">
        <v>0.90978294999999509</v>
      </c>
      <c r="T160">
        <v>0.88230644999999652</v>
      </c>
      <c r="U160">
        <v>0.88230644999999652</v>
      </c>
      <c r="V160">
        <v>0.88230644999999652</v>
      </c>
      <c r="W160">
        <v>0.88230644999999652</v>
      </c>
      <c r="X160">
        <v>0.97300796250000277</v>
      </c>
      <c r="Y160">
        <v>0.97300796250000277</v>
      </c>
      <c r="Z160">
        <v>0.97300796250000277</v>
      </c>
      <c r="AA160">
        <v>0.97300796250000277</v>
      </c>
      <c r="AB160">
        <v>0.88230644999999652</v>
      </c>
      <c r="AC160">
        <v>0.88230644999999652</v>
      </c>
      <c r="AD160">
        <v>0.97300796250000277</v>
      </c>
      <c r="AE160">
        <v>0.97300796250000277</v>
      </c>
      <c r="AF160">
        <v>0.88230644999999652</v>
      </c>
      <c r="AG160">
        <v>0.98</v>
      </c>
      <c r="AH160">
        <v>0.98006799999999761</v>
      </c>
      <c r="AI160">
        <v>0.98006799999999761</v>
      </c>
      <c r="AJ160">
        <v>0.88230644999999652</v>
      </c>
      <c r="AK160">
        <v>1</v>
      </c>
      <c r="AL160">
        <v>0.97048500000000038</v>
      </c>
      <c r="AM160">
        <v>0</v>
      </c>
      <c r="BB160">
        <v>0.64</v>
      </c>
      <c r="BC160">
        <f t="shared" si="2"/>
        <v>1</v>
      </c>
      <c r="BE160">
        <v>1.1080376000000123</v>
      </c>
      <c r="BF160">
        <v>1.1200000000000001</v>
      </c>
      <c r="BG160">
        <v>1.0826999999999998</v>
      </c>
      <c r="BH160">
        <v>1.0202999999999982</v>
      </c>
      <c r="BI160">
        <v>1</v>
      </c>
      <c r="BJ160">
        <v>2.4018000000000073</v>
      </c>
      <c r="BK160">
        <v>2.3044763333333291</v>
      </c>
      <c r="BL160">
        <v>1.1270499999999897</v>
      </c>
      <c r="BM160">
        <v>1.2885</v>
      </c>
      <c r="BN160">
        <v>2.0010000000000008</v>
      </c>
      <c r="BO160">
        <v>1.5420049999999919</v>
      </c>
      <c r="BP160">
        <v>1.5420049999999919</v>
      </c>
      <c r="BQ160">
        <v>1.2787049999999951</v>
      </c>
      <c r="BR160">
        <v>1.0902050000000032</v>
      </c>
      <c r="BS160">
        <v>1.4478049999999933</v>
      </c>
      <c r="BT160" s="294"/>
      <c r="BU160">
        <v>1.1011999999999973</v>
      </c>
      <c r="BV160" s="294"/>
      <c r="BW160" s="294"/>
      <c r="BX160" s="294"/>
      <c r="BY160" s="294"/>
      <c r="BZ160" s="294"/>
      <c r="CA160" s="294"/>
      <c r="CB160" s="294"/>
      <c r="CC160">
        <v>0.93500000000000005</v>
      </c>
      <c r="CG160">
        <v>0.999</v>
      </c>
      <c r="CH160">
        <v>0.51</v>
      </c>
      <c r="CI160">
        <v>0.48</v>
      </c>
      <c r="CJ160">
        <v>0.875</v>
      </c>
      <c r="CK160">
        <v>0.61</v>
      </c>
      <c r="CL160">
        <v>0.48499999999999999</v>
      </c>
      <c r="CM160">
        <v>0.59</v>
      </c>
      <c r="CN160">
        <v>0.62250000000000005</v>
      </c>
      <c r="CO160">
        <v>0.69</v>
      </c>
      <c r="CP160">
        <v>0.89249999999999996</v>
      </c>
      <c r="CQ160">
        <v>0.71499999999999997</v>
      </c>
      <c r="CR160">
        <v>0.89</v>
      </c>
      <c r="DA160" s="294">
        <v>2.8499999999999999E-4</v>
      </c>
      <c r="DB160" s="294">
        <v>2.0000000000000001E-4</v>
      </c>
      <c r="DC160" s="294">
        <v>0</v>
      </c>
      <c r="DD160" s="294">
        <v>1E-4</v>
      </c>
      <c r="DE160" s="294">
        <v>0</v>
      </c>
      <c r="DF160" s="294">
        <v>3.5999999999999999E-3</v>
      </c>
      <c r="DG160" s="294">
        <v>4.6999999999999999E-4</v>
      </c>
      <c r="DH160" s="294">
        <v>6.9999999999999999E-4</v>
      </c>
      <c r="DI160" s="294">
        <v>0</v>
      </c>
      <c r="DJ160" s="294">
        <v>0</v>
      </c>
      <c r="DK160" s="294">
        <v>5.0000000000000001E-4</v>
      </c>
      <c r="DL160" s="294">
        <v>5.0000000000000001E-4</v>
      </c>
      <c r="DM160" s="294">
        <v>2.9999999999999997E-4</v>
      </c>
      <c r="DN160" s="294">
        <v>2.7500000000000002E-4</v>
      </c>
      <c r="DO160" s="294">
        <v>4.0000000000000598E-4</v>
      </c>
      <c r="DQ160" s="294">
        <v>6.4999999999999994E-5</v>
      </c>
    </row>
    <row r="161" spans="1:121" x14ac:dyDescent="0.2">
      <c r="A161" s="66">
        <v>41275</v>
      </c>
      <c r="B161">
        <v>0.98799999999999999</v>
      </c>
      <c r="C161">
        <v>0</v>
      </c>
      <c r="D161">
        <v>0</v>
      </c>
      <c r="E161">
        <v>0</v>
      </c>
      <c r="F161">
        <v>0</v>
      </c>
      <c r="G161">
        <v>0.98750000000000004</v>
      </c>
      <c r="H161">
        <v>0.98750000000000004</v>
      </c>
      <c r="I161">
        <v>0.9078387499999917</v>
      </c>
      <c r="J161">
        <v>0.79886999999999997</v>
      </c>
      <c r="K161">
        <v>0.98499999999999999</v>
      </c>
      <c r="L161">
        <v>0.93321552499999505</v>
      </c>
      <c r="M161">
        <v>0.98334693749999469</v>
      </c>
      <c r="N161">
        <v>0.88251344999999648</v>
      </c>
      <c r="O161">
        <v>0.95962240000000287</v>
      </c>
      <c r="P161">
        <v>0.88251344999999648</v>
      </c>
      <c r="Q161">
        <v>0.93321552499999505</v>
      </c>
      <c r="R161">
        <v>0.93321552499999505</v>
      </c>
      <c r="S161">
        <v>0.93321552499999505</v>
      </c>
      <c r="T161">
        <v>0.88251344999999648</v>
      </c>
      <c r="U161">
        <v>0.88251344999999648</v>
      </c>
      <c r="V161">
        <v>0.88251344999999648</v>
      </c>
      <c r="W161">
        <v>0.88251344999999648</v>
      </c>
      <c r="X161">
        <v>0.95962240000000287</v>
      </c>
      <c r="Y161">
        <v>0.95962240000000287</v>
      </c>
      <c r="Z161">
        <v>0.95962240000000287</v>
      </c>
      <c r="AA161">
        <v>0.95962240000000287</v>
      </c>
      <c r="AB161">
        <v>0.88251344999999648</v>
      </c>
      <c r="AC161">
        <v>0.88251344999999648</v>
      </c>
      <c r="AD161">
        <v>0.95962240000000287</v>
      </c>
      <c r="AE161">
        <v>0.95962240000000287</v>
      </c>
      <c r="AF161">
        <v>0.88251344999999648</v>
      </c>
      <c r="AG161">
        <v>0.98</v>
      </c>
      <c r="AH161">
        <v>0.98012584999999763</v>
      </c>
      <c r="AI161">
        <v>0.98012584999999763</v>
      </c>
      <c r="AJ161">
        <v>0.88251344999999648</v>
      </c>
      <c r="AK161">
        <v>1</v>
      </c>
      <c r="AL161">
        <v>0.98499999999999999</v>
      </c>
      <c r="AM161">
        <v>0</v>
      </c>
      <c r="BB161">
        <v>0.64</v>
      </c>
      <c r="BC161">
        <f t="shared" si="2"/>
        <v>1</v>
      </c>
      <c r="BE161">
        <v>1.1083226000000124</v>
      </c>
      <c r="BF161">
        <v>1.1201999999999968</v>
      </c>
      <c r="BG161">
        <v>1.0826999999999998</v>
      </c>
      <c r="BH161">
        <v>1.0203999999999982</v>
      </c>
      <c r="BI161">
        <v>1</v>
      </c>
      <c r="BJ161">
        <v>2.4054000000000073</v>
      </c>
      <c r="BK161">
        <v>2.3049463333333291</v>
      </c>
      <c r="BL161">
        <v>1.1277499999999896</v>
      </c>
      <c r="BM161">
        <v>1.2885</v>
      </c>
      <c r="BN161">
        <v>2.0010000000000008</v>
      </c>
      <c r="BO161">
        <v>1.5425049999999918</v>
      </c>
      <c r="BP161">
        <v>1.5425049999999918</v>
      </c>
      <c r="BQ161">
        <v>1.2790049999999951</v>
      </c>
      <c r="BR161">
        <v>1.0904800000000032</v>
      </c>
      <c r="BS161">
        <v>1.4482049999999933</v>
      </c>
      <c r="BT161" s="294"/>
      <c r="BU161">
        <v>1.1012649999999973</v>
      </c>
      <c r="BV161" s="294"/>
      <c r="BW161" s="294"/>
      <c r="BX161" s="294"/>
      <c r="BY161" s="294"/>
      <c r="BZ161" s="294"/>
      <c r="CA161" s="294"/>
      <c r="CB161" s="294"/>
      <c r="CC161">
        <v>0.89500000000000002</v>
      </c>
      <c r="CH161">
        <v>0.57999999999999996</v>
      </c>
      <c r="CI161">
        <v>0.45</v>
      </c>
      <c r="CJ161">
        <v>0.80500000000000005</v>
      </c>
      <c r="CK161">
        <v>0.62</v>
      </c>
      <c r="CL161">
        <v>0.505</v>
      </c>
      <c r="CM161">
        <v>0.60499999999999998</v>
      </c>
      <c r="CN161">
        <v>0.63749999999999996</v>
      </c>
      <c r="CO161">
        <v>0.69</v>
      </c>
      <c r="CP161">
        <v>0.88</v>
      </c>
      <c r="CQ161">
        <v>0.64</v>
      </c>
      <c r="CR161">
        <v>0.89</v>
      </c>
      <c r="DA161" s="294">
        <v>2.8499999999999999E-4</v>
      </c>
      <c r="DB161" s="294">
        <v>2.0000000000000001E-4</v>
      </c>
      <c r="DC161" s="294">
        <v>0</v>
      </c>
      <c r="DD161" s="294">
        <v>1E-4</v>
      </c>
      <c r="DE161" s="294">
        <v>0</v>
      </c>
      <c r="DF161" s="294">
        <v>3.5999999999999999E-3</v>
      </c>
      <c r="DG161" s="294">
        <v>4.6999999999999999E-4</v>
      </c>
      <c r="DH161" s="294">
        <v>6.9999999999999999E-4</v>
      </c>
      <c r="DI161" s="294">
        <v>0</v>
      </c>
      <c r="DJ161" s="294">
        <v>0</v>
      </c>
      <c r="DK161" s="294">
        <v>5.0000000000000001E-4</v>
      </c>
      <c r="DL161" s="294">
        <v>5.0000000000000001E-4</v>
      </c>
      <c r="DM161" s="294">
        <v>2.9999999999999997E-4</v>
      </c>
      <c r="DN161" s="294">
        <v>2.7500000000000002E-4</v>
      </c>
      <c r="DO161" s="294">
        <v>4.0000000000000598E-4</v>
      </c>
      <c r="DQ161" s="294">
        <v>6.4999999999999994E-5</v>
      </c>
    </row>
    <row r="162" spans="1:121" x14ac:dyDescent="0.2">
      <c r="A162" s="66">
        <v>41306</v>
      </c>
      <c r="B162">
        <v>0.95894557400001079</v>
      </c>
      <c r="C162">
        <v>0</v>
      </c>
      <c r="D162">
        <v>0</v>
      </c>
      <c r="E162">
        <v>0</v>
      </c>
      <c r="F162">
        <v>0</v>
      </c>
      <c r="G162">
        <v>0.98750000000000004</v>
      </c>
      <c r="H162">
        <v>0.98750000000000004</v>
      </c>
      <c r="I162">
        <v>0.9535402499999911</v>
      </c>
      <c r="J162">
        <v>0.93416250000000001</v>
      </c>
      <c r="K162">
        <v>0.98499999999999999</v>
      </c>
      <c r="L162">
        <v>0.97980817499999473</v>
      </c>
      <c r="M162">
        <v>0.98750000000000004</v>
      </c>
      <c r="N162">
        <v>0.90830654999999638</v>
      </c>
      <c r="O162">
        <v>0.95713751250000279</v>
      </c>
      <c r="P162">
        <v>0.90830654999999638</v>
      </c>
      <c r="Q162">
        <v>0.97980817499999473</v>
      </c>
      <c r="R162">
        <v>0.97980817499999473</v>
      </c>
      <c r="S162">
        <v>0.97980817499999473</v>
      </c>
      <c r="T162">
        <v>0.90830654999999638</v>
      </c>
      <c r="U162">
        <v>0.90830654999999638</v>
      </c>
      <c r="V162">
        <v>0.90830654999999638</v>
      </c>
      <c r="W162">
        <v>0.90830654999999638</v>
      </c>
      <c r="X162">
        <v>0.95713751250000279</v>
      </c>
      <c r="Y162">
        <v>0.95713751250000279</v>
      </c>
      <c r="Z162">
        <v>0.95713751250000279</v>
      </c>
      <c r="AA162">
        <v>0.95713751250000279</v>
      </c>
      <c r="AB162">
        <v>0.90830654999999638</v>
      </c>
      <c r="AC162">
        <v>0.90830654999999638</v>
      </c>
      <c r="AD162">
        <v>0.95713751250000279</v>
      </c>
      <c r="AE162">
        <v>0.95713751250000279</v>
      </c>
      <c r="AF162">
        <v>0.90830654999999638</v>
      </c>
      <c r="AG162">
        <v>0.98</v>
      </c>
      <c r="AH162">
        <v>0.98018369999999755</v>
      </c>
      <c r="AI162">
        <v>0.98018369999999755</v>
      </c>
      <c r="AJ162">
        <v>0.90830654999999638</v>
      </c>
      <c r="AK162">
        <v>1</v>
      </c>
      <c r="AL162">
        <v>0.98499999999999999</v>
      </c>
      <c r="AM162">
        <v>0</v>
      </c>
      <c r="BB162">
        <v>0.64</v>
      </c>
      <c r="BC162">
        <f t="shared" si="2"/>
        <v>1</v>
      </c>
      <c r="BE162">
        <v>1.1086076000000125</v>
      </c>
      <c r="BF162">
        <v>1.1203999999999967</v>
      </c>
      <c r="BG162">
        <v>1.0826999999999998</v>
      </c>
      <c r="BH162">
        <v>1.0204999999999982</v>
      </c>
      <c r="BI162">
        <v>1</v>
      </c>
      <c r="BJ162">
        <v>2.4090000000000074</v>
      </c>
      <c r="BK162">
        <v>2.3054163333333291</v>
      </c>
      <c r="BL162">
        <v>1.1284499999999895</v>
      </c>
      <c r="BM162">
        <v>1.2885</v>
      </c>
      <c r="BN162">
        <v>2.0010000000000008</v>
      </c>
      <c r="BO162">
        <v>1.5430049999999917</v>
      </c>
      <c r="BP162">
        <v>1.5430049999999917</v>
      </c>
      <c r="BQ162">
        <v>1.279304999999995</v>
      </c>
      <c r="BR162">
        <v>1.0907550000000032</v>
      </c>
      <c r="BS162">
        <v>1.4486049999999933</v>
      </c>
      <c r="BT162" s="294"/>
      <c r="BU162">
        <v>1.1013299999999973</v>
      </c>
      <c r="BV162" s="294"/>
      <c r="BW162" s="294"/>
      <c r="BX162" s="294"/>
      <c r="BY162" s="294"/>
      <c r="BZ162" s="294"/>
      <c r="CA162" s="294"/>
      <c r="CB162" s="294"/>
      <c r="CC162">
        <v>0.86499999999999999</v>
      </c>
      <c r="CH162">
        <v>0.57999999999999996</v>
      </c>
      <c r="CI162">
        <v>0.45</v>
      </c>
      <c r="CJ162">
        <v>0.84499999999999997</v>
      </c>
      <c r="CK162">
        <v>0.72499999999999998</v>
      </c>
      <c r="CL162">
        <v>0.505</v>
      </c>
      <c r="CM162">
        <v>0.63500000000000001</v>
      </c>
      <c r="CN162">
        <v>0.66749999999999998</v>
      </c>
      <c r="CO162">
        <v>0.71</v>
      </c>
      <c r="CP162">
        <v>0.87749999999999995</v>
      </c>
      <c r="CQ162">
        <v>0.67</v>
      </c>
      <c r="CR162">
        <v>0.89</v>
      </c>
      <c r="DA162" s="294">
        <v>2.8499999999999999E-4</v>
      </c>
      <c r="DB162" s="294">
        <v>2.0000000000000001E-4</v>
      </c>
      <c r="DC162" s="294">
        <v>0</v>
      </c>
      <c r="DD162" s="294">
        <v>1E-4</v>
      </c>
      <c r="DE162" s="294">
        <v>0</v>
      </c>
      <c r="DF162" s="294">
        <v>3.5999999999999999E-3</v>
      </c>
      <c r="DG162" s="294">
        <v>4.6999999999999999E-4</v>
      </c>
      <c r="DH162" s="294">
        <v>6.9999999999999999E-4</v>
      </c>
      <c r="DI162" s="294">
        <v>0</v>
      </c>
      <c r="DJ162" s="294">
        <v>0</v>
      </c>
      <c r="DK162" s="294">
        <v>5.0000000000000001E-4</v>
      </c>
      <c r="DL162" s="294">
        <v>5.0000000000000001E-4</v>
      </c>
      <c r="DM162" s="294">
        <v>2.9999999999999997E-4</v>
      </c>
      <c r="DN162" s="294">
        <v>2.7500000000000002E-4</v>
      </c>
      <c r="DO162" s="294">
        <v>4.0000000000000598E-4</v>
      </c>
      <c r="DQ162" s="294">
        <v>6.4999999999999994E-5</v>
      </c>
    </row>
    <row r="163" spans="1:121" x14ac:dyDescent="0.2">
      <c r="A163" s="66">
        <v>41334</v>
      </c>
      <c r="B163">
        <v>0.9591920990000109</v>
      </c>
      <c r="C163">
        <v>0</v>
      </c>
      <c r="D163">
        <v>0</v>
      </c>
      <c r="E163">
        <v>0</v>
      </c>
      <c r="F163">
        <v>0</v>
      </c>
      <c r="G163">
        <v>0.98750000000000004</v>
      </c>
      <c r="H163">
        <v>0.98750000000000004</v>
      </c>
      <c r="I163">
        <v>0.98750000000000004</v>
      </c>
      <c r="J163">
        <v>0.98499999999999999</v>
      </c>
      <c r="K163">
        <v>0.98499999999999999</v>
      </c>
      <c r="L163">
        <v>0.98750000000000004</v>
      </c>
      <c r="M163">
        <v>0.98750000000000004</v>
      </c>
      <c r="N163">
        <v>0.98</v>
      </c>
      <c r="O163">
        <v>0.98192700000000299</v>
      </c>
      <c r="P163">
        <v>0.98</v>
      </c>
      <c r="Q163">
        <v>0.98750000000000004</v>
      </c>
      <c r="R163">
        <v>0.98750000000000004</v>
      </c>
      <c r="S163">
        <v>0.98750000000000004</v>
      </c>
      <c r="T163">
        <v>0.98</v>
      </c>
      <c r="U163">
        <v>0.98</v>
      </c>
      <c r="V163">
        <v>0.98</v>
      </c>
      <c r="W163">
        <v>0.98</v>
      </c>
      <c r="X163">
        <v>0.98192700000000299</v>
      </c>
      <c r="Y163">
        <v>0.98192700000000299</v>
      </c>
      <c r="Z163">
        <v>0.98192700000000299</v>
      </c>
      <c r="AA163">
        <v>0.98192700000000299</v>
      </c>
      <c r="AB163">
        <v>0.98</v>
      </c>
      <c r="AC163">
        <v>0.98</v>
      </c>
      <c r="AD163">
        <v>0.98192700000000299</v>
      </c>
      <c r="AE163">
        <v>0.98192700000000299</v>
      </c>
      <c r="AF163">
        <v>0.98</v>
      </c>
      <c r="AG163">
        <v>0.99</v>
      </c>
      <c r="AH163">
        <v>0.98024154999999757</v>
      </c>
      <c r="AI163">
        <v>0.98024154999999757</v>
      </c>
      <c r="AJ163">
        <v>0.98</v>
      </c>
      <c r="AK163">
        <v>1</v>
      </c>
      <c r="AL163">
        <v>0.98499999999999999</v>
      </c>
      <c r="AM163">
        <v>0</v>
      </c>
      <c r="BB163">
        <v>0.64</v>
      </c>
      <c r="BC163">
        <f t="shared" si="2"/>
        <v>1</v>
      </c>
      <c r="BE163">
        <v>1.1088926000000126</v>
      </c>
      <c r="BF163">
        <v>1.1205999999999967</v>
      </c>
      <c r="BG163">
        <v>1.0826999999999998</v>
      </c>
      <c r="BH163">
        <v>1.0205999999999982</v>
      </c>
      <c r="BI163">
        <v>1</v>
      </c>
      <c r="BJ163">
        <v>2.4126000000000074</v>
      </c>
      <c r="BK163">
        <v>2.305886333333329</v>
      </c>
      <c r="BL163">
        <v>1.1291499999999894</v>
      </c>
      <c r="BM163">
        <v>1.2885</v>
      </c>
      <c r="BN163">
        <v>2.0010000000000008</v>
      </c>
      <c r="BO163">
        <v>1.5435049999999917</v>
      </c>
      <c r="BP163">
        <v>1.5435049999999917</v>
      </c>
      <c r="BQ163">
        <v>1.279604999999995</v>
      </c>
      <c r="BR163">
        <v>1.0910300000000033</v>
      </c>
      <c r="BS163">
        <v>1.4490049999999932</v>
      </c>
      <c r="BT163" s="294"/>
      <c r="BU163">
        <v>1.1013949999999972</v>
      </c>
      <c r="BV163" s="294"/>
      <c r="BW163" s="294"/>
      <c r="BX163" s="294"/>
      <c r="BY163" s="294"/>
      <c r="BZ163" s="294"/>
      <c r="CA163" s="294"/>
      <c r="CB163" s="294"/>
      <c r="CC163">
        <v>0.86499999999999999</v>
      </c>
      <c r="CH163">
        <v>0.54</v>
      </c>
      <c r="CI163">
        <v>0.45</v>
      </c>
      <c r="CJ163">
        <v>0.875</v>
      </c>
      <c r="CK163">
        <v>0.89500000000000002</v>
      </c>
      <c r="CL163">
        <v>0.51500000000000001</v>
      </c>
      <c r="CM163">
        <v>0.78500000000000003</v>
      </c>
      <c r="CN163">
        <v>0.8175</v>
      </c>
      <c r="CO163">
        <v>0.8</v>
      </c>
      <c r="CP163">
        <v>0.9</v>
      </c>
      <c r="CQ163">
        <v>0.83</v>
      </c>
      <c r="CR163">
        <v>0.89</v>
      </c>
      <c r="DA163" s="294">
        <v>2.8499999999999999E-4</v>
      </c>
      <c r="DB163" s="294">
        <v>2.0000000000000001E-4</v>
      </c>
      <c r="DC163" s="294">
        <v>0</v>
      </c>
      <c r="DD163" s="294">
        <v>1E-4</v>
      </c>
      <c r="DE163" s="294">
        <v>0</v>
      </c>
      <c r="DF163" s="294">
        <v>3.5999999999999999E-3</v>
      </c>
      <c r="DG163" s="294">
        <v>4.6999999999999999E-4</v>
      </c>
      <c r="DH163" s="294">
        <v>6.9999999999999999E-4</v>
      </c>
      <c r="DI163" s="294">
        <v>0</v>
      </c>
      <c r="DJ163" s="294">
        <v>0</v>
      </c>
      <c r="DK163" s="294">
        <v>5.0000000000000001E-4</v>
      </c>
      <c r="DL163" s="294">
        <v>5.0000000000000001E-4</v>
      </c>
      <c r="DM163" s="294">
        <v>2.9999999999999997E-4</v>
      </c>
      <c r="DN163" s="294">
        <v>2.7500000000000002E-4</v>
      </c>
      <c r="DO163" s="294">
        <v>4.0000000000000598E-4</v>
      </c>
      <c r="DQ163" s="294">
        <v>6.4999999999999994E-5</v>
      </c>
    </row>
    <row r="164" spans="1:121" x14ac:dyDescent="0.2">
      <c r="A164" s="66">
        <v>41365</v>
      </c>
      <c r="B164">
        <v>0.98799999999999999</v>
      </c>
      <c r="C164">
        <v>0</v>
      </c>
      <c r="D164">
        <v>0</v>
      </c>
      <c r="E164">
        <v>0</v>
      </c>
      <c r="F164">
        <v>0</v>
      </c>
      <c r="G164">
        <v>0.98750000000000004</v>
      </c>
      <c r="H164">
        <v>0.9686696599999981</v>
      </c>
      <c r="I164">
        <v>0.98750000000000004</v>
      </c>
      <c r="J164">
        <v>0.98499999999999999</v>
      </c>
      <c r="K164">
        <v>0.98499999999999999</v>
      </c>
      <c r="L164">
        <v>0.98750000000000004</v>
      </c>
      <c r="M164">
        <v>0.98750000000000004</v>
      </c>
      <c r="N164">
        <v>0.98</v>
      </c>
      <c r="O164">
        <v>0.98544841500000302</v>
      </c>
      <c r="P164">
        <v>0.98</v>
      </c>
      <c r="Q164">
        <v>0.98750000000000004</v>
      </c>
      <c r="R164">
        <v>0.98750000000000004</v>
      </c>
      <c r="S164">
        <v>0.98750000000000004</v>
      </c>
      <c r="T164">
        <v>0.98</v>
      </c>
      <c r="U164">
        <v>0.98</v>
      </c>
      <c r="V164">
        <v>0.98</v>
      </c>
      <c r="W164">
        <v>0.98</v>
      </c>
      <c r="X164">
        <v>0.98544841500000302</v>
      </c>
      <c r="Y164">
        <v>0.98544841500000302</v>
      </c>
      <c r="Z164">
        <v>0.98544841500000302</v>
      </c>
      <c r="AA164">
        <v>0.98544841500000302</v>
      </c>
      <c r="AB164">
        <v>0.98</v>
      </c>
      <c r="AC164">
        <v>0.98</v>
      </c>
      <c r="AD164">
        <v>0.98544841500000302</v>
      </c>
      <c r="AE164">
        <v>0.98544841500000302</v>
      </c>
      <c r="AF164">
        <v>0.98</v>
      </c>
      <c r="AG164">
        <v>0.99</v>
      </c>
      <c r="AH164">
        <v>0.98029939999999749</v>
      </c>
      <c r="AI164">
        <v>0.98029939999999749</v>
      </c>
      <c r="AJ164">
        <v>0.98</v>
      </c>
      <c r="AK164">
        <v>1</v>
      </c>
      <c r="AL164">
        <v>0.98499999999999999</v>
      </c>
      <c r="AM164">
        <v>0</v>
      </c>
      <c r="BB164">
        <v>0.64</v>
      </c>
      <c r="BC164">
        <f t="shared" si="2"/>
        <v>1</v>
      </c>
      <c r="BE164">
        <v>1.1091776000000126</v>
      </c>
      <c r="BF164">
        <v>1.1207999999999967</v>
      </c>
      <c r="BG164">
        <v>1.0826999999999998</v>
      </c>
      <c r="BH164">
        <v>1.0206999999999982</v>
      </c>
      <c r="BI164">
        <v>1</v>
      </c>
      <c r="BJ164">
        <v>2.4162000000000075</v>
      </c>
      <c r="BK164">
        <v>2.306356333333329</v>
      </c>
      <c r="BL164">
        <v>1.1298499999999894</v>
      </c>
      <c r="BM164">
        <v>1.2885</v>
      </c>
      <c r="BN164">
        <v>2.0010000000000008</v>
      </c>
      <c r="BO164">
        <v>1.5440049999999916</v>
      </c>
      <c r="BP164">
        <v>1.5440049999999916</v>
      </c>
      <c r="BQ164">
        <v>1.279904999999995</v>
      </c>
      <c r="BR164">
        <v>1.0913050000000033</v>
      </c>
      <c r="BS164">
        <v>1.4494049999999932</v>
      </c>
      <c r="BT164" s="294"/>
      <c r="BU164">
        <v>1.1014599999999972</v>
      </c>
      <c r="BV164" s="294"/>
      <c r="BW164" s="294"/>
      <c r="BX164" s="294"/>
      <c r="BY164" s="294"/>
      <c r="BZ164" s="294"/>
      <c r="CA164" s="294"/>
      <c r="CB164" s="294"/>
      <c r="CC164">
        <v>0.89500000000000002</v>
      </c>
      <c r="CH164">
        <v>0.48</v>
      </c>
      <c r="CI164">
        <v>0.42</v>
      </c>
      <c r="CJ164">
        <v>0.93500000000000005</v>
      </c>
      <c r="CK164">
        <v>0.88500000000000001</v>
      </c>
      <c r="CL164">
        <v>0.57499999999999996</v>
      </c>
      <c r="CM164">
        <v>0.89500000000000002</v>
      </c>
      <c r="CN164">
        <v>0.92749999999999999</v>
      </c>
      <c r="CO164">
        <v>0.85</v>
      </c>
      <c r="CP164">
        <v>0.90300000000000002</v>
      </c>
      <c r="CQ164">
        <v>0.92</v>
      </c>
      <c r="CR164">
        <v>0.89</v>
      </c>
      <c r="DA164" s="294">
        <v>2.8499999999999999E-4</v>
      </c>
      <c r="DB164" s="294">
        <v>2.0000000000000001E-4</v>
      </c>
      <c r="DC164" s="294">
        <v>0</v>
      </c>
      <c r="DD164" s="294">
        <v>1E-4</v>
      </c>
      <c r="DE164" s="294">
        <v>0</v>
      </c>
      <c r="DF164" s="294">
        <v>3.5999999999999999E-3</v>
      </c>
      <c r="DG164" s="294">
        <v>4.6999999999999999E-4</v>
      </c>
      <c r="DH164" s="294">
        <v>6.9999999999999999E-4</v>
      </c>
      <c r="DI164" s="294">
        <v>0</v>
      </c>
      <c r="DJ164" s="294">
        <v>0</v>
      </c>
      <c r="DK164" s="294">
        <v>5.0000000000000001E-4</v>
      </c>
      <c r="DL164" s="294">
        <v>5.0000000000000001E-4</v>
      </c>
      <c r="DM164" s="294">
        <v>2.9999999999999997E-4</v>
      </c>
      <c r="DN164" s="294">
        <v>2.7500000000000002E-4</v>
      </c>
      <c r="DO164" s="294">
        <v>4.0000000000000598E-4</v>
      </c>
      <c r="DQ164" s="294">
        <v>6.4999999999999994E-5</v>
      </c>
    </row>
    <row r="165" spans="1:121" x14ac:dyDescent="0.2">
      <c r="A165" s="66">
        <v>41395</v>
      </c>
      <c r="B165">
        <v>0.98799999999999999</v>
      </c>
      <c r="C165">
        <v>0</v>
      </c>
      <c r="D165">
        <v>0</v>
      </c>
      <c r="E165">
        <v>0</v>
      </c>
      <c r="F165">
        <v>0</v>
      </c>
      <c r="G165">
        <v>0.82273200000000257</v>
      </c>
      <c r="H165">
        <v>0.96886705999999811</v>
      </c>
      <c r="I165">
        <v>0.98750000000000004</v>
      </c>
      <c r="J165">
        <v>0.98499999999999999</v>
      </c>
      <c r="K165">
        <v>0.98499999999999999</v>
      </c>
      <c r="L165">
        <v>0.98750000000000004</v>
      </c>
      <c r="M165">
        <v>0.98750000000000004</v>
      </c>
      <c r="N165">
        <v>0.98</v>
      </c>
      <c r="O165">
        <v>0.98242200000000302</v>
      </c>
      <c r="P165">
        <v>0.98</v>
      </c>
      <c r="Q165">
        <v>0.98750000000000004</v>
      </c>
      <c r="R165">
        <v>0.98750000000000004</v>
      </c>
      <c r="S165">
        <v>0.98750000000000004</v>
      </c>
      <c r="T165">
        <v>0.98</v>
      </c>
      <c r="U165">
        <v>0.98</v>
      </c>
      <c r="V165">
        <v>0.98</v>
      </c>
      <c r="W165">
        <v>0.98</v>
      </c>
      <c r="X165">
        <v>0.98242200000000302</v>
      </c>
      <c r="Y165">
        <v>0.98242200000000302</v>
      </c>
      <c r="Z165">
        <v>0.98242200000000302</v>
      </c>
      <c r="AA165">
        <v>0.98242200000000302</v>
      </c>
      <c r="AB165">
        <v>0.98</v>
      </c>
      <c r="AC165">
        <v>0.98</v>
      </c>
      <c r="AD165">
        <v>0.98242200000000302</v>
      </c>
      <c r="AE165">
        <v>0.98242200000000302</v>
      </c>
      <c r="AF165">
        <v>0.98</v>
      </c>
      <c r="AG165">
        <v>0.99</v>
      </c>
      <c r="AH165">
        <v>0.98035724999999752</v>
      </c>
      <c r="AI165">
        <v>0.98035724999999752</v>
      </c>
      <c r="AJ165">
        <v>0.98</v>
      </c>
      <c r="AK165">
        <v>1</v>
      </c>
      <c r="AL165">
        <v>0.98499999999999999</v>
      </c>
      <c r="AM165">
        <v>0</v>
      </c>
      <c r="BB165">
        <v>0.64</v>
      </c>
      <c r="BC165">
        <f t="shared" si="2"/>
        <v>1</v>
      </c>
      <c r="BE165">
        <v>1.1094626000000127</v>
      </c>
      <c r="BF165">
        <v>1.1209999999999967</v>
      </c>
      <c r="BG165">
        <v>1.0826999999999998</v>
      </c>
      <c r="BH165">
        <v>1.0207999999999982</v>
      </c>
      <c r="BI165">
        <v>1</v>
      </c>
      <c r="BJ165">
        <v>2.4198000000000075</v>
      </c>
      <c r="BK165">
        <v>2.306826333333329</v>
      </c>
      <c r="BL165">
        <v>1.1305499999999893</v>
      </c>
      <c r="BM165">
        <v>1.2885</v>
      </c>
      <c r="BN165">
        <v>2.0010000000000008</v>
      </c>
      <c r="BO165">
        <v>1.5445049999999916</v>
      </c>
      <c r="BP165">
        <v>1.5445049999999916</v>
      </c>
      <c r="BQ165">
        <v>1.2802049999999949</v>
      </c>
      <c r="BR165">
        <v>1.0915800000000033</v>
      </c>
      <c r="BS165">
        <v>1.4498049999999931</v>
      </c>
      <c r="BT165" s="294"/>
      <c r="BU165">
        <v>1.1015249999999972</v>
      </c>
      <c r="BV165" s="294"/>
      <c r="BW165" s="294"/>
      <c r="BX165" s="294"/>
      <c r="BY165" s="294"/>
      <c r="BZ165" s="294"/>
      <c r="CA165" s="294"/>
      <c r="CB165" s="294"/>
      <c r="CC165">
        <v>0.96499999999999997</v>
      </c>
      <c r="CH165">
        <v>0.34</v>
      </c>
      <c r="CI165">
        <v>0.42</v>
      </c>
      <c r="CJ165">
        <v>0.93500000000000005</v>
      </c>
      <c r="CK165">
        <v>0.78500000000000003</v>
      </c>
      <c r="CL165">
        <v>0.625</v>
      </c>
      <c r="CM165">
        <v>0.91749999999999998</v>
      </c>
      <c r="CN165">
        <v>0.95</v>
      </c>
      <c r="CO165">
        <v>0.88</v>
      </c>
      <c r="CP165">
        <v>0.9</v>
      </c>
      <c r="CQ165">
        <v>0.93500000000000005</v>
      </c>
      <c r="CR165">
        <v>0.89</v>
      </c>
      <c r="DA165" s="294">
        <v>2.8499999999999999E-4</v>
      </c>
      <c r="DB165" s="294">
        <v>2.0000000000000001E-4</v>
      </c>
      <c r="DC165" s="294">
        <v>0</v>
      </c>
      <c r="DD165" s="294">
        <v>1E-4</v>
      </c>
      <c r="DE165" s="294">
        <v>0</v>
      </c>
      <c r="DF165" s="294">
        <v>3.5999999999999999E-3</v>
      </c>
      <c r="DG165" s="294">
        <v>4.6999999999999999E-4</v>
      </c>
      <c r="DH165" s="294">
        <v>6.9999999999999999E-4</v>
      </c>
      <c r="DI165" s="294">
        <v>0</v>
      </c>
      <c r="DJ165" s="294">
        <v>0</v>
      </c>
      <c r="DK165" s="294">
        <v>5.0000000000000001E-4</v>
      </c>
      <c r="DL165" s="294">
        <v>5.0000000000000001E-4</v>
      </c>
      <c r="DM165" s="294">
        <v>2.9999999999999997E-4</v>
      </c>
      <c r="DN165" s="294">
        <v>2.7500000000000002E-4</v>
      </c>
      <c r="DO165" s="294">
        <v>4.0000000000000598E-4</v>
      </c>
      <c r="DQ165" s="294">
        <v>6.4999999999999994E-5</v>
      </c>
    </row>
    <row r="166" spans="1:121" x14ac:dyDescent="0.2">
      <c r="A166" s="66">
        <v>41426</v>
      </c>
      <c r="B166">
        <v>0.98799999999999999</v>
      </c>
      <c r="C166">
        <v>0</v>
      </c>
      <c r="D166">
        <v>0</v>
      </c>
      <c r="E166">
        <v>0</v>
      </c>
      <c r="F166">
        <v>0</v>
      </c>
      <c r="G166">
        <v>0.82395600000000258</v>
      </c>
      <c r="H166">
        <v>0.98750000000000004</v>
      </c>
      <c r="I166">
        <v>0.98750000000000004</v>
      </c>
      <c r="J166">
        <v>0.8955074999999999</v>
      </c>
      <c r="K166">
        <v>0.98499999999999999</v>
      </c>
      <c r="L166">
        <v>0.98750000000000004</v>
      </c>
      <c r="M166">
        <v>0.98750000000000004</v>
      </c>
      <c r="N166">
        <v>0.98</v>
      </c>
      <c r="O166">
        <v>0.98539913750000296</v>
      </c>
      <c r="P166">
        <v>0.98</v>
      </c>
      <c r="Q166">
        <v>0.98750000000000004</v>
      </c>
      <c r="R166">
        <v>0.98750000000000004</v>
      </c>
      <c r="S166">
        <v>0.98750000000000004</v>
      </c>
      <c r="T166">
        <v>0.98</v>
      </c>
      <c r="U166">
        <v>0.98</v>
      </c>
      <c r="V166">
        <v>0.98</v>
      </c>
      <c r="W166">
        <v>0.98</v>
      </c>
      <c r="X166">
        <v>0.98539913750000296</v>
      </c>
      <c r="Y166">
        <v>0.98539913750000296</v>
      </c>
      <c r="Z166">
        <v>0.98539913750000296</v>
      </c>
      <c r="AA166">
        <v>0.98539913750000296</v>
      </c>
      <c r="AB166">
        <v>0.98</v>
      </c>
      <c r="AC166">
        <v>0.98</v>
      </c>
      <c r="AD166">
        <v>0.98539913750000296</v>
      </c>
      <c r="AE166">
        <v>0.98539913750000296</v>
      </c>
      <c r="AF166">
        <v>0.98</v>
      </c>
      <c r="AG166">
        <v>0.99</v>
      </c>
      <c r="AH166">
        <v>0.98041509999999754</v>
      </c>
      <c r="AI166">
        <v>0.98041509999999754</v>
      </c>
      <c r="AJ166">
        <v>0.98</v>
      </c>
      <c r="AK166">
        <v>1</v>
      </c>
      <c r="AL166">
        <v>0.98499999999999999</v>
      </c>
      <c r="AM166">
        <v>0</v>
      </c>
      <c r="BB166">
        <v>0.64</v>
      </c>
      <c r="BC166">
        <f t="shared" si="2"/>
        <v>1</v>
      </c>
      <c r="BE166">
        <v>1.1097476000000128</v>
      </c>
      <c r="BF166">
        <v>1.1211999999999966</v>
      </c>
      <c r="BG166">
        <v>1.0826999999999998</v>
      </c>
      <c r="BH166">
        <v>1.0208999999999981</v>
      </c>
      <c r="BI166">
        <v>1</v>
      </c>
      <c r="BJ166">
        <v>2.4234000000000075</v>
      </c>
      <c r="BK166">
        <v>2.307296333333329</v>
      </c>
      <c r="BL166">
        <v>1.1312499999999892</v>
      </c>
      <c r="BM166">
        <v>1.2885</v>
      </c>
      <c r="BN166">
        <v>2.0010000000000008</v>
      </c>
      <c r="BO166">
        <v>1.5450049999999915</v>
      </c>
      <c r="BP166">
        <v>1.5450049999999915</v>
      </c>
      <c r="BQ166">
        <v>1.2805049999999949</v>
      </c>
      <c r="BR166">
        <v>1.0918550000000034</v>
      </c>
      <c r="BS166">
        <v>1.4502049999999931</v>
      </c>
      <c r="BT166" s="294"/>
      <c r="BU166">
        <v>1.1015899999999972</v>
      </c>
      <c r="BV166" s="294"/>
      <c r="BW166" s="294"/>
      <c r="BX166" s="294"/>
      <c r="BY166" s="294"/>
      <c r="BZ166" s="294"/>
      <c r="CA166" s="294"/>
      <c r="CB166" s="294"/>
      <c r="CC166">
        <v>0.96499999999999997</v>
      </c>
      <c r="CH166">
        <v>0.34</v>
      </c>
      <c r="CI166">
        <v>0.47</v>
      </c>
      <c r="CJ166">
        <v>0.93500000000000005</v>
      </c>
      <c r="CK166">
        <v>0.69499999999999995</v>
      </c>
      <c r="CL166">
        <v>0.72499999999999998</v>
      </c>
      <c r="CM166">
        <v>0.88249999999999995</v>
      </c>
      <c r="CN166">
        <v>0.91500000000000004</v>
      </c>
      <c r="CO166">
        <v>0.88</v>
      </c>
      <c r="CP166">
        <v>0.90249999999999997</v>
      </c>
      <c r="CQ166">
        <v>0.91500000000000004</v>
      </c>
      <c r="CR166">
        <v>0.89</v>
      </c>
      <c r="DA166" s="294">
        <v>2.8499999999999999E-4</v>
      </c>
      <c r="DB166" s="294">
        <v>2.0000000000000001E-4</v>
      </c>
      <c r="DC166" s="294">
        <v>0</v>
      </c>
      <c r="DD166" s="294">
        <v>1E-4</v>
      </c>
      <c r="DE166" s="294">
        <v>0</v>
      </c>
      <c r="DF166" s="294">
        <v>3.5999999999999999E-3</v>
      </c>
      <c r="DG166" s="294">
        <v>4.6999999999999999E-4</v>
      </c>
      <c r="DH166" s="294">
        <v>6.9999999999999999E-4</v>
      </c>
      <c r="DI166" s="294">
        <v>0</v>
      </c>
      <c r="DJ166" s="294">
        <v>0</v>
      </c>
      <c r="DK166" s="294">
        <v>5.0000000000000001E-4</v>
      </c>
      <c r="DL166" s="294">
        <v>5.0000000000000001E-4</v>
      </c>
      <c r="DM166" s="294">
        <v>2.9999999999999997E-4</v>
      </c>
      <c r="DN166" s="294">
        <v>2.7500000000000002E-4</v>
      </c>
      <c r="DO166" s="294">
        <v>4.0000000000000598E-4</v>
      </c>
      <c r="DQ166" s="294">
        <v>6.4999999999999994E-5</v>
      </c>
    </row>
    <row r="167" spans="1:121" x14ac:dyDescent="0.2">
      <c r="A167" s="66">
        <v>41456</v>
      </c>
      <c r="B167">
        <v>0.98799999999999999</v>
      </c>
      <c r="C167">
        <v>0</v>
      </c>
      <c r="D167">
        <v>0</v>
      </c>
      <c r="E167">
        <v>0</v>
      </c>
      <c r="F167">
        <v>0</v>
      </c>
      <c r="G167">
        <v>0.98750000000000004</v>
      </c>
      <c r="H167">
        <v>0.98750000000000004</v>
      </c>
      <c r="I167">
        <v>0.98750000000000004</v>
      </c>
      <c r="J167">
        <v>0.92127749999999997</v>
      </c>
      <c r="K167">
        <v>0.98499999999999999</v>
      </c>
      <c r="L167">
        <v>0.98750000000000004</v>
      </c>
      <c r="M167">
        <v>0.98750000000000004</v>
      </c>
      <c r="N167">
        <v>0.98</v>
      </c>
      <c r="O167">
        <v>0.98750000000000004</v>
      </c>
      <c r="P167">
        <v>0.98</v>
      </c>
      <c r="Q167">
        <v>0.98750000000000004</v>
      </c>
      <c r="R167">
        <v>0.98750000000000004</v>
      </c>
      <c r="S167">
        <v>0.98750000000000004</v>
      </c>
      <c r="T167">
        <v>0.98</v>
      </c>
      <c r="U167">
        <v>0.98</v>
      </c>
      <c r="V167">
        <v>0.98</v>
      </c>
      <c r="W167">
        <v>0.98</v>
      </c>
      <c r="X167">
        <v>0.98750000000000004</v>
      </c>
      <c r="Y167">
        <v>0.98750000000000004</v>
      </c>
      <c r="Z167">
        <v>0.98750000000000004</v>
      </c>
      <c r="AA167">
        <v>0.98750000000000004</v>
      </c>
      <c r="AB167">
        <v>0.98</v>
      </c>
      <c r="AC167">
        <v>0.98</v>
      </c>
      <c r="AD167">
        <v>0.98750000000000004</v>
      </c>
      <c r="AE167">
        <v>0.98750000000000004</v>
      </c>
      <c r="AF167">
        <v>0.98</v>
      </c>
      <c r="AG167">
        <v>0.99</v>
      </c>
      <c r="AH167">
        <v>0.98047294999999746</v>
      </c>
      <c r="AI167">
        <v>0.98047294999999746</v>
      </c>
      <c r="AJ167">
        <v>0.98</v>
      </c>
      <c r="AK167">
        <v>1</v>
      </c>
      <c r="AL167">
        <v>0.98499999999999999</v>
      </c>
      <c r="AM167">
        <v>0</v>
      </c>
      <c r="BB167">
        <v>0.64</v>
      </c>
      <c r="BC167">
        <f t="shared" si="2"/>
        <v>1</v>
      </c>
      <c r="BE167">
        <v>1.1100326000000129</v>
      </c>
      <c r="BF167">
        <v>1.1213999999999966</v>
      </c>
      <c r="BG167">
        <v>1.0826999999999998</v>
      </c>
      <c r="BH167">
        <v>1.0209999999999981</v>
      </c>
      <c r="BI167">
        <v>1</v>
      </c>
      <c r="BJ167">
        <v>2.4270000000000076</v>
      </c>
      <c r="BK167">
        <v>2.3077663333333289</v>
      </c>
      <c r="BL167">
        <v>1.1319499999999891</v>
      </c>
      <c r="BM167">
        <v>1.2885</v>
      </c>
      <c r="BN167">
        <v>2.0010000000000008</v>
      </c>
      <c r="BO167">
        <v>1.5455049999999915</v>
      </c>
      <c r="BP167">
        <v>1.5455049999999915</v>
      </c>
      <c r="BQ167">
        <v>1.2808049999999949</v>
      </c>
      <c r="BR167">
        <v>1.0921300000000034</v>
      </c>
      <c r="BS167">
        <v>1.450604999999993</v>
      </c>
      <c r="BT167" s="294"/>
      <c r="BU167">
        <v>1.1016549999999972</v>
      </c>
      <c r="BV167" s="294"/>
      <c r="BW167" s="294"/>
      <c r="BX167" s="294"/>
      <c r="BY167" s="294"/>
      <c r="BZ167" s="294"/>
      <c r="CA167" s="294"/>
      <c r="CB167" s="294"/>
      <c r="CC167">
        <v>0.97499999999999998</v>
      </c>
      <c r="CH167">
        <v>0.41</v>
      </c>
      <c r="CI167">
        <v>0.47</v>
      </c>
      <c r="CJ167">
        <v>0.93500000000000005</v>
      </c>
      <c r="CK167">
        <v>0.71499999999999997</v>
      </c>
      <c r="CL167">
        <v>0.72499999999999998</v>
      </c>
      <c r="CM167">
        <v>0.87749999999999995</v>
      </c>
      <c r="CN167">
        <v>0.91</v>
      </c>
      <c r="CO167">
        <v>0.89</v>
      </c>
      <c r="CP167">
        <v>0.90749999999999997</v>
      </c>
      <c r="CQ167">
        <v>0.91500000000000004</v>
      </c>
      <c r="CR167">
        <v>0.89</v>
      </c>
      <c r="DA167" s="294">
        <v>2.8499999999999999E-4</v>
      </c>
      <c r="DB167" s="294">
        <v>2.0000000000000001E-4</v>
      </c>
      <c r="DC167" s="294">
        <v>0</v>
      </c>
      <c r="DD167" s="294">
        <v>1E-4</v>
      </c>
      <c r="DE167" s="294">
        <v>0</v>
      </c>
      <c r="DF167" s="294">
        <v>3.5999999999999999E-3</v>
      </c>
      <c r="DG167" s="294">
        <v>4.6999999999999999E-4</v>
      </c>
      <c r="DH167" s="294">
        <v>6.9999999999999999E-4</v>
      </c>
      <c r="DI167" s="294">
        <v>0</v>
      </c>
      <c r="DJ167" s="294">
        <v>0</v>
      </c>
      <c r="DK167" s="294">
        <v>5.0000000000000001E-4</v>
      </c>
      <c r="DL167" s="294">
        <v>5.0000000000000001E-4</v>
      </c>
      <c r="DM167" s="294">
        <v>2.9999999999999997E-4</v>
      </c>
      <c r="DN167" s="294">
        <v>2.7500000000000002E-4</v>
      </c>
      <c r="DO167" s="294">
        <v>4.0000000000000598E-4</v>
      </c>
      <c r="DQ167" s="294">
        <v>6.4999999999999994E-5</v>
      </c>
    </row>
    <row r="168" spans="1:121" x14ac:dyDescent="0.2">
      <c r="A168" s="66">
        <v>41487</v>
      </c>
      <c r="B168">
        <v>0.98799999999999999</v>
      </c>
      <c r="C168">
        <v>0</v>
      </c>
      <c r="D168">
        <v>0</v>
      </c>
      <c r="E168">
        <v>0</v>
      </c>
      <c r="F168">
        <v>0</v>
      </c>
      <c r="G168">
        <v>0.98750000000000004</v>
      </c>
      <c r="H168">
        <v>0.98750000000000004</v>
      </c>
      <c r="I168">
        <v>0.98750000000000004</v>
      </c>
      <c r="J168">
        <v>0.98499999999999999</v>
      </c>
      <c r="K168">
        <v>0.98499999999999999</v>
      </c>
      <c r="L168">
        <v>0.98750000000000004</v>
      </c>
      <c r="M168">
        <v>0.98750000000000004</v>
      </c>
      <c r="N168">
        <v>0.98</v>
      </c>
      <c r="O168">
        <v>0.98750000000000004</v>
      </c>
      <c r="P168">
        <v>0.98</v>
      </c>
      <c r="Q168">
        <v>0.98750000000000004</v>
      </c>
      <c r="R168">
        <v>0.98750000000000004</v>
      </c>
      <c r="S168">
        <v>0.98750000000000004</v>
      </c>
      <c r="T168">
        <v>0.98</v>
      </c>
      <c r="U168">
        <v>0.98</v>
      </c>
      <c r="V168">
        <v>0.98</v>
      </c>
      <c r="W168">
        <v>0.98</v>
      </c>
      <c r="X168">
        <v>0.98750000000000004</v>
      </c>
      <c r="Y168">
        <v>0.98750000000000004</v>
      </c>
      <c r="Z168">
        <v>0.98750000000000004</v>
      </c>
      <c r="AA168">
        <v>0.98750000000000004</v>
      </c>
      <c r="AB168">
        <v>0.98</v>
      </c>
      <c r="AC168">
        <v>0.98</v>
      </c>
      <c r="AD168">
        <v>0.98750000000000004</v>
      </c>
      <c r="AE168">
        <v>0.98750000000000004</v>
      </c>
      <c r="AF168">
        <v>0.98</v>
      </c>
      <c r="AG168">
        <v>0.99</v>
      </c>
      <c r="AH168">
        <v>0.98053079999999748</v>
      </c>
      <c r="AI168">
        <v>0.98053079999999748</v>
      </c>
      <c r="AJ168">
        <v>0.98</v>
      </c>
      <c r="AK168">
        <v>1</v>
      </c>
      <c r="AL168">
        <v>0.98499999999999999</v>
      </c>
      <c r="AM168">
        <v>0</v>
      </c>
      <c r="BB168">
        <v>0.64</v>
      </c>
      <c r="BC168">
        <f t="shared" si="2"/>
        <v>1</v>
      </c>
      <c r="BE168">
        <v>1.110317600000013</v>
      </c>
      <c r="BF168">
        <v>1.1215999999999966</v>
      </c>
      <c r="BG168">
        <v>1.0826999999999998</v>
      </c>
      <c r="BH168">
        <v>1.0210999999999981</v>
      </c>
      <c r="BI168">
        <v>1</v>
      </c>
      <c r="BJ168">
        <v>2.4306000000000076</v>
      </c>
      <c r="BK168">
        <v>2.3082363333333289</v>
      </c>
      <c r="BL168">
        <v>1.1326499999999891</v>
      </c>
      <c r="BM168">
        <v>1.2885</v>
      </c>
      <c r="BN168">
        <v>2.0010000000000008</v>
      </c>
      <c r="BO168">
        <v>1.5460049999999914</v>
      </c>
      <c r="BP168">
        <v>1.5460049999999914</v>
      </c>
      <c r="BQ168">
        <v>1.2811049999999948</v>
      </c>
      <c r="BR168">
        <v>1.0924050000000034</v>
      </c>
      <c r="BS168">
        <v>1.451004999999993</v>
      </c>
      <c r="BT168" s="294"/>
      <c r="BU168">
        <v>1.1017199999999971</v>
      </c>
      <c r="BV168" s="294"/>
      <c r="BW168" s="294"/>
      <c r="BX168" s="294"/>
      <c r="BY168" s="294"/>
      <c r="BZ168" s="294"/>
      <c r="CA168" s="294"/>
      <c r="CB168" s="294"/>
      <c r="CC168">
        <v>0.97499999999999998</v>
      </c>
      <c r="CH168">
        <v>0.43</v>
      </c>
      <c r="CI168">
        <v>0.52</v>
      </c>
      <c r="CJ168">
        <v>0.92500000000000004</v>
      </c>
      <c r="CK168">
        <v>0.80500000000000005</v>
      </c>
      <c r="CL168">
        <v>0.72499999999999998</v>
      </c>
      <c r="CM168">
        <v>0.89</v>
      </c>
      <c r="CN168">
        <v>0.92249999999999999</v>
      </c>
      <c r="CO168">
        <v>0.91500000000000004</v>
      </c>
      <c r="CP168">
        <v>0.92749999999999999</v>
      </c>
      <c r="CQ168">
        <v>0.91500000000000004</v>
      </c>
      <c r="CR168">
        <v>0.89</v>
      </c>
      <c r="DA168" s="294">
        <v>2.8499999999999999E-4</v>
      </c>
      <c r="DB168" s="294">
        <v>2.0000000000000001E-4</v>
      </c>
      <c r="DC168" s="294">
        <v>0</v>
      </c>
      <c r="DD168" s="294">
        <v>1E-4</v>
      </c>
      <c r="DE168" s="294">
        <v>0</v>
      </c>
      <c r="DF168" s="294">
        <v>3.5999999999999999E-3</v>
      </c>
      <c r="DG168" s="294">
        <v>4.6999999999999999E-4</v>
      </c>
      <c r="DH168" s="294">
        <v>6.9999999999999999E-4</v>
      </c>
      <c r="DI168" s="294">
        <v>0</v>
      </c>
      <c r="DJ168" s="294">
        <v>0</v>
      </c>
      <c r="DK168" s="294">
        <v>5.0000000000000001E-4</v>
      </c>
      <c r="DL168" s="294">
        <v>5.0000000000000001E-4</v>
      </c>
      <c r="DM168" s="294">
        <v>2.9999999999999997E-4</v>
      </c>
      <c r="DN168" s="294">
        <v>2.7500000000000002E-4</v>
      </c>
      <c r="DO168" s="294">
        <v>4.0000000000000598E-4</v>
      </c>
      <c r="DQ168" s="294">
        <v>6.4999999999999994E-5</v>
      </c>
    </row>
    <row r="169" spans="1:121" x14ac:dyDescent="0.2">
      <c r="A169" s="66">
        <v>41518</v>
      </c>
      <c r="B169">
        <v>0.98799999999999999</v>
      </c>
      <c r="C169">
        <v>0</v>
      </c>
      <c r="D169">
        <v>0</v>
      </c>
      <c r="E169">
        <v>0</v>
      </c>
      <c r="F169">
        <v>0</v>
      </c>
      <c r="G169">
        <v>0.98750000000000004</v>
      </c>
      <c r="H169">
        <v>0.98750000000000004</v>
      </c>
      <c r="I169">
        <v>0.98750000000000004</v>
      </c>
      <c r="J169">
        <v>0.85685250000000002</v>
      </c>
      <c r="K169">
        <v>0.98499999999999999</v>
      </c>
      <c r="L169">
        <v>0.98750000000000004</v>
      </c>
      <c r="M169">
        <v>0.98750000000000004</v>
      </c>
      <c r="N169">
        <v>0.98</v>
      </c>
      <c r="O169">
        <v>0.98750000000000004</v>
      </c>
      <c r="P169">
        <v>0.98</v>
      </c>
      <c r="Q169">
        <v>0.98750000000000004</v>
      </c>
      <c r="R169">
        <v>0.98750000000000004</v>
      </c>
      <c r="S169">
        <v>0.98750000000000004</v>
      </c>
      <c r="T169">
        <v>0.98</v>
      </c>
      <c r="U169">
        <v>0.98</v>
      </c>
      <c r="V169">
        <v>0.98</v>
      </c>
      <c r="W169">
        <v>0.98</v>
      </c>
      <c r="X169">
        <v>0.98750000000000004</v>
      </c>
      <c r="Y169">
        <v>0.98750000000000004</v>
      </c>
      <c r="Z169">
        <v>0.98750000000000004</v>
      </c>
      <c r="AA169">
        <v>0.98750000000000004</v>
      </c>
      <c r="AB169">
        <v>0.98</v>
      </c>
      <c r="AC169">
        <v>0.98</v>
      </c>
      <c r="AD169">
        <v>0.98750000000000004</v>
      </c>
      <c r="AE169">
        <v>0.98750000000000004</v>
      </c>
      <c r="AF169">
        <v>0.98</v>
      </c>
      <c r="AG169">
        <v>0.99</v>
      </c>
      <c r="AH169">
        <v>0.98058864999999751</v>
      </c>
      <c r="AI169">
        <v>0.98058864999999751</v>
      </c>
      <c r="AJ169">
        <v>0.98</v>
      </c>
      <c r="AK169">
        <v>1</v>
      </c>
      <c r="AL169">
        <v>0.98499999999999999</v>
      </c>
      <c r="AM169">
        <v>0</v>
      </c>
      <c r="BB169">
        <v>0.64</v>
      </c>
      <c r="BC169">
        <f t="shared" si="2"/>
        <v>1</v>
      </c>
      <c r="BE169">
        <v>1.1106026000000131</v>
      </c>
      <c r="BF169">
        <v>1.1217999999999966</v>
      </c>
      <c r="BG169">
        <v>1.0826999999999998</v>
      </c>
      <c r="BH169">
        <v>1.0211999999999981</v>
      </c>
      <c r="BI169">
        <v>1</v>
      </c>
      <c r="BJ169">
        <v>2.4342000000000077</v>
      </c>
      <c r="BK169">
        <v>2.3087063333333289</v>
      </c>
      <c r="BL169">
        <v>1.133349999999989</v>
      </c>
      <c r="BM169">
        <v>1.2885</v>
      </c>
      <c r="BN169">
        <v>2.0010000000000008</v>
      </c>
      <c r="BO169">
        <v>1.5465049999999914</v>
      </c>
      <c r="BP169">
        <v>1.5465049999999914</v>
      </c>
      <c r="BQ169">
        <v>1.2814049999999948</v>
      </c>
      <c r="BR169">
        <v>1.0926800000000034</v>
      </c>
      <c r="BS169">
        <v>1.451404999999993</v>
      </c>
      <c r="BT169" s="294"/>
      <c r="BU169">
        <v>1.1017849999999971</v>
      </c>
      <c r="BV169" s="294"/>
      <c r="BW169" s="294"/>
      <c r="BX169" s="294"/>
      <c r="BY169" s="294"/>
      <c r="BZ169" s="294"/>
      <c r="CA169" s="294"/>
      <c r="CB169" s="294"/>
      <c r="CC169">
        <v>0.97499999999999998</v>
      </c>
      <c r="CH169">
        <v>0.46</v>
      </c>
      <c r="CI169">
        <v>0.55000000000000004</v>
      </c>
      <c r="CJ169">
        <v>0.92500000000000004</v>
      </c>
      <c r="CK169">
        <v>0.66500000000000004</v>
      </c>
      <c r="CL169">
        <v>0.57499999999999996</v>
      </c>
      <c r="CM169">
        <v>0.94499999999999995</v>
      </c>
      <c r="CN169">
        <v>0.97750000000000004</v>
      </c>
      <c r="CO169">
        <v>0.94499999999999995</v>
      </c>
      <c r="CP169">
        <v>0.92</v>
      </c>
      <c r="CQ169">
        <v>0.91500000000000004</v>
      </c>
      <c r="CR169">
        <v>0.89</v>
      </c>
      <c r="DA169" s="294">
        <v>2.8499999999999999E-4</v>
      </c>
      <c r="DB169" s="294">
        <v>2.0000000000000001E-4</v>
      </c>
      <c r="DC169" s="294">
        <v>0</v>
      </c>
      <c r="DD169" s="294">
        <v>1E-4</v>
      </c>
      <c r="DE169" s="294">
        <v>0</v>
      </c>
      <c r="DF169" s="294">
        <v>3.5999999999999999E-3</v>
      </c>
      <c r="DG169" s="294">
        <v>4.6999999999999999E-4</v>
      </c>
      <c r="DH169" s="294">
        <v>6.9999999999999999E-4</v>
      </c>
      <c r="DI169" s="294">
        <v>0</v>
      </c>
      <c r="DJ169" s="294">
        <v>0</v>
      </c>
      <c r="DK169" s="294">
        <v>5.0000000000000001E-4</v>
      </c>
      <c r="DL169" s="294">
        <v>5.0000000000000001E-4</v>
      </c>
      <c r="DM169" s="294">
        <v>2.9999999999999997E-4</v>
      </c>
      <c r="DN169" s="294">
        <v>2.7500000000000002E-4</v>
      </c>
      <c r="DO169" s="294">
        <v>4.0000000000000598E-4</v>
      </c>
      <c r="DQ169" s="294">
        <v>6.4999999999999994E-5</v>
      </c>
    </row>
    <row r="170" spans="1:121" x14ac:dyDescent="0.2">
      <c r="A170" s="66">
        <v>41548</v>
      </c>
      <c r="B170">
        <v>0.98799999999999999</v>
      </c>
      <c r="C170">
        <v>0</v>
      </c>
      <c r="D170">
        <v>0</v>
      </c>
      <c r="E170">
        <v>0</v>
      </c>
      <c r="F170">
        <v>0</v>
      </c>
      <c r="G170">
        <v>0.98750000000000004</v>
      </c>
      <c r="H170">
        <v>0.98750000000000004</v>
      </c>
      <c r="I170">
        <v>0.98750000000000004</v>
      </c>
      <c r="J170">
        <v>0.84396749999999998</v>
      </c>
      <c r="K170">
        <v>0.98499999999999999</v>
      </c>
      <c r="L170">
        <v>0.98750000000000004</v>
      </c>
      <c r="M170">
        <v>0.98750000000000004</v>
      </c>
      <c r="N170">
        <v>0.98</v>
      </c>
      <c r="O170">
        <v>0.98639188750000306</v>
      </c>
      <c r="P170">
        <v>0.98</v>
      </c>
      <c r="Q170">
        <v>0.98750000000000004</v>
      </c>
      <c r="R170">
        <v>0.98750000000000004</v>
      </c>
      <c r="S170">
        <v>0.98750000000000004</v>
      </c>
      <c r="T170">
        <v>0.98</v>
      </c>
      <c r="U170">
        <v>0.98</v>
      </c>
      <c r="V170">
        <v>0.98</v>
      </c>
      <c r="W170">
        <v>0.98</v>
      </c>
      <c r="X170">
        <v>0.98639188750000306</v>
      </c>
      <c r="Y170">
        <v>0.98639188750000306</v>
      </c>
      <c r="Z170">
        <v>0.98639188750000306</v>
      </c>
      <c r="AA170">
        <v>0.98639188750000306</v>
      </c>
      <c r="AB170">
        <v>0.98</v>
      </c>
      <c r="AC170">
        <v>0.98</v>
      </c>
      <c r="AD170">
        <v>0.98639188750000306</v>
      </c>
      <c r="AE170">
        <v>0.98639188750000306</v>
      </c>
      <c r="AF170">
        <v>0.98</v>
      </c>
      <c r="AG170">
        <v>0.99</v>
      </c>
      <c r="AH170">
        <v>0.98064649999999742</v>
      </c>
      <c r="AI170">
        <v>0.98064649999999742</v>
      </c>
      <c r="AJ170">
        <v>0.98</v>
      </c>
      <c r="AK170">
        <v>1</v>
      </c>
      <c r="AL170">
        <v>0.98499999999999999</v>
      </c>
      <c r="AM170">
        <v>0</v>
      </c>
      <c r="BB170">
        <v>0.64</v>
      </c>
      <c r="BC170">
        <f t="shared" si="2"/>
        <v>1</v>
      </c>
      <c r="BE170">
        <v>1.1108876000000132</v>
      </c>
      <c r="BF170">
        <v>1.1219999999999966</v>
      </c>
      <c r="BG170">
        <v>1.0826999999999998</v>
      </c>
      <c r="BH170">
        <v>1.0212999999999981</v>
      </c>
      <c r="BI170">
        <v>1</v>
      </c>
      <c r="BJ170">
        <v>2.4378000000000077</v>
      </c>
      <c r="BK170">
        <v>2.3091763333333288</v>
      </c>
      <c r="BL170">
        <v>1.1340499999999889</v>
      </c>
      <c r="BM170">
        <v>1.2885</v>
      </c>
      <c r="BN170">
        <v>2.0010000000000008</v>
      </c>
      <c r="BO170">
        <v>1.5470049999999913</v>
      </c>
      <c r="BP170">
        <v>1.5470049999999913</v>
      </c>
      <c r="BQ170">
        <v>1.2817049999999948</v>
      </c>
      <c r="BR170">
        <v>1.0929550000000035</v>
      </c>
      <c r="BS170">
        <v>1.4518049999999929</v>
      </c>
      <c r="BT170" s="294"/>
      <c r="BU170">
        <v>1.1018499999999971</v>
      </c>
      <c r="BV170" s="294"/>
      <c r="BW170" s="294"/>
      <c r="BX170" s="294"/>
      <c r="BY170" s="294"/>
      <c r="BZ170" s="294"/>
      <c r="CA170" s="294"/>
      <c r="CB170" s="294"/>
      <c r="CC170">
        <v>0.95499999999999996</v>
      </c>
      <c r="CH170">
        <v>0.46</v>
      </c>
      <c r="CI170">
        <v>0.45</v>
      </c>
      <c r="CJ170">
        <v>0.92500000000000004</v>
      </c>
      <c r="CK170">
        <v>0.65500000000000003</v>
      </c>
      <c r="CL170">
        <v>0.505</v>
      </c>
      <c r="CM170">
        <v>0.80500000000000005</v>
      </c>
      <c r="CN170">
        <v>0.83750000000000002</v>
      </c>
      <c r="CO170">
        <v>0.875</v>
      </c>
      <c r="CP170">
        <v>0.90249999999999997</v>
      </c>
      <c r="CQ170">
        <v>0.82</v>
      </c>
      <c r="CR170">
        <v>0.89</v>
      </c>
      <c r="DA170" s="294">
        <v>2.8499999999999999E-4</v>
      </c>
      <c r="DB170" s="294">
        <v>2.0000000000000001E-4</v>
      </c>
      <c r="DC170" s="294">
        <v>0</v>
      </c>
      <c r="DD170" s="294">
        <v>1E-4</v>
      </c>
      <c r="DE170" s="294">
        <v>0</v>
      </c>
      <c r="DF170" s="294">
        <v>3.5999999999999999E-3</v>
      </c>
      <c r="DG170" s="294">
        <v>4.6999999999999999E-4</v>
      </c>
      <c r="DH170" s="294">
        <v>6.9999999999999999E-4</v>
      </c>
      <c r="DI170" s="294">
        <v>0</v>
      </c>
      <c r="DJ170" s="294">
        <v>0</v>
      </c>
      <c r="DK170" s="294">
        <v>5.0000000000000001E-4</v>
      </c>
      <c r="DL170" s="294">
        <v>5.0000000000000001E-4</v>
      </c>
      <c r="DM170" s="294">
        <v>2.9999999999999997E-4</v>
      </c>
      <c r="DN170" s="294">
        <v>2.7500000000000002E-4</v>
      </c>
      <c r="DO170" s="294">
        <v>4.0000000000000598E-4</v>
      </c>
      <c r="DQ170" s="294">
        <v>6.4999999999999994E-5</v>
      </c>
    </row>
    <row r="171" spans="1:121" x14ac:dyDescent="0.2">
      <c r="A171" s="66">
        <v>41579</v>
      </c>
      <c r="B171">
        <v>0.98799999999999999</v>
      </c>
      <c r="C171">
        <v>0</v>
      </c>
      <c r="D171">
        <v>0</v>
      </c>
      <c r="E171">
        <v>0</v>
      </c>
      <c r="F171">
        <v>0</v>
      </c>
      <c r="G171">
        <v>0.98750000000000004</v>
      </c>
      <c r="H171">
        <v>0.98750000000000004</v>
      </c>
      <c r="I171">
        <v>0.98750000000000004</v>
      </c>
      <c r="J171">
        <v>0.79242749999999995</v>
      </c>
      <c r="K171">
        <v>0.97048500000000038</v>
      </c>
      <c r="L171">
        <v>0.98750000000000004</v>
      </c>
      <c r="M171">
        <v>0.98750000000000004</v>
      </c>
      <c r="N171">
        <v>0.98</v>
      </c>
      <c r="O171">
        <v>0.98664007500000306</v>
      </c>
      <c r="P171">
        <v>0.98</v>
      </c>
      <c r="Q171">
        <v>0.98750000000000004</v>
      </c>
      <c r="R171">
        <v>0.98750000000000004</v>
      </c>
      <c r="S171">
        <v>0.98750000000000004</v>
      </c>
      <c r="T171">
        <v>0.98</v>
      </c>
      <c r="U171">
        <v>0.98</v>
      </c>
      <c r="V171">
        <v>0.98</v>
      </c>
      <c r="W171">
        <v>0.98</v>
      </c>
      <c r="X171">
        <v>0.98664007500000306</v>
      </c>
      <c r="Y171">
        <v>0.98664007500000306</v>
      </c>
      <c r="Z171">
        <v>0.98664007500000306</v>
      </c>
      <c r="AA171">
        <v>0.98664007500000306</v>
      </c>
      <c r="AB171">
        <v>0.98</v>
      </c>
      <c r="AC171">
        <v>0.98</v>
      </c>
      <c r="AD171">
        <v>0.98664007500000306</v>
      </c>
      <c r="AE171">
        <v>0.98664007500000306</v>
      </c>
      <c r="AF171">
        <v>0.98</v>
      </c>
      <c r="AG171">
        <v>0.99</v>
      </c>
      <c r="AH171">
        <v>0.98070434999999745</v>
      </c>
      <c r="AI171">
        <v>0.98070434999999745</v>
      </c>
      <c r="AJ171">
        <v>0.98</v>
      </c>
      <c r="AK171">
        <v>1</v>
      </c>
      <c r="AL171">
        <v>0.97048500000000038</v>
      </c>
      <c r="AM171">
        <v>0</v>
      </c>
      <c r="BB171">
        <v>0.64</v>
      </c>
      <c r="BC171">
        <f t="shared" si="2"/>
        <v>1</v>
      </c>
      <c r="BE171">
        <v>1.1111726000000133</v>
      </c>
      <c r="BF171">
        <v>1.1221999999999965</v>
      </c>
      <c r="BG171">
        <v>1.0826999999999998</v>
      </c>
      <c r="BH171">
        <v>1.0213999999999981</v>
      </c>
      <c r="BI171">
        <v>1</v>
      </c>
      <c r="BJ171">
        <v>2.4414000000000078</v>
      </c>
      <c r="BK171">
        <v>2.3096463333333288</v>
      </c>
      <c r="BL171">
        <v>1.1347499999999888</v>
      </c>
      <c r="BM171">
        <v>1.2885</v>
      </c>
      <c r="BN171">
        <v>2.0010000000000008</v>
      </c>
      <c r="BO171">
        <v>1.5475049999999912</v>
      </c>
      <c r="BP171">
        <v>1.5475049999999912</v>
      </c>
      <c r="BQ171">
        <v>1.2820049999999947</v>
      </c>
      <c r="BR171">
        <v>1.0932300000000035</v>
      </c>
      <c r="BS171">
        <v>1.4522049999999929</v>
      </c>
      <c r="BT171" s="294"/>
      <c r="BU171">
        <v>1.1019149999999971</v>
      </c>
      <c r="BV171" s="294"/>
      <c r="BW171" s="294"/>
      <c r="BX171" s="294"/>
      <c r="BY171" s="294"/>
      <c r="BZ171" s="294"/>
      <c r="CA171" s="294"/>
      <c r="CB171" s="294"/>
      <c r="CC171">
        <v>0.95499999999999996</v>
      </c>
      <c r="CH171">
        <v>0.48</v>
      </c>
      <c r="CI171">
        <v>0.46</v>
      </c>
      <c r="CJ171">
        <v>0.90500000000000003</v>
      </c>
      <c r="CK171">
        <v>0.61499999999999999</v>
      </c>
      <c r="CL171">
        <v>0.48499999999999999</v>
      </c>
      <c r="CM171">
        <v>0.79500000000000004</v>
      </c>
      <c r="CN171">
        <v>0.82750000000000001</v>
      </c>
      <c r="CO171">
        <v>0.85</v>
      </c>
      <c r="CP171">
        <v>0.90249999999999997</v>
      </c>
      <c r="CQ171">
        <v>0.82</v>
      </c>
      <c r="CR171">
        <v>0.89</v>
      </c>
      <c r="DA171" s="294">
        <v>2.8499999999999999E-4</v>
      </c>
      <c r="DB171" s="294">
        <v>2.0000000000000001E-4</v>
      </c>
      <c r="DC171" s="294">
        <v>0</v>
      </c>
      <c r="DD171" s="294">
        <v>1E-4</v>
      </c>
      <c r="DE171" s="294">
        <v>0</v>
      </c>
      <c r="DF171" s="294">
        <v>3.5999999999999999E-3</v>
      </c>
      <c r="DG171" s="294">
        <v>4.6999999999999999E-4</v>
      </c>
      <c r="DH171" s="294">
        <v>6.9999999999999999E-4</v>
      </c>
      <c r="DI171" s="294">
        <v>0</v>
      </c>
      <c r="DJ171" s="294">
        <v>0</v>
      </c>
      <c r="DK171" s="294">
        <v>5.0000000000000001E-4</v>
      </c>
      <c r="DL171" s="294">
        <v>5.0000000000000001E-4</v>
      </c>
      <c r="DM171" s="294">
        <v>2.9999999999999997E-4</v>
      </c>
      <c r="DN171" s="294">
        <v>2.7500000000000002E-4</v>
      </c>
      <c r="DO171" s="294">
        <v>4.0000000000000598E-4</v>
      </c>
      <c r="DQ171" s="294">
        <v>6.4999999999999994E-5</v>
      </c>
    </row>
    <row r="172" spans="1:121" x14ac:dyDescent="0.2">
      <c r="A172" s="66">
        <v>41609</v>
      </c>
      <c r="B172">
        <v>0.98799999999999999</v>
      </c>
      <c r="C172">
        <v>0</v>
      </c>
      <c r="D172">
        <v>0</v>
      </c>
      <c r="E172">
        <v>0</v>
      </c>
      <c r="F172">
        <v>0</v>
      </c>
      <c r="G172">
        <v>0.98750000000000004</v>
      </c>
      <c r="H172">
        <v>0.98750000000000004</v>
      </c>
      <c r="I172">
        <v>0.98750000000000004</v>
      </c>
      <c r="J172">
        <v>0.79886999999999997</v>
      </c>
      <c r="K172">
        <v>0.97048500000000038</v>
      </c>
      <c r="L172">
        <v>0.91332294999999475</v>
      </c>
      <c r="M172">
        <v>0.96363311249999462</v>
      </c>
      <c r="N172">
        <v>0.88479044999999623</v>
      </c>
      <c r="O172">
        <v>0.97595321250000311</v>
      </c>
      <c r="P172">
        <v>0.88479044999999623</v>
      </c>
      <c r="Q172">
        <v>0.91332294999999475</v>
      </c>
      <c r="R172">
        <v>0.91332294999999475</v>
      </c>
      <c r="S172">
        <v>0.91332294999999475</v>
      </c>
      <c r="T172">
        <v>0.88479044999999623</v>
      </c>
      <c r="U172">
        <v>0.88479044999999623</v>
      </c>
      <c r="V172">
        <v>0.88479044999999623</v>
      </c>
      <c r="W172">
        <v>0.88479044999999623</v>
      </c>
      <c r="X172">
        <v>0.97595321250000311</v>
      </c>
      <c r="Y172">
        <v>0.97595321250000311</v>
      </c>
      <c r="Z172">
        <v>0.97595321250000311</v>
      </c>
      <c r="AA172">
        <v>0.97595321250000311</v>
      </c>
      <c r="AB172">
        <v>0.88479044999999623</v>
      </c>
      <c r="AC172">
        <v>0.88479044999999623</v>
      </c>
      <c r="AD172">
        <v>0.97595321250000311</v>
      </c>
      <c r="AE172">
        <v>0.97595321250000311</v>
      </c>
      <c r="AF172">
        <v>0.88479044999999623</v>
      </c>
      <c r="AG172">
        <v>0.98</v>
      </c>
      <c r="AH172">
        <v>0.98076219999999736</v>
      </c>
      <c r="AI172">
        <v>0.98076219999999736</v>
      </c>
      <c r="AJ172">
        <v>0.88479044999999623</v>
      </c>
      <c r="AK172">
        <v>1</v>
      </c>
      <c r="AL172">
        <v>0.97048500000000038</v>
      </c>
      <c r="AM172">
        <v>0</v>
      </c>
      <c r="BB172">
        <v>0.64</v>
      </c>
      <c r="BC172">
        <f t="shared" si="2"/>
        <v>1</v>
      </c>
      <c r="BE172">
        <v>1.1114576000000134</v>
      </c>
      <c r="BF172">
        <v>1.1223999999999965</v>
      </c>
      <c r="BG172">
        <v>1.0826999999999998</v>
      </c>
      <c r="BH172">
        <v>1.0214999999999981</v>
      </c>
      <c r="BI172">
        <v>1</v>
      </c>
      <c r="BJ172">
        <v>2.4450000000000078</v>
      </c>
      <c r="BK172">
        <v>2.3101163333333288</v>
      </c>
      <c r="BL172">
        <v>1.1354499999999887</v>
      </c>
      <c r="BM172">
        <v>1.2885</v>
      </c>
      <c r="BN172">
        <v>2.0010000000000008</v>
      </c>
      <c r="BO172">
        <v>1.5480049999999912</v>
      </c>
      <c r="BP172">
        <v>1.5480049999999912</v>
      </c>
      <c r="BQ172">
        <v>1.2823049999999947</v>
      </c>
      <c r="BR172">
        <v>1.0935050000000035</v>
      </c>
      <c r="BS172">
        <v>1.4526049999999928</v>
      </c>
      <c r="BT172" s="294"/>
      <c r="BU172">
        <v>1.1019799999999971</v>
      </c>
      <c r="BV172" s="294"/>
      <c r="BW172" s="294"/>
      <c r="BX172" s="294"/>
      <c r="BY172" s="294"/>
      <c r="BZ172" s="294"/>
      <c r="CA172" s="294"/>
      <c r="CB172" s="294"/>
      <c r="CC172">
        <v>0.93500000000000005</v>
      </c>
      <c r="CH172">
        <v>0.51</v>
      </c>
      <c r="CI172">
        <v>0.48</v>
      </c>
      <c r="CJ172">
        <v>0.875</v>
      </c>
      <c r="CK172">
        <v>0.62</v>
      </c>
      <c r="CL172">
        <v>0.48499999999999999</v>
      </c>
      <c r="CM172">
        <v>0.59</v>
      </c>
      <c r="CN172">
        <v>0.62250000000000005</v>
      </c>
      <c r="CO172">
        <v>0.69</v>
      </c>
      <c r="CP172">
        <v>0.89249999999999996</v>
      </c>
      <c r="CQ172">
        <v>0.71499999999999997</v>
      </c>
      <c r="CR172">
        <v>0.89</v>
      </c>
      <c r="DA172" s="294">
        <v>2.8499999999999999E-4</v>
      </c>
      <c r="DB172" s="294">
        <v>2.0000000000000001E-4</v>
      </c>
      <c r="DC172" s="294">
        <v>0</v>
      </c>
      <c r="DD172" s="294">
        <v>1E-4</v>
      </c>
      <c r="DE172" s="294">
        <v>0</v>
      </c>
      <c r="DF172" s="294">
        <v>3.5999999999999999E-3</v>
      </c>
      <c r="DG172" s="294">
        <v>4.6999999999999999E-4</v>
      </c>
      <c r="DH172" s="294">
        <v>6.9999999999999999E-4</v>
      </c>
      <c r="DI172" s="294">
        <v>0</v>
      </c>
      <c r="DJ172" s="294">
        <v>0</v>
      </c>
      <c r="DK172" s="294">
        <v>5.0000000000000001E-4</v>
      </c>
      <c r="DL172" s="294">
        <v>5.0000000000000001E-4</v>
      </c>
      <c r="DM172" s="294">
        <v>2.9999999999999997E-4</v>
      </c>
      <c r="DN172" s="294">
        <v>2.7500000000000002E-4</v>
      </c>
      <c r="DO172" s="294">
        <v>4.0000000000000598E-4</v>
      </c>
      <c r="DQ172" s="294">
        <v>6.4999999999999994E-5</v>
      </c>
    </row>
    <row r="173" spans="1:121" x14ac:dyDescent="0.2">
      <c r="A173" s="66">
        <v>41640</v>
      </c>
      <c r="B173">
        <v>0.98799999999999999</v>
      </c>
      <c r="C173">
        <v>0</v>
      </c>
      <c r="D173">
        <v>0</v>
      </c>
      <c r="E173">
        <v>0</v>
      </c>
      <c r="F173">
        <v>0</v>
      </c>
      <c r="G173">
        <v>0.98750000000000004</v>
      </c>
      <c r="H173">
        <v>0.98750000000000004</v>
      </c>
      <c r="I173">
        <v>0.91460074999999097</v>
      </c>
      <c r="J173">
        <v>0.811755</v>
      </c>
      <c r="K173">
        <v>0.98499999999999999</v>
      </c>
      <c r="L173">
        <v>0.93684552499999463</v>
      </c>
      <c r="M173">
        <v>0.98717193749999432</v>
      </c>
      <c r="N173">
        <v>0.8849974499999963</v>
      </c>
      <c r="O173">
        <v>0.96252640000000311</v>
      </c>
      <c r="P173">
        <v>0.8849974499999963</v>
      </c>
      <c r="Q173">
        <v>0.93684552499999463</v>
      </c>
      <c r="R173">
        <v>0.93684552499999463</v>
      </c>
      <c r="S173">
        <v>0.93684552499999463</v>
      </c>
      <c r="T173">
        <v>0.8849974499999963</v>
      </c>
      <c r="U173">
        <v>0.8849974499999963</v>
      </c>
      <c r="V173">
        <v>0.8849974499999963</v>
      </c>
      <c r="W173">
        <v>0.8849974499999963</v>
      </c>
      <c r="X173">
        <v>0.96252640000000311</v>
      </c>
      <c r="Y173">
        <v>0.96252640000000311</v>
      </c>
      <c r="Z173">
        <v>0.96252640000000311</v>
      </c>
      <c r="AA173">
        <v>0.96252640000000311</v>
      </c>
      <c r="AB173">
        <v>0.8849974499999963</v>
      </c>
      <c r="AC173">
        <v>0.8849974499999963</v>
      </c>
      <c r="AD173">
        <v>0.96252640000000311</v>
      </c>
      <c r="AE173">
        <v>0.96252640000000311</v>
      </c>
      <c r="AF173">
        <v>0.8849974499999963</v>
      </c>
      <c r="AG173">
        <v>0.98</v>
      </c>
      <c r="AH173">
        <v>0.98082004999999739</v>
      </c>
      <c r="AI173">
        <v>0.98082004999999739</v>
      </c>
      <c r="AJ173">
        <v>0.8849974499999963</v>
      </c>
      <c r="AK173">
        <v>1</v>
      </c>
      <c r="AL173">
        <v>0.98499999999999999</v>
      </c>
      <c r="AM173">
        <v>0</v>
      </c>
      <c r="BB173">
        <v>0.64</v>
      </c>
      <c r="BC173">
        <f t="shared" si="2"/>
        <v>1</v>
      </c>
      <c r="BE173">
        <v>1.1117426000000135</v>
      </c>
      <c r="BF173">
        <v>1.1225999999999965</v>
      </c>
      <c r="BG173">
        <v>1.0826999999999998</v>
      </c>
      <c r="BH173">
        <v>1.0215999999999981</v>
      </c>
      <c r="BI173">
        <v>1</v>
      </c>
      <c r="BJ173">
        <v>2.4486000000000079</v>
      </c>
      <c r="BK173">
        <v>2.3105863333333287</v>
      </c>
      <c r="BL173">
        <v>1.1361499999999887</v>
      </c>
      <c r="BM173">
        <v>1.2885</v>
      </c>
      <c r="BN173">
        <v>2.0010000000000008</v>
      </c>
      <c r="BO173">
        <v>1.5485049999999911</v>
      </c>
      <c r="BP173">
        <v>1.5485049999999911</v>
      </c>
      <c r="BQ173">
        <v>1.2826049999999947</v>
      </c>
      <c r="BR173">
        <v>1.0937800000000035</v>
      </c>
      <c r="BS173">
        <v>1.4530049999999928</v>
      </c>
      <c r="BT173" s="294"/>
      <c r="BU173">
        <v>1.1020449999999971</v>
      </c>
      <c r="BV173" s="294"/>
      <c r="BW173" s="294"/>
      <c r="BX173" s="294"/>
      <c r="BY173" s="294"/>
      <c r="BZ173" s="294"/>
      <c r="CA173" s="294"/>
      <c r="CB173" s="294"/>
      <c r="CC173">
        <v>0.89500000000000002</v>
      </c>
      <c r="CH173">
        <v>0.57999999999999996</v>
      </c>
      <c r="CI173">
        <v>0.45</v>
      </c>
      <c r="CJ173">
        <v>0.80500000000000005</v>
      </c>
      <c r="CK173">
        <v>0.63</v>
      </c>
      <c r="CL173">
        <v>0.505</v>
      </c>
      <c r="CM173">
        <v>0.60499999999999998</v>
      </c>
      <c r="CN173">
        <v>0.63749999999999996</v>
      </c>
      <c r="CO173">
        <v>0.69</v>
      </c>
      <c r="CP173">
        <v>0.88</v>
      </c>
      <c r="CQ173">
        <v>0.64</v>
      </c>
      <c r="CR173">
        <v>0.89</v>
      </c>
      <c r="DA173" s="294">
        <v>2.8499999999999999E-4</v>
      </c>
      <c r="DB173" s="294">
        <v>2.0000000000000001E-4</v>
      </c>
      <c r="DC173" s="294">
        <v>0</v>
      </c>
      <c r="DD173" s="294">
        <v>1E-4</v>
      </c>
      <c r="DE173" s="294">
        <v>0</v>
      </c>
      <c r="DF173" s="294">
        <v>3.5999999999999999E-3</v>
      </c>
      <c r="DG173" s="294">
        <v>4.6999999999999999E-4</v>
      </c>
      <c r="DH173" s="294">
        <v>6.9999999999999999E-4</v>
      </c>
      <c r="DI173" s="294">
        <v>0</v>
      </c>
      <c r="DJ173" s="294">
        <v>0</v>
      </c>
      <c r="DK173" s="294">
        <v>5.0000000000000001E-4</v>
      </c>
      <c r="DL173" s="294">
        <v>5.0000000000000001E-4</v>
      </c>
      <c r="DM173" s="294">
        <v>2.9999999999999997E-4</v>
      </c>
      <c r="DN173" s="294">
        <v>2.7500000000000002E-4</v>
      </c>
      <c r="DO173" s="294">
        <v>4.0000000000000598E-4</v>
      </c>
      <c r="DQ173" s="294">
        <v>6.4999999999999994E-5</v>
      </c>
    </row>
    <row r="174" spans="1:121" x14ac:dyDescent="0.2">
      <c r="A174" s="66">
        <v>41671</v>
      </c>
      <c r="B174">
        <v>0.96190387400001176</v>
      </c>
      <c r="C174">
        <v>0</v>
      </c>
      <c r="D174">
        <v>0</v>
      </c>
      <c r="E174">
        <v>0</v>
      </c>
      <c r="F174">
        <v>0</v>
      </c>
      <c r="G174">
        <v>0.98750000000000004</v>
      </c>
      <c r="H174">
        <v>0.98750000000000004</v>
      </c>
      <c r="I174">
        <v>0.96063824999999037</v>
      </c>
      <c r="J174">
        <v>0.94704749999999993</v>
      </c>
      <c r="K174">
        <v>0.98499999999999999</v>
      </c>
      <c r="L174">
        <v>0.98361817499999438</v>
      </c>
      <c r="M174">
        <v>0.98750000000000004</v>
      </c>
      <c r="N174">
        <v>0.91086254999999616</v>
      </c>
      <c r="O174">
        <v>0.96003326250000309</v>
      </c>
      <c r="P174">
        <v>0.91086254999999616</v>
      </c>
      <c r="Q174">
        <v>0.98361817499999438</v>
      </c>
      <c r="R174">
        <v>0.98361817499999438</v>
      </c>
      <c r="S174">
        <v>0.98361817499999438</v>
      </c>
      <c r="T174">
        <v>0.91086254999999616</v>
      </c>
      <c r="U174">
        <v>0.91086254999999616</v>
      </c>
      <c r="V174">
        <v>0.91086254999999616</v>
      </c>
      <c r="W174">
        <v>0.91086254999999616</v>
      </c>
      <c r="X174">
        <v>0.96003326250000309</v>
      </c>
      <c r="Y174">
        <v>0.96003326250000309</v>
      </c>
      <c r="Z174">
        <v>0.96003326250000309</v>
      </c>
      <c r="AA174">
        <v>0.96003326250000309</v>
      </c>
      <c r="AB174">
        <v>0.91086254999999616</v>
      </c>
      <c r="AC174">
        <v>0.91086254999999616</v>
      </c>
      <c r="AD174">
        <v>0.96003326250000309</v>
      </c>
      <c r="AE174">
        <v>0.96003326250000309</v>
      </c>
      <c r="AF174">
        <v>0.91086254999999616</v>
      </c>
      <c r="AG174">
        <v>0.98</v>
      </c>
      <c r="AH174">
        <v>0.98087789999999742</v>
      </c>
      <c r="AI174">
        <v>0.98087789999999742</v>
      </c>
      <c r="AJ174">
        <v>0.91086254999999616</v>
      </c>
      <c r="AK174">
        <v>1</v>
      </c>
      <c r="AL174">
        <v>0.98499999999999999</v>
      </c>
      <c r="AM174">
        <v>0</v>
      </c>
      <c r="BB174">
        <v>0.64</v>
      </c>
      <c r="BC174">
        <f t="shared" si="2"/>
        <v>1</v>
      </c>
      <c r="BE174">
        <v>1.1120276000000135</v>
      </c>
      <c r="BF174">
        <v>1.1227999999999965</v>
      </c>
      <c r="BG174">
        <v>1.0826999999999998</v>
      </c>
      <c r="BH174">
        <v>1.0216999999999981</v>
      </c>
      <c r="BI174">
        <v>1</v>
      </c>
      <c r="BJ174">
        <v>2.4522000000000079</v>
      </c>
      <c r="BK174">
        <v>2.3110563333333287</v>
      </c>
      <c r="BL174">
        <v>1.1368499999999886</v>
      </c>
      <c r="BM174">
        <v>1.2885</v>
      </c>
      <c r="BN174">
        <v>2.0010000000000008</v>
      </c>
      <c r="BO174">
        <v>1.5490049999999911</v>
      </c>
      <c r="BP174">
        <v>1.5490049999999911</v>
      </c>
      <c r="BQ174">
        <v>1.2829049999999946</v>
      </c>
      <c r="BR174">
        <v>1.0940550000000036</v>
      </c>
      <c r="BS174">
        <v>1.4534049999999927</v>
      </c>
      <c r="BT174" s="294"/>
      <c r="BU174">
        <v>1.102109999999997</v>
      </c>
      <c r="BV174" s="294"/>
      <c r="BW174" s="294"/>
      <c r="BX174" s="294"/>
      <c r="BY174" s="294"/>
      <c r="BZ174" s="294"/>
      <c r="CA174" s="294"/>
      <c r="CB174" s="294"/>
      <c r="CC174">
        <v>0.86499999999999999</v>
      </c>
      <c r="CH174">
        <v>0.57999999999999996</v>
      </c>
      <c r="CI174">
        <v>0.45</v>
      </c>
      <c r="CJ174">
        <v>0.84499999999999997</v>
      </c>
      <c r="CK174">
        <v>0.73499999999999999</v>
      </c>
      <c r="CL174">
        <v>0.505</v>
      </c>
      <c r="CM174">
        <v>0.63500000000000001</v>
      </c>
      <c r="CN174">
        <v>0.66749999999999998</v>
      </c>
      <c r="CO174">
        <v>0.71</v>
      </c>
      <c r="CP174">
        <v>0.87749999999999995</v>
      </c>
      <c r="CQ174">
        <v>0.67</v>
      </c>
      <c r="CR174">
        <v>0.89</v>
      </c>
      <c r="DA174" s="294">
        <v>2.8499999999999999E-4</v>
      </c>
      <c r="DB174" s="294">
        <v>2.0000000000000001E-4</v>
      </c>
      <c r="DC174" s="294">
        <v>0</v>
      </c>
      <c r="DD174" s="294">
        <v>1E-4</v>
      </c>
      <c r="DE174" s="294">
        <v>0</v>
      </c>
      <c r="DF174" s="294">
        <v>3.5999999999999999E-3</v>
      </c>
      <c r="DG174" s="294">
        <v>4.6999999999999999E-4</v>
      </c>
      <c r="DH174" s="294">
        <v>6.9999999999999999E-4</v>
      </c>
      <c r="DI174" s="294">
        <v>0</v>
      </c>
      <c r="DJ174" s="294">
        <v>0</v>
      </c>
      <c r="DK174" s="294">
        <v>5.0000000000000001E-4</v>
      </c>
      <c r="DL174" s="294">
        <v>5.0000000000000001E-4</v>
      </c>
      <c r="DM174" s="294">
        <v>2.9999999999999997E-4</v>
      </c>
      <c r="DN174" s="294">
        <v>2.7500000000000002E-4</v>
      </c>
      <c r="DO174" s="294">
        <v>4.0000000000000598E-4</v>
      </c>
      <c r="DQ174" s="294">
        <v>6.4999999999999994E-5</v>
      </c>
    </row>
    <row r="175" spans="1:121" x14ac:dyDescent="0.2">
      <c r="A175" s="66">
        <v>41699</v>
      </c>
      <c r="B175">
        <v>0.96215039900001176</v>
      </c>
      <c r="C175">
        <v>0</v>
      </c>
      <c r="D175">
        <v>0</v>
      </c>
      <c r="E175">
        <v>0</v>
      </c>
      <c r="F175">
        <v>0</v>
      </c>
      <c r="G175">
        <v>0.98750000000000004</v>
      </c>
      <c r="H175">
        <v>0.98750000000000004</v>
      </c>
      <c r="I175">
        <v>0.98750000000000004</v>
      </c>
      <c r="J175">
        <v>0.98499999999999999</v>
      </c>
      <c r="K175">
        <v>0.98499999999999999</v>
      </c>
      <c r="L175">
        <v>0.98750000000000004</v>
      </c>
      <c r="M175">
        <v>0.98750000000000004</v>
      </c>
      <c r="N175">
        <v>0.98</v>
      </c>
      <c r="O175">
        <v>0.98489700000000324</v>
      </c>
      <c r="P175">
        <v>0.98</v>
      </c>
      <c r="Q175">
        <v>0.98750000000000004</v>
      </c>
      <c r="R175">
        <v>0.98750000000000004</v>
      </c>
      <c r="S175">
        <v>0.98750000000000004</v>
      </c>
      <c r="T175">
        <v>0.98</v>
      </c>
      <c r="U175">
        <v>0.98</v>
      </c>
      <c r="V175">
        <v>0.98</v>
      </c>
      <c r="W175">
        <v>0.98</v>
      </c>
      <c r="X175">
        <v>0.98489700000000324</v>
      </c>
      <c r="Y175">
        <v>0.98489700000000324</v>
      </c>
      <c r="Z175">
        <v>0.98489700000000324</v>
      </c>
      <c r="AA175">
        <v>0.98489700000000324</v>
      </c>
      <c r="AB175">
        <v>0.98</v>
      </c>
      <c r="AC175">
        <v>0.98</v>
      </c>
      <c r="AD175">
        <v>0.98489700000000324</v>
      </c>
      <c r="AE175">
        <v>0.98489700000000324</v>
      </c>
      <c r="AF175">
        <v>0.98</v>
      </c>
      <c r="AG175">
        <v>0.99</v>
      </c>
      <c r="AH175">
        <v>0.98093574999999733</v>
      </c>
      <c r="AI175">
        <v>0.98093574999999733</v>
      </c>
      <c r="AJ175">
        <v>0.98</v>
      </c>
      <c r="AK175">
        <v>1</v>
      </c>
      <c r="AL175">
        <v>0.98499999999999999</v>
      </c>
      <c r="AM175">
        <v>0</v>
      </c>
      <c r="BB175">
        <v>0.64</v>
      </c>
      <c r="BC175">
        <f t="shared" si="2"/>
        <v>1</v>
      </c>
      <c r="BE175">
        <v>1.1123126000000136</v>
      </c>
      <c r="BF175">
        <v>1.1229999999999964</v>
      </c>
      <c r="BG175">
        <v>1.0826999999999998</v>
      </c>
      <c r="BH175">
        <v>1.021799999999998</v>
      </c>
      <c r="BI175">
        <v>1</v>
      </c>
      <c r="BJ175">
        <v>2.455800000000008</v>
      </c>
      <c r="BK175">
        <v>2.3115263333333287</v>
      </c>
      <c r="BL175">
        <v>1.1375499999999885</v>
      </c>
      <c r="BM175">
        <v>1.2885</v>
      </c>
      <c r="BN175">
        <v>2.0010000000000008</v>
      </c>
      <c r="BO175">
        <v>1.549504999999991</v>
      </c>
      <c r="BP175">
        <v>1.549504999999991</v>
      </c>
      <c r="BQ175">
        <v>1.2832049999999946</v>
      </c>
      <c r="BR175">
        <v>1.0943300000000036</v>
      </c>
      <c r="BS175">
        <v>1.4538049999999927</v>
      </c>
      <c r="BT175" s="294"/>
      <c r="BU175">
        <v>1.102174999999997</v>
      </c>
      <c r="BV175" s="294"/>
      <c r="BW175" s="294"/>
      <c r="BX175" s="294"/>
      <c r="BY175" s="294"/>
      <c r="BZ175" s="294"/>
      <c r="CA175" s="294"/>
      <c r="CB175" s="294"/>
      <c r="CC175">
        <v>0.86499999999999999</v>
      </c>
      <c r="CH175">
        <v>0.54</v>
      </c>
      <c r="CI175">
        <v>0.45</v>
      </c>
      <c r="CJ175">
        <v>0.875</v>
      </c>
      <c r="CK175">
        <v>0.90500000000000003</v>
      </c>
      <c r="CL175">
        <v>0.51500000000000001</v>
      </c>
      <c r="CM175">
        <v>0.78500000000000003</v>
      </c>
      <c r="CN175">
        <v>0.8175</v>
      </c>
      <c r="CO175">
        <v>0.8</v>
      </c>
      <c r="CP175">
        <v>0.9</v>
      </c>
      <c r="CQ175">
        <v>0.83</v>
      </c>
      <c r="CR175">
        <v>0.89</v>
      </c>
      <c r="DA175" s="294">
        <v>2.8499999999999999E-4</v>
      </c>
      <c r="DB175" s="294">
        <v>2.0000000000000001E-4</v>
      </c>
      <c r="DC175" s="294">
        <v>0</v>
      </c>
      <c r="DD175" s="294">
        <v>1E-4</v>
      </c>
      <c r="DE175" s="294">
        <v>0</v>
      </c>
      <c r="DF175" s="294">
        <v>3.5999999999999999E-3</v>
      </c>
      <c r="DG175" s="294">
        <v>4.6999999999999999E-4</v>
      </c>
      <c r="DH175" s="294">
        <v>6.9999999999999999E-4</v>
      </c>
      <c r="DI175" s="294">
        <v>0</v>
      </c>
      <c r="DJ175" s="294">
        <v>0</v>
      </c>
      <c r="DK175" s="294">
        <v>5.0000000000000001E-4</v>
      </c>
      <c r="DL175" s="294">
        <v>5.0000000000000001E-4</v>
      </c>
      <c r="DM175" s="294">
        <v>2.9999999999999997E-4</v>
      </c>
      <c r="DN175" s="294">
        <v>2.7500000000000002E-4</v>
      </c>
      <c r="DO175" s="294">
        <v>4.0000000000000598E-4</v>
      </c>
      <c r="DQ175" s="294">
        <v>6.4999999999999994E-5</v>
      </c>
    </row>
    <row r="176" spans="1:121" x14ac:dyDescent="0.2">
      <c r="A176" s="66">
        <v>41730</v>
      </c>
      <c r="B176">
        <v>0.98799999999999999</v>
      </c>
      <c r="C176">
        <v>0</v>
      </c>
      <c r="D176">
        <v>0</v>
      </c>
      <c r="E176">
        <v>0</v>
      </c>
      <c r="F176">
        <v>0</v>
      </c>
      <c r="G176">
        <v>0.98750000000000004</v>
      </c>
      <c r="H176">
        <v>0.97103845999999805</v>
      </c>
      <c r="I176">
        <v>0.98750000000000004</v>
      </c>
      <c r="J176">
        <v>0.98499999999999999</v>
      </c>
      <c r="K176">
        <v>0.98499999999999999</v>
      </c>
      <c r="L176">
        <v>0.98750000000000004</v>
      </c>
      <c r="M176">
        <v>0.98750000000000004</v>
      </c>
      <c r="N176">
        <v>0.98</v>
      </c>
      <c r="O176">
        <v>0.98750000000000004</v>
      </c>
      <c r="P176">
        <v>0.98</v>
      </c>
      <c r="Q176">
        <v>0.98750000000000004</v>
      </c>
      <c r="R176">
        <v>0.98750000000000004</v>
      </c>
      <c r="S176">
        <v>0.98750000000000004</v>
      </c>
      <c r="T176">
        <v>0.98</v>
      </c>
      <c r="U176">
        <v>0.98</v>
      </c>
      <c r="V176">
        <v>0.98</v>
      </c>
      <c r="W176">
        <v>0.98</v>
      </c>
      <c r="X176">
        <v>0.98750000000000004</v>
      </c>
      <c r="Y176">
        <v>0.98750000000000004</v>
      </c>
      <c r="Z176">
        <v>0.98750000000000004</v>
      </c>
      <c r="AA176">
        <v>0.98750000000000004</v>
      </c>
      <c r="AB176">
        <v>0.98</v>
      </c>
      <c r="AC176">
        <v>0.98</v>
      </c>
      <c r="AD176">
        <v>0.98750000000000004</v>
      </c>
      <c r="AE176">
        <v>0.98750000000000004</v>
      </c>
      <c r="AF176">
        <v>0.98</v>
      </c>
      <c r="AG176">
        <v>0.99</v>
      </c>
      <c r="AH176">
        <v>0.98099359999999736</v>
      </c>
      <c r="AI176">
        <v>0.98099359999999736</v>
      </c>
      <c r="AJ176">
        <v>0.98</v>
      </c>
      <c r="AK176">
        <v>1</v>
      </c>
      <c r="AL176">
        <v>0.98499999999999999</v>
      </c>
      <c r="AM176">
        <v>0</v>
      </c>
      <c r="BB176">
        <v>0.64</v>
      </c>
      <c r="BC176">
        <f t="shared" si="2"/>
        <v>1</v>
      </c>
      <c r="BE176">
        <v>1.1125976000000137</v>
      </c>
      <c r="BF176">
        <v>1.1231999999999964</v>
      </c>
      <c r="BG176">
        <v>1.0826999999999998</v>
      </c>
      <c r="BH176">
        <v>1.021899999999998</v>
      </c>
      <c r="BI176">
        <v>1</v>
      </c>
      <c r="BJ176">
        <v>2.459400000000008</v>
      </c>
      <c r="BK176">
        <v>2.3119963333333287</v>
      </c>
      <c r="BL176">
        <v>1.1382499999999884</v>
      </c>
      <c r="BM176">
        <v>1.2885</v>
      </c>
      <c r="BN176">
        <v>2.0010000000000008</v>
      </c>
      <c r="BO176">
        <v>1.550004999999991</v>
      </c>
      <c r="BP176">
        <v>1.550004999999991</v>
      </c>
      <c r="BQ176">
        <v>1.2835049999999946</v>
      </c>
      <c r="BR176">
        <v>1.0946050000000036</v>
      </c>
      <c r="BS176">
        <v>1.4542049999999926</v>
      </c>
      <c r="BT176" s="294"/>
      <c r="BU176">
        <v>1.102239999999997</v>
      </c>
      <c r="BV176" s="294"/>
      <c r="BW176" s="294"/>
      <c r="BX176" s="294"/>
      <c r="BY176" s="294"/>
      <c r="BZ176" s="294"/>
      <c r="CA176" s="294"/>
      <c r="CB176" s="294"/>
      <c r="CC176">
        <v>0.89500000000000002</v>
      </c>
      <c r="CH176">
        <v>0.48</v>
      </c>
      <c r="CI176">
        <v>0.42</v>
      </c>
      <c r="CJ176">
        <v>0.93500000000000005</v>
      </c>
      <c r="CK176">
        <v>0.89500000000000002</v>
      </c>
      <c r="CL176">
        <v>0.57499999999999996</v>
      </c>
      <c r="CM176">
        <v>0.89500000000000002</v>
      </c>
      <c r="CN176">
        <v>0.92749999999999999</v>
      </c>
      <c r="CO176">
        <v>0.85</v>
      </c>
      <c r="CP176">
        <v>0.90300000000000002</v>
      </c>
      <c r="CQ176">
        <v>0.92</v>
      </c>
      <c r="CR176">
        <v>0.89</v>
      </c>
      <c r="DA176" s="294">
        <v>2.8499999999999999E-4</v>
      </c>
      <c r="DB176" s="294">
        <v>2.0000000000000001E-4</v>
      </c>
      <c r="DC176" s="294">
        <v>0</v>
      </c>
      <c r="DD176" s="294">
        <v>1E-4</v>
      </c>
      <c r="DE176" s="294">
        <v>0</v>
      </c>
      <c r="DF176" s="294">
        <v>3.5999999999999999E-3</v>
      </c>
      <c r="DG176" s="294">
        <v>4.6999999999999999E-4</v>
      </c>
      <c r="DH176" s="294">
        <v>6.9999999999999999E-4</v>
      </c>
      <c r="DI176" s="294">
        <v>0</v>
      </c>
      <c r="DJ176" s="294">
        <v>0</v>
      </c>
      <c r="DK176" s="294">
        <v>5.0000000000000001E-4</v>
      </c>
      <c r="DL176" s="294">
        <v>5.0000000000000001E-4</v>
      </c>
      <c r="DM176" s="294">
        <v>2.9999999999999997E-4</v>
      </c>
      <c r="DN176" s="294">
        <v>2.7500000000000002E-4</v>
      </c>
      <c r="DO176" s="294">
        <v>4.0000000000000598E-4</v>
      </c>
      <c r="DQ176" s="294">
        <v>6.4999999999999994E-5</v>
      </c>
    </row>
    <row r="177" spans="1:121" x14ac:dyDescent="0.2">
      <c r="A177" s="66">
        <v>41760</v>
      </c>
      <c r="B177">
        <v>0.98799999999999999</v>
      </c>
      <c r="C177">
        <v>0</v>
      </c>
      <c r="D177">
        <v>0</v>
      </c>
      <c r="E177">
        <v>0</v>
      </c>
      <c r="F177">
        <v>0</v>
      </c>
      <c r="G177">
        <v>0.83742000000000283</v>
      </c>
      <c r="H177">
        <v>0.97123585999999795</v>
      </c>
      <c r="I177">
        <v>0.98750000000000004</v>
      </c>
      <c r="J177">
        <v>0.98499999999999999</v>
      </c>
      <c r="K177">
        <v>0.98499999999999999</v>
      </c>
      <c r="L177">
        <v>0.98750000000000004</v>
      </c>
      <c r="M177">
        <v>0.98750000000000004</v>
      </c>
      <c r="N177">
        <v>0.98</v>
      </c>
      <c r="O177">
        <v>0.98539200000000327</v>
      </c>
      <c r="P177">
        <v>0.98</v>
      </c>
      <c r="Q177">
        <v>0.98750000000000004</v>
      </c>
      <c r="R177">
        <v>0.98750000000000004</v>
      </c>
      <c r="S177">
        <v>0.98750000000000004</v>
      </c>
      <c r="T177">
        <v>0.98</v>
      </c>
      <c r="U177">
        <v>0.98</v>
      </c>
      <c r="V177">
        <v>0.98</v>
      </c>
      <c r="W177">
        <v>0.98</v>
      </c>
      <c r="X177">
        <v>0.98539200000000327</v>
      </c>
      <c r="Y177">
        <v>0.98539200000000327</v>
      </c>
      <c r="Z177">
        <v>0.98539200000000327</v>
      </c>
      <c r="AA177">
        <v>0.98539200000000327</v>
      </c>
      <c r="AB177">
        <v>0.98</v>
      </c>
      <c r="AC177">
        <v>0.98</v>
      </c>
      <c r="AD177">
        <v>0.98539200000000327</v>
      </c>
      <c r="AE177">
        <v>0.98539200000000327</v>
      </c>
      <c r="AF177">
        <v>0.98</v>
      </c>
      <c r="AG177">
        <v>0.99</v>
      </c>
      <c r="AH177">
        <v>0.98105144999999738</v>
      </c>
      <c r="AI177">
        <v>0.98105144999999738</v>
      </c>
      <c r="AJ177">
        <v>0.98</v>
      </c>
      <c r="AK177">
        <v>1</v>
      </c>
      <c r="AL177">
        <v>0.98499999999999999</v>
      </c>
      <c r="AM177">
        <v>0</v>
      </c>
      <c r="BB177">
        <v>0.64</v>
      </c>
      <c r="BC177">
        <f t="shared" si="2"/>
        <v>1</v>
      </c>
      <c r="BE177">
        <v>1.1128826000000138</v>
      </c>
      <c r="BF177">
        <v>1.1233999999999964</v>
      </c>
      <c r="BG177">
        <v>1.0826999999999998</v>
      </c>
      <c r="BH177">
        <v>1.021999999999998</v>
      </c>
      <c r="BI177">
        <v>1</v>
      </c>
      <c r="BJ177">
        <v>2.4630000000000081</v>
      </c>
      <c r="BK177">
        <v>2.3124663333333286</v>
      </c>
      <c r="BL177">
        <v>1.1389499999999884</v>
      </c>
      <c r="BM177">
        <v>1.2885</v>
      </c>
      <c r="BN177">
        <v>2.0010000000000008</v>
      </c>
      <c r="BO177">
        <v>1.5505049999999909</v>
      </c>
      <c r="BP177">
        <v>1.5505049999999909</v>
      </c>
      <c r="BQ177">
        <v>1.2838049999999945</v>
      </c>
      <c r="BR177">
        <v>1.0948800000000036</v>
      </c>
      <c r="BS177">
        <v>1.4546049999999926</v>
      </c>
      <c r="BT177" s="294"/>
      <c r="BU177">
        <v>1.102304999999997</v>
      </c>
      <c r="BV177" s="294"/>
      <c r="BW177" s="294"/>
      <c r="BX177" s="294"/>
      <c r="BY177" s="294"/>
      <c r="BZ177" s="294"/>
      <c r="CA177" s="294"/>
      <c r="CB177" s="294"/>
      <c r="CC177">
        <v>0.96499999999999997</v>
      </c>
      <c r="CH177">
        <v>0.34</v>
      </c>
      <c r="CI177">
        <v>0.42</v>
      </c>
      <c r="CJ177">
        <v>0.93500000000000005</v>
      </c>
      <c r="CK177">
        <v>0.79500000000000004</v>
      </c>
      <c r="CL177">
        <v>0.625</v>
      </c>
      <c r="CM177">
        <v>0.91749999999999998</v>
      </c>
      <c r="CN177">
        <v>0.95</v>
      </c>
      <c r="CO177">
        <v>0.88</v>
      </c>
      <c r="CP177">
        <v>0.9</v>
      </c>
      <c r="CQ177">
        <v>0.93500000000000005</v>
      </c>
      <c r="CR177">
        <v>0.89</v>
      </c>
      <c r="DA177" s="294">
        <v>2.8499999999999999E-4</v>
      </c>
      <c r="DB177" s="294">
        <v>2.0000000000000001E-4</v>
      </c>
      <c r="DC177" s="294">
        <v>0</v>
      </c>
      <c r="DD177" s="294">
        <v>1E-4</v>
      </c>
      <c r="DE177" s="294">
        <v>0</v>
      </c>
      <c r="DF177" s="294">
        <v>3.5999999999999999E-3</v>
      </c>
      <c r="DG177" s="294">
        <v>4.6999999999999999E-4</v>
      </c>
      <c r="DH177" s="294">
        <v>6.9999999999999999E-4</v>
      </c>
      <c r="DI177" s="294">
        <v>0</v>
      </c>
      <c r="DJ177" s="294">
        <v>0</v>
      </c>
      <c r="DK177" s="294">
        <v>5.0000000000000001E-4</v>
      </c>
      <c r="DL177" s="294">
        <v>5.0000000000000001E-4</v>
      </c>
      <c r="DM177" s="294">
        <v>2.9999999999999997E-4</v>
      </c>
      <c r="DN177" s="294">
        <v>2.7500000000000002E-4</v>
      </c>
      <c r="DO177" s="294">
        <v>4.0000000000000598E-4</v>
      </c>
      <c r="DQ177" s="294">
        <v>6.4999999999999994E-5</v>
      </c>
    </row>
    <row r="178" spans="1:121" x14ac:dyDescent="0.2">
      <c r="A178" s="66">
        <v>41791</v>
      </c>
      <c r="B178">
        <v>0.98799999999999999</v>
      </c>
      <c r="C178">
        <v>0</v>
      </c>
      <c r="D178">
        <v>0</v>
      </c>
      <c r="E178">
        <v>0</v>
      </c>
      <c r="F178">
        <v>0</v>
      </c>
      <c r="G178">
        <v>0.83864400000000283</v>
      </c>
      <c r="H178">
        <v>0.98750000000000004</v>
      </c>
      <c r="I178">
        <v>0.98750000000000004</v>
      </c>
      <c r="J178">
        <v>0.90839249999999994</v>
      </c>
      <c r="K178">
        <v>0.98499999999999999</v>
      </c>
      <c r="L178">
        <v>0.98750000000000004</v>
      </c>
      <c r="M178">
        <v>0.98750000000000004</v>
      </c>
      <c r="N178">
        <v>0.98</v>
      </c>
      <c r="O178">
        <v>0.98750000000000004</v>
      </c>
      <c r="P178">
        <v>0.98</v>
      </c>
      <c r="Q178">
        <v>0.98750000000000004</v>
      </c>
      <c r="R178">
        <v>0.98750000000000004</v>
      </c>
      <c r="S178">
        <v>0.98750000000000004</v>
      </c>
      <c r="T178">
        <v>0.98</v>
      </c>
      <c r="U178">
        <v>0.98</v>
      </c>
      <c r="V178">
        <v>0.98</v>
      </c>
      <c r="W178">
        <v>0.98</v>
      </c>
      <c r="X178">
        <v>0.98750000000000004</v>
      </c>
      <c r="Y178">
        <v>0.98750000000000004</v>
      </c>
      <c r="Z178">
        <v>0.98750000000000004</v>
      </c>
      <c r="AA178">
        <v>0.98750000000000004</v>
      </c>
      <c r="AB178">
        <v>0.98</v>
      </c>
      <c r="AC178">
        <v>0.98</v>
      </c>
      <c r="AD178">
        <v>0.98750000000000004</v>
      </c>
      <c r="AE178">
        <v>0.98750000000000004</v>
      </c>
      <c r="AF178">
        <v>0.98</v>
      </c>
      <c r="AG178">
        <v>0.99</v>
      </c>
      <c r="AH178">
        <v>0.9811092999999973</v>
      </c>
      <c r="AI178">
        <v>0.9811092999999973</v>
      </c>
      <c r="AJ178">
        <v>0.98</v>
      </c>
      <c r="AK178">
        <v>1</v>
      </c>
      <c r="AL178">
        <v>0.98499999999999999</v>
      </c>
      <c r="AM178">
        <v>0</v>
      </c>
      <c r="BB178">
        <v>0.64</v>
      </c>
      <c r="BC178">
        <f t="shared" si="2"/>
        <v>1</v>
      </c>
      <c r="BE178">
        <v>1.1131676000000139</v>
      </c>
      <c r="BF178">
        <v>1.1235999999999964</v>
      </c>
      <c r="BG178">
        <v>1.0826999999999998</v>
      </c>
      <c r="BH178">
        <v>1.022099999999998</v>
      </c>
      <c r="BI178">
        <v>1</v>
      </c>
      <c r="BJ178">
        <v>2.4666000000000081</v>
      </c>
      <c r="BK178">
        <v>2.3129363333333286</v>
      </c>
      <c r="BL178">
        <v>1.1396499999999883</v>
      </c>
      <c r="BM178">
        <v>1.2885</v>
      </c>
      <c r="BN178">
        <v>2.0010000000000008</v>
      </c>
      <c r="BO178">
        <v>1.5510049999999909</v>
      </c>
      <c r="BP178">
        <v>1.5510049999999909</v>
      </c>
      <c r="BQ178">
        <v>1.2841049999999945</v>
      </c>
      <c r="BR178">
        <v>1.0951550000000037</v>
      </c>
      <c r="BS178">
        <v>1.4550049999999926</v>
      </c>
      <c r="BT178" s="294"/>
      <c r="BU178">
        <v>1.102369999999997</v>
      </c>
      <c r="BV178" s="294"/>
      <c r="BW178" s="294"/>
      <c r="BX178" s="294"/>
      <c r="BY178" s="294"/>
      <c r="BZ178" s="294"/>
      <c r="CA178" s="294"/>
      <c r="CB178" s="294"/>
      <c r="CC178">
        <v>0.96499999999999997</v>
      </c>
      <c r="CH178">
        <v>0.34</v>
      </c>
      <c r="CI178">
        <v>0.47</v>
      </c>
      <c r="CJ178">
        <v>0.93500000000000005</v>
      </c>
      <c r="CK178">
        <v>0.70499999999999996</v>
      </c>
      <c r="CL178">
        <v>0.72499999999999998</v>
      </c>
      <c r="CM178">
        <v>0.88249999999999995</v>
      </c>
      <c r="CN178">
        <v>0.91500000000000004</v>
      </c>
      <c r="CO178">
        <v>0.88</v>
      </c>
      <c r="CP178">
        <v>0.90249999999999997</v>
      </c>
      <c r="CQ178">
        <v>0.91500000000000004</v>
      </c>
      <c r="CR178">
        <v>0.89</v>
      </c>
      <c r="DA178" s="294">
        <v>2.8499999999999999E-4</v>
      </c>
      <c r="DB178" s="294">
        <v>2.0000000000000001E-4</v>
      </c>
      <c r="DC178" s="294">
        <v>0</v>
      </c>
      <c r="DD178" s="294">
        <v>1E-4</v>
      </c>
      <c r="DE178" s="294">
        <v>0</v>
      </c>
      <c r="DF178" s="294">
        <v>3.5999999999999999E-3</v>
      </c>
      <c r="DG178" s="294">
        <v>4.6999999999999999E-4</v>
      </c>
      <c r="DH178" s="294">
        <v>6.9999999999999999E-4</v>
      </c>
      <c r="DI178" s="294">
        <v>0</v>
      </c>
      <c r="DJ178" s="294">
        <v>0</v>
      </c>
      <c r="DK178" s="294">
        <v>5.0000000000000001E-4</v>
      </c>
      <c r="DL178" s="294">
        <v>5.0000000000000001E-4</v>
      </c>
      <c r="DM178" s="294">
        <v>2.9999999999999997E-4</v>
      </c>
      <c r="DN178" s="294">
        <v>2.7500000000000002E-4</v>
      </c>
      <c r="DO178" s="294">
        <v>4.0000000000000598E-4</v>
      </c>
      <c r="DQ178" s="294">
        <v>6.4999999999999994E-5</v>
      </c>
    </row>
    <row r="179" spans="1:121" x14ac:dyDescent="0.2">
      <c r="A179" s="66">
        <v>41821</v>
      </c>
      <c r="B179">
        <v>0.98799999999999999</v>
      </c>
      <c r="C179">
        <v>0</v>
      </c>
      <c r="D179">
        <v>0</v>
      </c>
      <c r="E179">
        <v>0</v>
      </c>
      <c r="F179">
        <v>0</v>
      </c>
      <c r="G179">
        <v>0.98750000000000004</v>
      </c>
      <c r="H179">
        <v>0.98750000000000004</v>
      </c>
      <c r="I179">
        <v>0.98750000000000004</v>
      </c>
      <c r="J179">
        <v>0.93416250000000001</v>
      </c>
      <c r="K179">
        <v>0.98499999999999999</v>
      </c>
      <c r="L179">
        <v>0.98750000000000004</v>
      </c>
      <c r="M179">
        <v>0.98750000000000004</v>
      </c>
      <c r="N179">
        <v>0.98</v>
      </c>
      <c r="O179">
        <v>0.98750000000000004</v>
      </c>
      <c r="P179">
        <v>0.98</v>
      </c>
      <c r="Q179">
        <v>0.98750000000000004</v>
      </c>
      <c r="R179">
        <v>0.98750000000000004</v>
      </c>
      <c r="S179">
        <v>0.98750000000000004</v>
      </c>
      <c r="T179">
        <v>0.98</v>
      </c>
      <c r="U179">
        <v>0.98</v>
      </c>
      <c r="V179">
        <v>0.98</v>
      </c>
      <c r="W179">
        <v>0.98</v>
      </c>
      <c r="X179">
        <v>0.98750000000000004</v>
      </c>
      <c r="Y179">
        <v>0.98750000000000004</v>
      </c>
      <c r="Z179">
        <v>0.98750000000000004</v>
      </c>
      <c r="AA179">
        <v>0.98750000000000004</v>
      </c>
      <c r="AB179">
        <v>0.98</v>
      </c>
      <c r="AC179">
        <v>0.98</v>
      </c>
      <c r="AD179">
        <v>0.98750000000000004</v>
      </c>
      <c r="AE179">
        <v>0.98750000000000004</v>
      </c>
      <c r="AF179">
        <v>0.98</v>
      </c>
      <c r="AG179">
        <v>0.99</v>
      </c>
      <c r="AH179">
        <v>0.98116714999999732</v>
      </c>
      <c r="AI179">
        <v>0.98116714999999732</v>
      </c>
      <c r="AJ179">
        <v>0.98</v>
      </c>
      <c r="AK179">
        <v>1</v>
      </c>
      <c r="AL179">
        <v>0.98499999999999999</v>
      </c>
      <c r="AM179">
        <v>0</v>
      </c>
      <c r="BB179">
        <v>0.64</v>
      </c>
      <c r="BC179">
        <f t="shared" si="2"/>
        <v>1</v>
      </c>
      <c r="BE179">
        <v>1.113452600000014</v>
      </c>
      <c r="BF179">
        <v>1.1237999999999964</v>
      </c>
      <c r="BG179">
        <v>1.0826999999999998</v>
      </c>
      <c r="BH179">
        <v>1.022199999999998</v>
      </c>
      <c r="BI179">
        <v>1</v>
      </c>
      <c r="BJ179">
        <v>2.4702000000000082</v>
      </c>
      <c r="BK179">
        <v>2.3134063333333286</v>
      </c>
      <c r="BL179">
        <v>1.1403499999999882</v>
      </c>
      <c r="BM179">
        <v>1.2885</v>
      </c>
      <c r="BN179">
        <v>2.0010000000000008</v>
      </c>
      <c r="BO179">
        <v>1.5515049999999908</v>
      </c>
      <c r="BP179">
        <v>1.5515049999999908</v>
      </c>
      <c r="BQ179">
        <v>1.2844049999999945</v>
      </c>
      <c r="BR179">
        <v>1.0954300000000037</v>
      </c>
      <c r="BS179">
        <v>1.4554049999999925</v>
      </c>
      <c r="BT179" s="294"/>
      <c r="BU179">
        <v>1.1024349999999969</v>
      </c>
      <c r="BV179" s="294"/>
      <c r="BW179" s="294"/>
      <c r="BX179" s="294"/>
      <c r="BY179" s="294"/>
      <c r="BZ179" s="294"/>
      <c r="CA179" s="294"/>
      <c r="CB179" s="294"/>
      <c r="CC179">
        <v>0.97499999999999998</v>
      </c>
      <c r="CH179">
        <v>0.41</v>
      </c>
      <c r="CI179">
        <v>0.47</v>
      </c>
      <c r="CJ179">
        <v>0.93500000000000005</v>
      </c>
      <c r="CK179">
        <v>0.72499999999999998</v>
      </c>
      <c r="CL179">
        <v>0.72499999999999998</v>
      </c>
      <c r="CM179">
        <v>0.87749999999999995</v>
      </c>
      <c r="CN179">
        <v>0.91</v>
      </c>
      <c r="CO179">
        <v>0.89</v>
      </c>
      <c r="CP179">
        <v>0.90749999999999997</v>
      </c>
      <c r="CQ179">
        <v>0.91500000000000004</v>
      </c>
      <c r="CR179">
        <v>0.89</v>
      </c>
      <c r="DA179" s="294">
        <v>2.8499999999999999E-4</v>
      </c>
      <c r="DB179" s="294">
        <v>2.0000000000000001E-4</v>
      </c>
      <c r="DC179" s="294">
        <v>0</v>
      </c>
      <c r="DD179" s="294">
        <v>1E-4</v>
      </c>
      <c r="DE179" s="294">
        <v>0</v>
      </c>
      <c r="DF179" s="294">
        <v>3.5999999999999999E-3</v>
      </c>
      <c r="DG179" s="294">
        <v>4.6999999999999999E-4</v>
      </c>
      <c r="DH179" s="294">
        <v>6.9999999999999999E-4</v>
      </c>
      <c r="DI179" s="294">
        <v>0</v>
      </c>
      <c r="DJ179" s="294">
        <v>0</v>
      </c>
      <c r="DK179" s="294">
        <v>5.0000000000000001E-4</v>
      </c>
      <c r="DL179" s="294">
        <v>5.0000000000000001E-4</v>
      </c>
      <c r="DM179" s="294">
        <v>2.9999999999999997E-4</v>
      </c>
      <c r="DN179" s="294">
        <v>2.7500000000000002E-4</v>
      </c>
      <c r="DO179" s="294">
        <v>4.0000000000000598E-4</v>
      </c>
      <c r="DQ179" s="294">
        <v>6.4999999999999994E-5</v>
      </c>
    </row>
    <row r="180" spans="1:121" x14ac:dyDescent="0.2">
      <c r="A180" s="66">
        <v>41852</v>
      </c>
      <c r="B180">
        <v>0.98799999999999999</v>
      </c>
      <c r="C180">
        <v>0</v>
      </c>
      <c r="D180">
        <v>0</v>
      </c>
      <c r="E180">
        <v>0</v>
      </c>
      <c r="F180">
        <v>0</v>
      </c>
      <c r="G180">
        <v>0.98750000000000004</v>
      </c>
      <c r="H180">
        <v>0.98750000000000004</v>
      </c>
      <c r="I180">
        <v>0.98750000000000004</v>
      </c>
      <c r="J180">
        <v>0.98499999999999999</v>
      </c>
      <c r="K180">
        <v>0.98499999999999999</v>
      </c>
      <c r="L180">
        <v>0.98750000000000004</v>
      </c>
      <c r="M180">
        <v>0.98750000000000004</v>
      </c>
      <c r="N180">
        <v>0.98</v>
      </c>
      <c r="O180">
        <v>0.98750000000000004</v>
      </c>
      <c r="P180">
        <v>0.98</v>
      </c>
      <c r="Q180">
        <v>0.98750000000000004</v>
      </c>
      <c r="R180">
        <v>0.98750000000000004</v>
      </c>
      <c r="S180">
        <v>0.98750000000000004</v>
      </c>
      <c r="T180">
        <v>0.98</v>
      </c>
      <c r="U180">
        <v>0.98</v>
      </c>
      <c r="V180">
        <v>0.98</v>
      </c>
      <c r="W180">
        <v>0.98</v>
      </c>
      <c r="X180">
        <v>0.98750000000000004</v>
      </c>
      <c r="Y180">
        <v>0.98750000000000004</v>
      </c>
      <c r="Z180">
        <v>0.98750000000000004</v>
      </c>
      <c r="AA180">
        <v>0.98750000000000004</v>
      </c>
      <c r="AB180">
        <v>0.98</v>
      </c>
      <c r="AC180">
        <v>0.98</v>
      </c>
      <c r="AD180">
        <v>0.98750000000000004</v>
      </c>
      <c r="AE180">
        <v>0.98750000000000004</v>
      </c>
      <c r="AF180">
        <v>0.98</v>
      </c>
      <c r="AG180">
        <v>0.99</v>
      </c>
      <c r="AH180">
        <v>0.98122499999999724</v>
      </c>
      <c r="AI180">
        <v>0.98122499999999724</v>
      </c>
      <c r="AJ180">
        <v>0.98</v>
      </c>
      <c r="AK180">
        <v>1</v>
      </c>
      <c r="AL180">
        <v>0.98499999999999999</v>
      </c>
      <c r="AM180">
        <v>0</v>
      </c>
      <c r="BB180">
        <v>0.64</v>
      </c>
      <c r="BC180">
        <f t="shared" si="2"/>
        <v>1</v>
      </c>
      <c r="BE180">
        <v>1.1137376000000141</v>
      </c>
      <c r="BF180">
        <v>1.1239999999999963</v>
      </c>
      <c r="BG180">
        <v>1.0826999999999998</v>
      </c>
      <c r="BH180">
        <v>1.022299999999998</v>
      </c>
      <c r="BI180">
        <v>1</v>
      </c>
      <c r="BJ180">
        <v>2.4738000000000082</v>
      </c>
      <c r="BK180">
        <v>2.3138763333333285</v>
      </c>
      <c r="BL180">
        <v>1.1410499999999881</v>
      </c>
      <c r="BM180">
        <v>1.2885</v>
      </c>
      <c r="BN180">
        <v>2.0010000000000008</v>
      </c>
      <c r="BO180">
        <v>1.5520049999999908</v>
      </c>
      <c r="BP180">
        <v>1.5520049999999908</v>
      </c>
      <c r="BQ180">
        <v>1.2847049999999944</v>
      </c>
      <c r="BR180">
        <v>1.0957050000000037</v>
      </c>
      <c r="BS180">
        <v>1.4558049999999925</v>
      </c>
      <c r="BT180" s="294"/>
      <c r="BU180">
        <v>1.1025</v>
      </c>
      <c r="BV180" s="294"/>
      <c r="BW180" s="294"/>
      <c r="BX180" s="294"/>
      <c r="BY180" s="294"/>
      <c r="BZ180" s="294"/>
      <c r="CA180" s="294"/>
      <c r="CB180" s="294"/>
      <c r="CC180">
        <v>0.97499999999999998</v>
      </c>
      <c r="CH180">
        <v>0.43</v>
      </c>
      <c r="CI180">
        <v>0.52</v>
      </c>
      <c r="CJ180">
        <v>0.92500000000000004</v>
      </c>
      <c r="CK180">
        <v>0.81499999999999995</v>
      </c>
      <c r="CL180">
        <v>0.72499999999999998</v>
      </c>
      <c r="CM180">
        <v>0.89</v>
      </c>
      <c r="CN180">
        <v>0.92249999999999999</v>
      </c>
      <c r="CO180">
        <v>0.91500000000000004</v>
      </c>
      <c r="CP180">
        <v>0.92749999999999999</v>
      </c>
      <c r="CQ180">
        <v>0.91500000000000004</v>
      </c>
      <c r="CR180">
        <v>0.89</v>
      </c>
      <c r="DA180" s="294">
        <v>2.8499999999999999E-4</v>
      </c>
      <c r="DB180" s="294">
        <v>2.0000000000000001E-4</v>
      </c>
      <c r="DC180" s="294">
        <v>0</v>
      </c>
      <c r="DD180" s="294">
        <v>1E-4</v>
      </c>
      <c r="DE180" s="294">
        <v>0</v>
      </c>
      <c r="DF180" s="294">
        <v>3.5999999999999999E-3</v>
      </c>
      <c r="DG180" s="294">
        <v>4.6999999999999999E-4</v>
      </c>
      <c r="DH180" s="294">
        <v>6.9999999999999999E-4</v>
      </c>
      <c r="DI180" s="294">
        <v>0</v>
      </c>
      <c r="DJ180" s="294">
        <v>0</v>
      </c>
      <c r="DK180" s="294">
        <v>5.0000000000000001E-4</v>
      </c>
      <c r="DL180" s="294">
        <v>5.0000000000000001E-4</v>
      </c>
      <c r="DM180" s="294">
        <v>2.9999999999999997E-4</v>
      </c>
      <c r="DN180" s="294">
        <v>2.7500000000000002E-4</v>
      </c>
      <c r="DO180" s="294">
        <v>4.0000000000000598E-4</v>
      </c>
      <c r="DQ180" s="294">
        <v>6.4999999999999994E-5</v>
      </c>
    </row>
    <row r="181" spans="1:121" x14ac:dyDescent="0.2">
      <c r="A181" s="66">
        <v>41883</v>
      </c>
      <c r="B181">
        <v>0.98799999999999999</v>
      </c>
      <c r="C181">
        <v>0</v>
      </c>
      <c r="D181">
        <v>0</v>
      </c>
      <c r="E181">
        <v>0</v>
      </c>
      <c r="F181">
        <v>0</v>
      </c>
      <c r="G181">
        <v>0.98750000000000004</v>
      </c>
      <c r="H181">
        <v>0.98750000000000004</v>
      </c>
      <c r="I181">
        <v>0.98750000000000004</v>
      </c>
      <c r="J181">
        <v>0.86973750000000005</v>
      </c>
      <c r="K181">
        <v>0.98499999999999999</v>
      </c>
      <c r="L181">
        <v>0.98750000000000004</v>
      </c>
      <c r="M181">
        <v>0.98750000000000004</v>
      </c>
      <c r="N181">
        <v>0.98</v>
      </c>
      <c r="O181">
        <v>0.98750000000000004</v>
      </c>
      <c r="P181">
        <v>0.98</v>
      </c>
      <c r="Q181">
        <v>0.98750000000000004</v>
      </c>
      <c r="R181">
        <v>0.98750000000000004</v>
      </c>
      <c r="S181">
        <v>0.98750000000000004</v>
      </c>
      <c r="T181">
        <v>0.98</v>
      </c>
      <c r="U181">
        <v>0.98</v>
      </c>
      <c r="V181">
        <v>0.98</v>
      </c>
      <c r="W181">
        <v>0.98</v>
      </c>
      <c r="X181">
        <v>0.98750000000000004</v>
      </c>
      <c r="Y181">
        <v>0.98750000000000004</v>
      </c>
      <c r="Z181">
        <v>0.98750000000000004</v>
      </c>
      <c r="AA181">
        <v>0.98750000000000004</v>
      </c>
      <c r="AB181">
        <v>0.98</v>
      </c>
      <c r="AC181">
        <v>0.98</v>
      </c>
      <c r="AD181">
        <v>0.98750000000000004</v>
      </c>
      <c r="AE181">
        <v>0.98750000000000004</v>
      </c>
      <c r="AF181">
        <v>0.98</v>
      </c>
      <c r="AG181">
        <v>0.99</v>
      </c>
      <c r="AH181">
        <v>0.98128284999999726</v>
      </c>
      <c r="AI181">
        <v>0.98128284999999726</v>
      </c>
      <c r="AJ181">
        <v>0.98</v>
      </c>
      <c r="AK181">
        <v>1</v>
      </c>
      <c r="AL181">
        <v>0.98499999999999999</v>
      </c>
      <c r="AM181">
        <v>0</v>
      </c>
      <c r="BB181">
        <v>0.64</v>
      </c>
      <c r="BC181">
        <f t="shared" si="2"/>
        <v>1</v>
      </c>
      <c r="BE181">
        <v>1.1140226000000142</v>
      </c>
      <c r="BF181">
        <v>1.1241999999999963</v>
      </c>
      <c r="BG181">
        <v>1.0826999999999998</v>
      </c>
      <c r="BH181">
        <v>1.022399999999998</v>
      </c>
      <c r="BI181">
        <v>1</v>
      </c>
      <c r="BJ181">
        <v>2.4774000000000083</v>
      </c>
      <c r="BK181">
        <v>2.3143463333333285</v>
      </c>
      <c r="BL181">
        <v>1.1417499999999881</v>
      </c>
      <c r="BM181">
        <v>1.2885</v>
      </c>
      <c r="BN181">
        <v>2.0010000000000008</v>
      </c>
      <c r="BO181">
        <v>1.5525049999999907</v>
      </c>
      <c r="BP181">
        <v>1.5525049999999907</v>
      </c>
      <c r="BQ181">
        <v>1.2850049999999944</v>
      </c>
      <c r="BR181">
        <v>1.0959800000000037</v>
      </c>
      <c r="BS181">
        <v>1.4562049999999924</v>
      </c>
      <c r="BT181" s="294"/>
      <c r="BU181">
        <v>1.1025649999999969</v>
      </c>
      <c r="BV181" s="294"/>
      <c r="BW181" s="294"/>
      <c r="BX181" s="294"/>
      <c r="BY181" s="294"/>
      <c r="BZ181" s="294"/>
      <c r="CA181" s="294"/>
      <c r="CB181" s="294"/>
      <c r="CC181">
        <v>0.97499999999999998</v>
      </c>
      <c r="CH181">
        <v>0.46</v>
      </c>
      <c r="CI181">
        <v>0.55000000000000004</v>
      </c>
      <c r="CJ181">
        <v>0.92500000000000004</v>
      </c>
      <c r="CK181">
        <v>0.67500000000000004</v>
      </c>
      <c r="CL181">
        <v>0.57499999999999996</v>
      </c>
      <c r="CM181">
        <v>0.94499999999999995</v>
      </c>
      <c r="CN181">
        <v>0.97750000000000004</v>
      </c>
      <c r="CO181">
        <v>0.94499999999999995</v>
      </c>
      <c r="CP181">
        <v>0.92</v>
      </c>
      <c r="CQ181">
        <v>0.91500000000000004</v>
      </c>
      <c r="CR181">
        <v>0.89</v>
      </c>
      <c r="DA181" s="294">
        <v>2.8499999999999999E-4</v>
      </c>
      <c r="DB181" s="294">
        <v>2.0000000000000001E-4</v>
      </c>
      <c r="DC181" s="294">
        <v>0</v>
      </c>
      <c r="DD181" s="294">
        <v>1E-4</v>
      </c>
      <c r="DE181" s="294">
        <v>0</v>
      </c>
      <c r="DF181" s="294">
        <v>3.5999999999999999E-3</v>
      </c>
      <c r="DG181" s="294">
        <v>4.6999999999999999E-4</v>
      </c>
      <c r="DH181" s="294">
        <v>6.9999999999999999E-4</v>
      </c>
      <c r="DI181" s="294">
        <v>0</v>
      </c>
      <c r="DJ181" s="294">
        <v>0</v>
      </c>
      <c r="DK181" s="294">
        <v>5.0000000000000001E-4</v>
      </c>
      <c r="DL181" s="294">
        <v>5.0000000000000001E-4</v>
      </c>
      <c r="DM181" s="294">
        <v>2.9999999999999997E-4</v>
      </c>
      <c r="DN181" s="294">
        <v>2.7500000000000002E-4</v>
      </c>
      <c r="DO181" s="294">
        <v>4.0000000000000598E-4</v>
      </c>
      <c r="DQ181" s="294">
        <v>6.4999999999999994E-5</v>
      </c>
    </row>
    <row r="182" spans="1:121" x14ac:dyDescent="0.2">
      <c r="A182" s="66">
        <v>41913</v>
      </c>
      <c r="B182">
        <v>0.98799999999999999</v>
      </c>
      <c r="C182">
        <v>0</v>
      </c>
      <c r="D182">
        <v>0</v>
      </c>
      <c r="E182">
        <v>0</v>
      </c>
      <c r="F182">
        <v>0</v>
      </c>
      <c r="G182">
        <v>0.98750000000000004</v>
      </c>
      <c r="H182">
        <v>0.98750000000000004</v>
      </c>
      <c r="I182">
        <v>0.98750000000000004</v>
      </c>
      <c r="J182">
        <v>0.85685250000000002</v>
      </c>
      <c r="K182">
        <v>0.98499999999999999</v>
      </c>
      <c r="L182">
        <v>0.98750000000000004</v>
      </c>
      <c r="M182">
        <v>0.98750000000000004</v>
      </c>
      <c r="N182">
        <v>0.98</v>
      </c>
      <c r="O182">
        <v>0.98750000000000004</v>
      </c>
      <c r="P182">
        <v>0.98</v>
      </c>
      <c r="Q182">
        <v>0.98750000000000004</v>
      </c>
      <c r="R182">
        <v>0.98750000000000004</v>
      </c>
      <c r="S182">
        <v>0.98750000000000004</v>
      </c>
      <c r="T182">
        <v>0.98</v>
      </c>
      <c r="U182">
        <v>0.98</v>
      </c>
      <c r="V182">
        <v>0.98</v>
      </c>
      <c r="W182">
        <v>0.98</v>
      </c>
      <c r="X182">
        <v>0.98750000000000004</v>
      </c>
      <c r="Y182">
        <v>0.98750000000000004</v>
      </c>
      <c r="Z182">
        <v>0.98750000000000004</v>
      </c>
      <c r="AA182">
        <v>0.98750000000000004</v>
      </c>
      <c r="AB182">
        <v>0.98</v>
      </c>
      <c r="AC182">
        <v>0.98</v>
      </c>
      <c r="AD182">
        <v>0.98750000000000004</v>
      </c>
      <c r="AE182">
        <v>0.98750000000000004</v>
      </c>
      <c r="AF182">
        <v>0.98</v>
      </c>
      <c r="AG182">
        <v>0.99</v>
      </c>
      <c r="AH182">
        <v>0.98134069999999729</v>
      </c>
      <c r="AI182">
        <v>0.98134069999999729</v>
      </c>
      <c r="AJ182">
        <v>0.98</v>
      </c>
      <c r="AK182">
        <v>1</v>
      </c>
      <c r="AL182">
        <v>0.98499999999999999</v>
      </c>
      <c r="AM182">
        <v>0</v>
      </c>
      <c r="BB182">
        <v>0.64</v>
      </c>
      <c r="BC182">
        <f t="shared" si="2"/>
        <v>1</v>
      </c>
      <c r="BE182">
        <v>1.1143076000000143</v>
      </c>
      <c r="BF182">
        <v>1.1243999999999963</v>
      </c>
      <c r="BG182">
        <v>1.0826999999999998</v>
      </c>
      <c r="BH182">
        <v>1.0225</v>
      </c>
      <c r="BI182">
        <v>1</v>
      </c>
      <c r="BJ182">
        <v>2.4810000000000083</v>
      </c>
      <c r="BK182">
        <v>2.3148163333333285</v>
      </c>
      <c r="BL182">
        <v>1.142449999999988</v>
      </c>
      <c r="BM182">
        <v>1.2885</v>
      </c>
      <c r="BN182">
        <v>2.0010000000000008</v>
      </c>
      <c r="BO182">
        <v>1.5530049999999906</v>
      </c>
      <c r="BP182">
        <v>1.5530049999999906</v>
      </c>
      <c r="BQ182">
        <v>1.2853049999999944</v>
      </c>
      <c r="BR182">
        <v>1.0962550000000038</v>
      </c>
      <c r="BS182">
        <v>1.4566049999999924</v>
      </c>
      <c r="BT182" s="294"/>
      <c r="BU182">
        <v>1.1026299999999969</v>
      </c>
      <c r="BV182" s="294"/>
      <c r="BW182" s="294"/>
      <c r="BX182" s="294"/>
      <c r="BY182" s="294"/>
      <c r="BZ182" s="294"/>
      <c r="CA182" s="294"/>
      <c r="CB182" s="294"/>
      <c r="CC182">
        <v>0.95499999999999996</v>
      </c>
      <c r="CH182">
        <v>0.46</v>
      </c>
      <c r="CI182">
        <v>0.45</v>
      </c>
      <c r="CJ182">
        <v>0.92500000000000004</v>
      </c>
      <c r="CK182">
        <v>0.66500000000000004</v>
      </c>
      <c r="CL182">
        <v>0.505</v>
      </c>
      <c r="CM182">
        <v>0.80500000000000005</v>
      </c>
      <c r="CN182">
        <v>0.83750000000000002</v>
      </c>
      <c r="CO182">
        <v>0.875</v>
      </c>
      <c r="CP182">
        <v>0.90249999999999997</v>
      </c>
      <c r="CQ182">
        <v>0.82</v>
      </c>
      <c r="CR182">
        <v>0.89</v>
      </c>
      <c r="DA182" s="294">
        <v>2.8499999999999999E-4</v>
      </c>
      <c r="DB182" s="294">
        <v>2.0000000000000001E-4</v>
      </c>
      <c r="DC182" s="294">
        <v>0</v>
      </c>
      <c r="DD182" s="294">
        <v>1E-4</v>
      </c>
      <c r="DE182" s="294">
        <v>0</v>
      </c>
      <c r="DF182" s="294">
        <v>3.5999999999999999E-3</v>
      </c>
      <c r="DG182" s="294">
        <v>4.6999999999999999E-4</v>
      </c>
      <c r="DH182" s="294">
        <v>6.9999999999999999E-4</v>
      </c>
      <c r="DI182" s="294">
        <v>0</v>
      </c>
      <c r="DJ182" s="294">
        <v>0</v>
      </c>
      <c r="DK182" s="294">
        <v>5.0000000000000001E-4</v>
      </c>
      <c r="DL182" s="294">
        <v>5.0000000000000001E-4</v>
      </c>
      <c r="DM182" s="294">
        <v>2.9999999999999997E-4</v>
      </c>
      <c r="DN182" s="294">
        <v>2.7500000000000002E-4</v>
      </c>
      <c r="DO182" s="294">
        <v>4.0000000000000598E-4</v>
      </c>
      <c r="DQ182" s="294">
        <v>6.4999999999999994E-5</v>
      </c>
    </row>
    <row r="183" spans="1:121" x14ac:dyDescent="0.2">
      <c r="A183" s="66">
        <v>41944</v>
      </c>
      <c r="B183">
        <v>0.98799999999999999</v>
      </c>
      <c r="C183">
        <v>0</v>
      </c>
      <c r="D183">
        <v>0</v>
      </c>
      <c r="E183">
        <v>0</v>
      </c>
      <c r="F183">
        <v>0</v>
      </c>
      <c r="G183">
        <v>0.98750000000000004</v>
      </c>
      <c r="H183">
        <v>0.98750000000000004</v>
      </c>
      <c r="I183">
        <v>0.98750000000000004</v>
      </c>
      <c r="J183">
        <v>0.80531249999999999</v>
      </c>
      <c r="K183">
        <v>0.97048500000000038</v>
      </c>
      <c r="L183">
        <v>0.98750000000000004</v>
      </c>
      <c r="M183">
        <v>0.98750000000000004</v>
      </c>
      <c r="N183">
        <v>0.98</v>
      </c>
      <c r="O183">
        <v>0.98750000000000004</v>
      </c>
      <c r="P183">
        <v>0.98</v>
      </c>
      <c r="Q183">
        <v>0.98750000000000004</v>
      </c>
      <c r="R183">
        <v>0.98750000000000004</v>
      </c>
      <c r="S183">
        <v>0.98750000000000004</v>
      </c>
      <c r="T183">
        <v>0.98</v>
      </c>
      <c r="U183">
        <v>0.98</v>
      </c>
      <c r="V183">
        <v>0.98</v>
      </c>
      <c r="W183">
        <v>0.98</v>
      </c>
      <c r="X183">
        <v>0.98750000000000004</v>
      </c>
      <c r="Y183">
        <v>0.98750000000000004</v>
      </c>
      <c r="Z183">
        <v>0.98750000000000004</v>
      </c>
      <c r="AA183">
        <v>0.98750000000000004</v>
      </c>
      <c r="AB183">
        <v>0.98</v>
      </c>
      <c r="AC183">
        <v>0.98</v>
      </c>
      <c r="AD183">
        <v>0.98750000000000004</v>
      </c>
      <c r="AE183">
        <v>0.98750000000000004</v>
      </c>
      <c r="AF183">
        <v>0.98</v>
      </c>
      <c r="AG183">
        <v>0.99</v>
      </c>
      <c r="AH183">
        <v>0.98139854999999721</v>
      </c>
      <c r="AI183">
        <v>0.98139854999999721</v>
      </c>
      <c r="AJ183">
        <v>0.98</v>
      </c>
      <c r="AK183">
        <v>1</v>
      </c>
      <c r="AL183">
        <v>0.97048500000000038</v>
      </c>
      <c r="AM183">
        <v>0</v>
      </c>
      <c r="BB183">
        <v>0.64</v>
      </c>
      <c r="BC183">
        <f t="shared" si="2"/>
        <v>1</v>
      </c>
      <c r="BE183">
        <v>1.1145926000000144</v>
      </c>
      <c r="BF183">
        <v>1.1245999999999963</v>
      </c>
      <c r="BG183">
        <v>1.0826999999999998</v>
      </c>
      <c r="BH183">
        <v>1.022599999999998</v>
      </c>
      <c r="BI183">
        <v>1</v>
      </c>
      <c r="BJ183">
        <v>2.4846000000000084</v>
      </c>
      <c r="BK183">
        <v>2.3152863333333285</v>
      </c>
      <c r="BL183">
        <v>1.1431499999999879</v>
      </c>
      <c r="BM183">
        <v>1.2885</v>
      </c>
      <c r="BN183">
        <v>2.0010000000000008</v>
      </c>
      <c r="BO183">
        <v>1.5535049999999906</v>
      </c>
      <c r="BP183">
        <v>1.5535049999999906</v>
      </c>
      <c r="BQ183">
        <v>1.2856049999999943</v>
      </c>
      <c r="BR183">
        <v>1.0965300000000038</v>
      </c>
      <c r="BS183">
        <v>1.4570049999999923</v>
      </c>
      <c r="BT183" s="294"/>
      <c r="BU183">
        <v>1.1026949999999969</v>
      </c>
      <c r="BV183" s="294"/>
      <c r="BW183" s="294"/>
      <c r="BX183" s="294"/>
      <c r="BY183" s="294"/>
      <c r="BZ183" s="294"/>
      <c r="CA183" s="294"/>
      <c r="CB183" s="294"/>
      <c r="CC183">
        <v>0.95499999999999996</v>
      </c>
      <c r="CH183">
        <v>0.48</v>
      </c>
      <c r="CI183">
        <v>0.46</v>
      </c>
      <c r="CJ183">
        <v>0.90500000000000003</v>
      </c>
      <c r="CK183">
        <v>0.625</v>
      </c>
      <c r="CL183">
        <v>0.48499999999999999</v>
      </c>
      <c r="CM183">
        <v>0.79500000000000004</v>
      </c>
      <c r="CN183">
        <v>0.82750000000000001</v>
      </c>
      <c r="CO183">
        <v>0.85</v>
      </c>
      <c r="CP183">
        <v>0.90249999999999997</v>
      </c>
      <c r="CQ183">
        <v>0.82</v>
      </c>
      <c r="CR183">
        <v>0.89</v>
      </c>
      <c r="DA183" s="294">
        <v>2.8499999999999999E-4</v>
      </c>
      <c r="DB183" s="294">
        <v>2.0000000000000001E-4</v>
      </c>
      <c r="DC183" s="294">
        <v>0</v>
      </c>
      <c r="DD183" s="294">
        <v>1E-4</v>
      </c>
      <c r="DE183" s="294">
        <v>0</v>
      </c>
      <c r="DF183" s="294">
        <v>3.5999999999999999E-3</v>
      </c>
      <c r="DG183" s="294">
        <v>4.6999999999999999E-4</v>
      </c>
      <c r="DH183" s="294">
        <v>6.9999999999999999E-4</v>
      </c>
      <c r="DI183" s="294">
        <v>0</v>
      </c>
      <c r="DJ183" s="294">
        <v>0</v>
      </c>
      <c r="DK183" s="294">
        <v>5.0000000000000001E-4</v>
      </c>
      <c r="DL183" s="294">
        <v>5.0000000000000001E-4</v>
      </c>
      <c r="DM183" s="294">
        <v>2.9999999999999997E-4</v>
      </c>
      <c r="DN183" s="294">
        <v>2.7500000000000002E-4</v>
      </c>
      <c r="DO183" s="294">
        <v>4.0000000000000598E-4</v>
      </c>
      <c r="DQ183" s="294">
        <v>6.4999999999999994E-5</v>
      </c>
    </row>
    <row r="184" spans="1:121" x14ac:dyDescent="0.2">
      <c r="A184" s="66">
        <v>41974</v>
      </c>
      <c r="B184">
        <v>0.98799999999999999</v>
      </c>
      <c r="C184">
        <v>0</v>
      </c>
      <c r="D184">
        <v>0</v>
      </c>
      <c r="E184">
        <v>0</v>
      </c>
      <c r="F184">
        <v>0</v>
      </c>
      <c r="G184">
        <v>0.98750000000000004</v>
      </c>
      <c r="H184">
        <v>0.98750000000000004</v>
      </c>
      <c r="I184">
        <v>0.98750000000000004</v>
      </c>
      <c r="J184">
        <v>0.811755</v>
      </c>
      <c r="K184">
        <v>0.97048500000000038</v>
      </c>
      <c r="L184">
        <v>0.9168629499999944</v>
      </c>
      <c r="M184">
        <v>0.96736811249999421</v>
      </c>
      <c r="N184">
        <v>0.88727444999999605</v>
      </c>
      <c r="O184">
        <v>0.97889846250000334</v>
      </c>
      <c r="P184">
        <v>0.88727444999999605</v>
      </c>
      <c r="Q184">
        <v>0.9168629499999944</v>
      </c>
      <c r="R184">
        <v>0.9168629499999944</v>
      </c>
      <c r="S184">
        <v>0.9168629499999944</v>
      </c>
      <c r="T184">
        <v>0.88727444999999605</v>
      </c>
      <c r="U184">
        <v>0.88727444999999605</v>
      </c>
      <c r="V184">
        <v>0.88727444999999605</v>
      </c>
      <c r="W184">
        <v>0.88727444999999605</v>
      </c>
      <c r="X184">
        <v>0.97889846250000334</v>
      </c>
      <c r="Y184">
        <v>0.97889846250000334</v>
      </c>
      <c r="Z184">
        <v>0.97889846250000334</v>
      </c>
      <c r="AA184">
        <v>0.97889846250000334</v>
      </c>
      <c r="AB184">
        <v>0.88727444999999605</v>
      </c>
      <c r="AC184">
        <v>0.88727444999999605</v>
      </c>
      <c r="AD184">
        <v>0.97889846250000334</v>
      </c>
      <c r="AE184">
        <v>0.97889846250000334</v>
      </c>
      <c r="AF184">
        <v>0.88727444999999605</v>
      </c>
      <c r="AG184">
        <v>0.98</v>
      </c>
      <c r="AH184">
        <v>0.98145639999999723</v>
      </c>
      <c r="AI184">
        <v>0.98145639999999723</v>
      </c>
      <c r="AJ184">
        <v>0.88727444999999605</v>
      </c>
      <c r="AK184">
        <v>1</v>
      </c>
      <c r="AL184">
        <v>0.97048500000000038</v>
      </c>
      <c r="AM184">
        <v>0</v>
      </c>
      <c r="BB184">
        <v>0.64</v>
      </c>
      <c r="BC184">
        <f t="shared" si="2"/>
        <v>1</v>
      </c>
      <c r="BE184">
        <v>1.1148776000000145</v>
      </c>
      <c r="BF184">
        <v>1.1247999999999962</v>
      </c>
      <c r="BG184">
        <v>1.0826999999999998</v>
      </c>
      <c r="BH184">
        <v>1.0226999999999979</v>
      </c>
      <c r="BI184">
        <v>1</v>
      </c>
      <c r="BJ184">
        <v>2.4882000000000084</v>
      </c>
      <c r="BK184">
        <v>2.3157563333333284</v>
      </c>
      <c r="BL184">
        <v>1.1438499999999878</v>
      </c>
      <c r="BM184">
        <v>1.2885</v>
      </c>
      <c r="BN184">
        <v>2.0010000000000008</v>
      </c>
      <c r="BO184">
        <v>1.5540049999999905</v>
      </c>
      <c r="BP184">
        <v>1.5540049999999905</v>
      </c>
      <c r="BQ184">
        <v>1.2859049999999943</v>
      </c>
      <c r="BR184">
        <v>1.0968050000000038</v>
      </c>
      <c r="BS184">
        <v>1.4574049999999923</v>
      </c>
      <c r="BT184" s="294"/>
      <c r="BU184">
        <v>1.1027599999999969</v>
      </c>
      <c r="BV184" s="294"/>
      <c r="BW184" s="294"/>
      <c r="BX184" s="294"/>
      <c r="BY184" s="294"/>
      <c r="BZ184" s="294"/>
      <c r="CA184" s="294"/>
      <c r="CB184" s="294"/>
      <c r="CC184">
        <v>0.93500000000000005</v>
      </c>
      <c r="CH184">
        <v>0.51</v>
      </c>
      <c r="CI184">
        <v>0.48</v>
      </c>
      <c r="CJ184">
        <v>0.875</v>
      </c>
      <c r="CK184">
        <v>0.63</v>
      </c>
      <c r="CL184">
        <v>0.48499999999999999</v>
      </c>
      <c r="CM184">
        <v>0.59</v>
      </c>
      <c r="CN184">
        <v>0.62250000000000005</v>
      </c>
      <c r="CO184">
        <v>0.69</v>
      </c>
      <c r="CP184">
        <v>0.89249999999999996</v>
      </c>
      <c r="CQ184">
        <v>0.71499999999999997</v>
      </c>
      <c r="CR184">
        <v>0.89</v>
      </c>
      <c r="DA184" s="294">
        <v>2.8499999999999999E-4</v>
      </c>
      <c r="DB184" s="294">
        <v>2.0000000000000001E-4</v>
      </c>
      <c r="DC184" s="294">
        <v>0</v>
      </c>
      <c r="DD184" s="294">
        <v>1E-4</v>
      </c>
      <c r="DE184" s="294">
        <v>0</v>
      </c>
      <c r="DF184" s="294">
        <v>3.5999999999999999E-3</v>
      </c>
      <c r="DG184" s="294">
        <v>4.6999999999999999E-4</v>
      </c>
      <c r="DH184" s="294">
        <v>6.9999999999999999E-4</v>
      </c>
      <c r="DI184" s="294">
        <v>0</v>
      </c>
      <c r="DJ184" s="294">
        <v>0</v>
      </c>
      <c r="DK184" s="294">
        <v>5.0000000000000001E-4</v>
      </c>
      <c r="DL184" s="294">
        <v>5.0000000000000001E-4</v>
      </c>
      <c r="DM184" s="294">
        <v>2.9999999999999997E-4</v>
      </c>
      <c r="DN184" s="294">
        <v>2.7500000000000002E-4</v>
      </c>
      <c r="DO184" s="294">
        <v>4.0000000000000598E-4</v>
      </c>
      <c r="DQ184" s="294">
        <v>6.4999999999999994E-5</v>
      </c>
    </row>
    <row r="185" spans="1:121" x14ac:dyDescent="0.2">
      <c r="A185" s="66">
        <v>42005</v>
      </c>
      <c r="B185">
        <v>0.98799999999999999</v>
      </c>
      <c r="C185">
        <v>0</v>
      </c>
      <c r="D185">
        <v>0</v>
      </c>
      <c r="E185">
        <v>0</v>
      </c>
      <c r="F185">
        <v>0</v>
      </c>
      <c r="G185">
        <v>0.98750000000000004</v>
      </c>
      <c r="H185">
        <v>0.98750000000000004</v>
      </c>
      <c r="I185">
        <v>0.92136274999999024</v>
      </c>
      <c r="J185">
        <v>0.82464000000000004</v>
      </c>
      <c r="K185">
        <v>0.98499999999999999</v>
      </c>
      <c r="L185">
        <v>0.94047552499999421</v>
      </c>
      <c r="M185">
        <v>0.98750000000000004</v>
      </c>
      <c r="N185">
        <v>0.88748144999999601</v>
      </c>
      <c r="O185">
        <v>0.96543040000000335</v>
      </c>
      <c r="P185">
        <v>0.88748144999999601</v>
      </c>
      <c r="Q185">
        <v>0.94047552499999421</v>
      </c>
      <c r="R185">
        <v>0.94047552499999421</v>
      </c>
      <c r="S185">
        <v>0.94047552499999421</v>
      </c>
      <c r="T185">
        <v>0.88748144999999601</v>
      </c>
      <c r="U185">
        <v>0.88748144999999601</v>
      </c>
      <c r="V185">
        <v>0.88748144999999601</v>
      </c>
      <c r="W185">
        <v>0.88748144999999601</v>
      </c>
      <c r="X185">
        <v>0.96543040000000335</v>
      </c>
      <c r="Y185">
        <v>0.96543040000000335</v>
      </c>
      <c r="Z185">
        <v>0.96543040000000335</v>
      </c>
      <c r="AA185">
        <v>0.96543040000000335</v>
      </c>
      <c r="AB185">
        <v>0.88748144999999601</v>
      </c>
      <c r="AC185">
        <v>0.88748144999999601</v>
      </c>
      <c r="AD185">
        <v>0.96543040000000335</v>
      </c>
      <c r="AE185">
        <v>0.96543040000000335</v>
      </c>
      <c r="AF185">
        <v>0.88748144999999601</v>
      </c>
      <c r="AG185">
        <v>0.98</v>
      </c>
      <c r="AH185">
        <v>0.98151424999999715</v>
      </c>
      <c r="AI185">
        <v>0.98151424999999715</v>
      </c>
      <c r="AJ185">
        <v>0.88748144999999601</v>
      </c>
      <c r="AK185">
        <v>1</v>
      </c>
      <c r="AL185">
        <v>0.98499999999999999</v>
      </c>
      <c r="AM185">
        <v>0</v>
      </c>
      <c r="BB185">
        <v>0.64</v>
      </c>
      <c r="BC185">
        <f t="shared" si="2"/>
        <v>1</v>
      </c>
      <c r="BE185">
        <v>1.1151626000000145</v>
      </c>
      <c r="BF185">
        <v>1.125</v>
      </c>
      <c r="BG185">
        <v>1.0826999999999998</v>
      </c>
      <c r="BH185">
        <v>1.0227999999999979</v>
      </c>
      <c r="BI185">
        <v>1</v>
      </c>
      <c r="BJ185">
        <v>2.4918000000000085</v>
      </c>
      <c r="BK185">
        <v>2.3162263333333284</v>
      </c>
      <c r="BL185">
        <v>1.1445499999999877</v>
      </c>
      <c r="BM185">
        <v>1.2885</v>
      </c>
      <c r="BN185">
        <v>2.0010000000000008</v>
      </c>
      <c r="BO185">
        <v>1.5545049999999905</v>
      </c>
      <c r="BP185">
        <v>1.5545049999999905</v>
      </c>
      <c r="BQ185">
        <v>1.2862049999999943</v>
      </c>
      <c r="BR185">
        <v>1.0970800000000038</v>
      </c>
      <c r="BS185">
        <v>1.4578049999999922</v>
      </c>
      <c r="BT185" s="294"/>
      <c r="BU185">
        <v>1.1028249999999968</v>
      </c>
      <c r="BV185" s="294"/>
      <c r="BW185" s="294"/>
      <c r="BX185" s="294"/>
      <c r="BY185" s="294"/>
      <c r="BZ185" s="294"/>
      <c r="CA185" s="294"/>
      <c r="CB185" s="294"/>
      <c r="CC185">
        <v>0.89500000000000002</v>
      </c>
      <c r="CH185">
        <v>0.57999999999999996</v>
      </c>
      <c r="CI185">
        <v>0.45</v>
      </c>
      <c r="CJ185">
        <v>0.80500000000000005</v>
      </c>
      <c r="CK185">
        <v>0.64</v>
      </c>
      <c r="CL185">
        <v>0.505</v>
      </c>
      <c r="CM185">
        <v>0.60499999999999998</v>
      </c>
      <c r="CN185">
        <v>0.63749999999999996</v>
      </c>
      <c r="CO185">
        <v>0.69</v>
      </c>
      <c r="CP185">
        <v>0.88</v>
      </c>
      <c r="CQ185">
        <v>0.64</v>
      </c>
      <c r="CR185">
        <v>0.89</v>
      </c>
      <c r="DA185" s="294">
        <v>2.8499999999999999E-4</v>
      </c>
      <c r="DB185" s="294">
        <v>2.0000000000000001E-4</v>
      </c>
      <c r="DC185" s="294">
        <v>0</v>
      </c>
      <c r="DD185" s="294">
        <v>1E-4</v>
      </c>
      <c r="DE185" s="294">
        <v>0</v>
      </c>
      <c r="DF185" s="294">
        <v>3.5999999999999999E-3</v>
      </c>
      <c r="DG185" s="294">
        <v>4.6999999999999999E-4</v>
      </c>
      <c r="DH185" s="294">
        <v>6.9999999999999999E-4</v>
      </c>
      <c r="DI185" s="294">
        <v>0</v>
      </c>
      <c r="DJ185" s="294">
        <v>0</v>
      </c>
      <c r="DK185" s="294">
        <v>5.0000000000000001E-4</v>
      </c>
      <c r="DL185" s="294">
        <v>5.0000000000000001E-4</v>
      </c>
      <c r="DM185" s="294">
        <v>2.9999999999999997E-4</v>
      </c>
      <c r="DN185" s="294">
        <v>2.7500000000000002E-4</v>
      </c>
      <c r="DO185" s="294">
        <v>4.0000000000000598E-4</v>
      </c>
      <c r="DQ185" s="294">
        <v>6.4999999999999994E-5</v>
      </c>
    </row>
    <row r="186" spans="1:121" x14ac:dyDescent="0.2">
      <c r="A186" s="66">
        <v>42036</v>
      </c>
      <c r="B186">
        <v>0.96486217400001262</v>
      </c>
      <c r="C186">
        <v>0</v>
      </c>
      <c r="D186">
        <v>0</v>
      </c>
      <c r="E186">
        <v>0</v>
      </c>
      <c r="F186">
        <v>0</v>
      </c>
      <c r="G186">
        <v>0.98750000000000004</v>
      </c>
      <c r="H186">
        <v>0.98750000000000004</v>
      </c>
      <c r="I186">
        <v>0.96773624999998953</v>
      </c>
      <c r="J186">
        <v>0.95993249999999997</v>
      </c>
      <c r="K186">
        <v>0.98499999999999999</v>
      </c>
      <c r="L186">
        <v>0.98742817499999391</v>
      </c>
      <c r="M186">
        <v>0.98750000000000004</v>
      </c>
      <c r="N186">
        <v>0.91341854999999583</v>
      </c>
      <c r="O186">
        <v>0.96292901250000329</v>
      </c>
      <c r="P186">
        <v>0.91341854999999583</v>
      </c>
      <c r="Q186">
        <v>0.98742817499999391</v>
      </c>
      <c r="R186">
        <v>0.98742817499999391</v>
      </c>
      <c r="S186">
        <v>0.98742817499999391</v>
      </c>
      <c r="T186">
        <v>0.91341854999999583</v>
      </c>
      <c r="U186">
        <v>0.91341854999999583</v>
      </c>
      <c r="V186">
        <v>0.91341854999999583</v>
      </c>
      <c r="W186">
        <v>0.91341854999999583</v>
      </c>
      <c r="X186">
        <v>0.96292901250000329</v>
      </c>
      <c r="Y186">
        <v>0.96292901250000329</v>
      </c>
      <c r="Z186">
        <v>0.96292901250000329</v>
      </c>
      <c r="AA186">
        <v>0.96292901250000329</v>
      </c>
      <c r="AB186">
        <v>0.91341854999999583</v>
      </c>
      <c r="AC186">
        <v>0.91341854999999583</v>
      </c>
      <c r="AD186">
        <v>0.96292901250000329</v>
      </c>
      <c r="AE186">
        <v>0.96292901250000329</v>
      </c>
      <c r="AF186">
        <v>0.91341854999999583</v>
      </c>
      <c r="AG186">
        <v>0.98</v>
      </c>
      <c r="AH186">
        <v>0.98157209999999717</v>
      </c>
      <c r="AI186">
        <v>0.98157209999999717</v>
      </c>
      <c r="AJ186">
        <v>0.91341854999999583</v>
      </c>
      <c r="AK186">
        <v>1</v>
      </c>
      <c r="AL186">
        <v>0.98499999999999999</v>
      </c>
      <c r="AM186">
        <v>0</v>
      </c>
      <c r="BB186">
        <v>0.64</v>
      </c>
      <c r="BC186">
        <f t="shared" si="2"/>
        <v>1</v>
      </c>
      <c r="BE186">
        <v>1.1154476000000146</v>
      </c>
      <c r="BF186">
        <v>1.1251999999999962</v>
      </c>
      <c r="BG186">
        <v>1.0826999999999998</v>
      </c>
      <c r="BH186">
        <v>1.0228999999999979</v>
      </c>
      <c r="BI186">
        <v>1</v>
      </c>
      <c r="BJ186">
        <v>2.4954000000000085</v>
      </c>
      <c r="BK186">
        <v>2.3166963333333284</v>
      </c>
      <c r="BL186">
        <v>1.1452499999999877</v>
      </c>
      <c r="BM186">
        <v>1.2885</v>
      </c>
      <c r="BN186">
        <v>2.0010000000000008</v>
      </c>
      <c r="BO186">
        <v>1.5550049999999904</v>
      </c>
      <c r="BP186">
        <v>1.5550049999999904</v>
      </c>
      <c r="BQ186">
        <v>1.2865049999999942</v>
      </c>
      <c r="BR186">
        <v>1.0973550000000039</v>
      </c>
      <c r="BS186">
        <v>1.4582049999999922</v>
      </c>
      <c r="BT186" s="294"/>
      <c r="BU186">
        <v>1.1028899999999968</v>
      </c>
      <c r="BV186" s="294"/>
      <c r="BW186" s="294"/>
      <c r="BX186" s="294"/>
      <c r="BY186" s="294"/>
      <c r="BZ186" s="294"/>
      <c r="CA186" s="294"/>
      <c r="CB186" s="294"/>
      <c r="CC186">
        <v>0.86499999999999999</v>
      </c>
      <c r="CH186">
        <v>0.57999999999999996</v>
      </c>
      <c r="CI186">
        <v>0.45</v>
      </c>
      <c r="CJ186">
        <v>0.84499999999999997</v>
      </c>
      <c r="CK186">
        <v>0.745</v>
      </c>
      <c r="CL186">
        <v>0.505</v>
      </c>
      <c r="CM186">
        <v>0.63500000000000001</v>
      </c>
      <c r="CN186">
        <v>0.66749999999999998</v>
      </c>
      <c r="CO186">
        <v>0.71</v>
      </c>
      <c r="CP186">
        <v>0.87749999999999995</v>
      </c>
      <c r="CQ186">
        <v>0.67</v>
      </c>
      <c r="CR186">
        <v>0.89</v>
      </c>
      <c r="DA186" s="294">
        <v>2.8499999999999999E-4</v>
      </c>
      <c r="DB186" s="294">
        <v>2.0000000000000001E-4</v>
      </c>
      <c r="DC186" s="294">
        <v>0</v>
      </c>
      <c r="DD186" s="294">
        <v>1E-4</v>
      </c>
      <c r="DE186" s="294">
        <v>0</v>
      </c>
      <c r="DF186" s="294">
        <v>3.5999999999999999E-3</v>
      </c>
      <c r="DG186" s="294">
        <v>4.6999999999999999E-4</v>
      </c>
      <c r="DH186" s="294">
        <v>6.9999999999999999E-4</v>
      </c>
      <c r="DI186" s="294">
        <v>0</v>
      </c>
      <c r="DJ186" s="294">
        <v>0</v>
      </c>
      <c r="DK186" s="294">
        <v>5.0000000000000001E-4</v>
      </c>
      <c r="DL186" s="294">
        <v>5.0000000000000001E-4</v>
      </c>
      <c r="DM186" s="294">
        <v>2.9999999999999997E-4</v>
      </c>
      <c r="DN186" s="294">
        <v>2.7500000000000002E-4</v>
      </c>
      <c r="DO186" s="294">
        <v>4.0000000000000598E-4</v>
      </c>
      <c r="DQ186" s="294">
        <v>6.4999999999999994E-5</v>
      </c>
    </row>
    <row r="187" spans="1:121" x14ac:dyDescent="0.2">
      <c r="A187" s="66">
        <v>42064</v>
      </c>
      <c r="B187">
        <v>0.96510869900001273</v>
      </c>
      <c r="C187">
        <v>0</v>
      </c>
      <c r="D187">
        <v>0</v>
      </c>
      <c r="E187">
        <v>0</v>
      </c>
      <c r="F187">
        <v>0</v>
      </c>
      <c r="G187">
        <v>0.98750000000000004</v>
      </c>
      <c r="H187">
        <v>0.98750000000000004</v>
      </c>
      <c r="I187">
        <v>0.98750000000000004</v>
      </c>
      <c r="J187">
        <v>0.98499999999999999</v>
      </c>
      <c r="K187">
        <v>0.98499999999999999</v>
      </c>
      <c r="L187">
        <v>0.98750000000000004</v>
      </c>
      <c r="M187">
        <v>0.98750000000000004</v>
      </c>
      <c r="N187">
        <v>0.98</v>
      </c>
      <c r="O187">
        <v>0.98750000000000004</v>
      </c>
      <c r="P187">
        <v>0.98</v>
      </c>
      <c r="Q187">
        <v>0.98750000000000004</v>
      </c>
      <c r="R187">
        <v>0.98750000000000004</v>
      </c>
      <c r="S187">
        <v>0.98750000000000004</v>
      </c>
      <c r="T187">
        <v>0.98</v>
      </c>
      <c r="U187">
        <v>0.98</v>
      </c>
      <c r="V187">
        <v>0.98</v>
      </c>
      <c r="W187">
        <v>0.98</v>
      </c>
      <c r="X187">
        <v>0.98750000000000004</v>
      </c>
      <c r="Y187">
        <v>0.98750000000000004</v>
      </c>
      <c r="Z187">
        <v>0.98750000000000004</v>
      </c>
      <c r="AA187">
        <v>0.98750000000000004</v>
      </c>
      <c r="AB187">
        <v>0.98</v>
      </c>
      <c r="AC187">
        <v>0.98</v>
      </c>
      <c r="AD187">
        <v>0.98750000000000004</v>
      </c>
      <c r="AE187">
        <v>0.98750000000000004</v>
      </c>
      <c r="AF187">
        <v>0.98</v>
      </c>
      <c r="AG187">
        <v>0.99</v>
      </c>
      <c r="AH187">
        <v>0.9816299499999972</v>
      </c>
      <c r="AI187">
        <v>0.9816299499999972</v>
      </c>
      <c r="AJ187">
        <v>0.98</v>
      </c>
      <c r="AK187">
        <v>1</v>
      </c>
      <c r="AL187">
        <v>0.98499999999999999</v>
      </c>
      <c r="AM187">
        <v>0</v>
      </c>
      <c r="BB187">
        <v>0.64</v>
      </c>
      <c r="BC187">
        <f t="shared" si="2"/>
        <v>1</v>
      </c>
      <c r="BE187">
        <v>1.1157326000000147</v>
      </c>
      <c r="BF187">
        <v>1.1253999999999962</v>
      </c>
      <c r="BG187">
        <v>1.0826999999999998</v>
      </c>
      <c r="BH187">
        <v>1.0229999999999979</v>
      </c>
      <c r="BI187">
        <v>1</v>
      </c>
      <c r="BJ187">
        <v>2.4990000000000085</v>
      </c>
      <c r="BK187">
        <v>2.3171663333333283</v>
      </c>
      <c r="BL187">
        <v>1.1459499999999876</v>
      </c>
      <c r="BM187">
        <v>1.2885</v>
      </c>
      <c r="BN187">
        <v>2.0010000000000008</v>
      </c>
      <c r="BO187">
        <v>1.5555049999999904</v>
      </c>
      <c r="BP187">
        <v>1.5555049999999904</v>
      </c>
      <c r="BQ187">
        <v>1.2868049999999942</v>
      </c>
      <c r="BR187">
        <v>1.0976300000000039</v>
      </c>
      <c r="BS187">
        <v>1.4586049999999922</v>
      </c>
      <c r="BT187" s="294"/>
      <c r="BU187">
        <v>1.1029549999999968</v>
      </c>
      <c r="BV187" s="294"/>
      <c r="BW187" s="294"/>
      <c r="BX187" s="294"/>
      <c r="BY187" s="294"/>
      <c r="BZ187" s="294"/>
      <c r="CA187" s="294"/>
      <c r="CB187" s="294"/>
      <c r="CC187">
        <v>0.86499999999999999</v>
      </c>
      <c r="CH187">
        <v>0.54</v>
      </c>
      <c r="CI187">
        <v>0.45</v>
      </c>
      <c r="CJ187">
        <v>0.875</v>
      </c>
      <c r="CK187">
        <v>0.91500000000000004</v>
      </c>
      <c r="CL187">
        <v>0.51500000000000001</v>
      </c>
      <c r="CM187">
        <v>0.78500000000000003</v>
      </c>
      <c r="CN187">
        <v>0.8175</v>
      </c>
      <c r="CO187">
        <v>0.8</v>
      </c>
      <c r="CP187">
        <v>0.9</v>
      </c>
      <c r="CQ187">
        <v>0.83</v>
      </c>
      <c r="CR187">
        <v>0.89</v>
      </c>
      <c r="DA187" s="294">
        <v>2.8499999999999999E-4</v>
      </c>
      <c r="DB187" s="294">
        <v>2.0000000000000001E-4</v>
      </c>
      <c r="DC187" s="294">
        <v>0</v>
      </c>
      <c r="DD187" s="294">
        <v>1E-4</v>
      </c>
      <c r="DE187" s="294">
        <v>0</v>
      </c>
      <c r="DF187" s="294">
        <v>3.5999999999999999E-3</v>
      </c>
      <c r="DG187" s="294">
        <v>4.6999999999999999E-4</v>
      </c>
      <c r="DH187" s="294">
        <v>6.9999999999999999E-4</v>
      </c>
      <c r="DI187" s="294">
        <v>0</v>
      </c>
      <c r="DJ187" s="294">
        <v>0</v>
      </c>
      <c r="DK187" s="294">
        <v>5.0000000000000001E-4</v>
      </c>
      <c r="DL187" s="294">
        <v>5.0000000000000001E-4</v>
      </c>
      <c r="DM187" s="294">
        <v>2.9999999999999997E-4</v>
      </c>
      <c r="DN187" s="294">
        <v>2.7500000000000002E-4</v>
      </c>
      <c r="DO187" s="294">
        <v>4.0000000000000598E-4</v>
      </c>
      <c r="DQ187" s="294">
        <v>6.4999999999999994E-5</v>
      </c>
    </row>
    <row r="188" spans="1:121" x14ac:dyDescent="0.2">
      <c r="A188" s="66">
        <v>42095</v>
      </c>
      <c r="B188">
        <v>0.98799999999999999</v>
      </c>
      <c r="C188">
        <v>0</v>
      </c>
      <c r="D188">
        <v>0</v>
      </c>
      <c r="E188">
        <v>0</v>
      </c>
      <c r="F188">
        <v>0</v>
      </c>
      <c r="G188">
        <v>0.98750000000000004</v>
      </c>
      <c r="H188">
        <v>0.97340725999999789</v>
      </c>
      <c r="I188">
        <v>0.98750000000000004</v>
      </c>
      <c r="J188">
        <v>0.98499999999999999</v>
      </c>
      <c r="K188">
        <v>0.98499999999999999</v>
      </c>
      <c r="L188">
        <v>0.98750000000000004</v>
      </c>
      <c r="M188">
        <v>0.98750000000000004</v>
      </c>
      <c r="N188">
        <v>0.98</v>
      </c>
      <c r="O188">
        <v>0.98750000000000004</v>
      </c>
      <c r="P188">
        <v>0.98</v>
      </c>
      <c r="Q188">
        <v>0.98750000000000004</v>
      </c>
      <c r="R188">
        <v>0.98750000000000004</v>
      </c>
      <c r="S188">
        <v>0.98750000000000004</v>
      </c>
      <c r="T188">
        <v>0.98</v>
      </c>
      <c r="U188">
        <v>0.98</v>
      </c>
      <c r="V188">
        <v>0.98</v>
      </c>
      <c r="W188">
        <v>0.98</v>
      </c>
      <c r="X188">
        <v>0.98750000000000004</v>
      </c>
      <c r="Y188">
        <v>0.98750000000000004</v>
      </c>
      <c r="Z188">
        <v>0.98750000000000004</v>
      </c>
      <c r="AA188">
        <v>0.98750000000000004</v>
      </c>
      <c r="AB188">
        <v>0.98</v>
      </c>
      <c r="AC188">
        <v>0.98</v>
      </c>
      <c r="AD188">
        <v>0.98750000000000004</v>
      </c>
      <c r="AE188">
        <v>0.98750000000000004</v>
      </c>
      <c r="AF188">
        <v>0.98</v>
      </c>
      <c r="AG188">
        <v>0.99</v>
      </c>
      <c r="AH188">
        <v>0.98168779999999711</v>
      </c>
      <c r="AI188">
        <v>0.98168779999999711</v>
      </c>
      <c r="AJ188">
        <v>0.98</v>
      </c>
      <c r="AK188">
        <v>1</v>
      </c>
      <c r="AL188">
        <v>0.98499999999999999</v>
      </c>
      <c r="AM188">
        <v>0</v>
      </c>
      <c r="BB188">
        <v>0.64</v>
      </c>
      <c r="BC188">
        <f t="shared" si="2"/>
        <v>1</v>
      </c>
      <c r="BE188">
        <v>1.1160176000000148</v>
      </c>
      <c r="BF188">
        <v>1.1255999999999962</v>
      </c>
      <c r="BG188">
        <v>1.0826999999999998</v>
      </c>
      <c r="BH188">
        <v>1.0230999999999979</v>
      </c>
      <c r="BI188">
        <v>1</v>
      </c>
      <c r="BJ188">
        <v>2.5026000000000086</v>
      </c>
      <c r="BK188">
        <v>2.3176363333333283</v>
      </c>
      <c r="BL188">
        <v>1.1466499999999875</v>
      </c>
      <c r="BM188">
        <v>1.2885</v>
      </c>
      <c r="BN188">
        <v>2.0010000000000008</v>
      </c>
      <c r="BO188">
        <v>1.5560049999999903</v>
      </c>
      <c r="BP188">
        <v>1.5560049999999903</v>
      </c>
      <c r="BQ188">
        <v>1.2871049999999942</v>
      </c>
      <c r="BR188">
        <v>1.0979050000000039</v>
      </c>
      <c r="BS188">
        <v>1.4590049999999921</v>
      </c>
      <c r="BT188" s="294"/>
      <c r="BU188">
        <v>1.1030199999999968</v>
      </c>
      <c r="BV188" s="294"/>
      <c r="BW188" s="294"/>
      <c r="BX188" s="294"/>
      <c r="BY188" s="294"/>
      <c r="BZ188" s="294"/>
      <c r="CA188" s="294"/>
      <c r="CB188" s="294"/>
      <c r="CC188">
        <v>0.89500000000000002</v>
      </c>
      <c r="CH188">
        <v>0.48</v>
      </c>
      <c r="CI188">
        <v>0.42</v>
      </c>
      <c r="CJ188">
        <v>0.93500000000000005</v>
      </c>
      <c r="CK188">
        <v>0.90500000000000003</v>
      </c>
      <c r="CL188">
        <v>0.57499999999999996</v>
      </c>
      <c r="CM188">
        <v>0.89500000000000002</v>
      </c>
      <c r="CN188">
        <v>0.92749999999999999</v>
      </c>
      <c r="CO188">
        <v>0.85</v>
      </c>
      <c r="CP188">
        <v>0.90300000000000002</v>
      </c>
      <c r="CQ188">
        <v>0.92</v>
      </c>
      <c r="CR188">
        <v>0.89</v>
      </c>
      <c r="DA188" s="294">
        <v>2.8499999999999999E-4</v>
      </c>
      <c r="DB188" s="294">
        <v>2.0000000000000001E-4</v>
      </c>
      <c r="DC188" s="294">
        <v>0</v>
      </c>
      <c r="DD188" s="294">
        <v>1E-4</v>
      </c>
      <c r="DE188" s="294">
        <v>0</v>
      </c>
      <c r="DF188" s="294">
        <v>3.5999999999999999E-3</v>
      </c>
      <c r="DG188" s="294">
        <v>4.6999999999999999E-4</v>
      </c>
      <c r="DH188" s="294">
        <v>6.9999999999999999E-4</v>
      </c>
      <c r="DI188" s="294">
        <v>0</v>
      </c>
      <c r="DJ188" s="294">
        <v>0</v>
      </c>
      <c r="DK188" s="294">
        <v>5.0000000000000001E-4</v>
      </c>
      <c r="DL188" s="294">
        <v>5.0000000000000001E-4</v>
      </c>
      <c r="DM188" s="294">
        <v>2.9999999999999997E-4</v>
      </c>
      <c r="DN188" s="294">
        <v>2.7500000000000002E-4</v>
      </c>
      <c r="DO188" s="294">
        <v>4.0000000000000598E-4</v>
      </c>
      <c r="DQ188" s="294">
        <v>6.4999999999999994E-5</v>
      </c>
    </row>
    <row r="189" spans="1:121" x14ac:dyDescent="0.2">
      <c r="A189" s="66">
        <v>42125</v>
      </c>
      <c r="B189">
        <v>0.98799999999999999</v>
      </c>
      <c r="C189">
        <v>0</v>
      </c>
      <c r="D189">
        <v>0</v>
      </c>
      <c r="E189">
        <v>0</v>
      </c>
      <c r="F189">
        <v>0</v>
      </c>
      <c r="G189">
        <v>0.85210800000000297</v>
      </c>
      <c r="H189">
        <v>0.97360465999999779</v>
      </c>
      <c r="I189">
        <v>0.98750000000000004</v>
      </c>
      <c r="J189">
        <v>0.98499999999999999</v>
      </c>
      <c r="K189">
        <v>0.98499999999999999</v>
      </c>
      <c r="L189">
        <v>0.98750000000000004</v>
      </c>
      <c r="M189">
        <v>0.98750000000000004</v>
      </c>
      <c r="N189">
        <v>0.98</v>
      </c>
      <c r="O189">
        <v>0.98750000000000004</v>
      </c>
      <c r="P189">
        <v>0.98</v>
      </c>
      <c r="Q189">
        <v>0.98750000000000004</v>
      </c>
      <c r="R189">
        <v>0.98750000000000004</v>
      </c>
      <c r="S189">
        <v>0.98750000000000004</v>
      </c>
      <c r="T189">
        <v>0.98</v>
      </c>
      <c r="U189">
        <v>0.98</v>
      </c>
      <c r="V189">
        <v>0.98</v>
      </c>
      <c r="W189">
        <v>0.98</v>
      </c>
      <c r="X189">
        <v>0.98750000000000004</v>
      </c>
      <c r="Y189">
        <v>0.98750000000000004</v>
      </c>
      <c r="Z189">
        <v>0.98750000000000004</v>
      </c>
      <c r="AA189">
        <v>0.98750000000000004</v>
      </c>
      <c r="AB189">
        <v>0.98</v>
      </c>
      <c r="AC189">
        <v>0.98</v>
      </c>
      <c r="AD189">
        <v>0.98750000000000004</v>
      </c>
      <c r="AE189">
        <v>0.98750000000000004</v>
      </c>
      <c r="AF189">
        <v>0.98</v>
      </c>
      <c r="AG189">
        <v>0.99</v>
      </c>
      <c r="AH189">
        <v>0.98174564999999714</v>
      </c>
      <c r="AI189">
        <v>0.98174564999999714</v>
      </c>
      <c r="AJ189">
        <v>0.98</v>
      </c>
      <c r="AK189">
        <v>1</v>
      </c>
      <c r="AL189">
        <v>0.98499999999999999</v>
      </c>
      <c r="AM189">
        <v>0</v>
      </c>
      <c r="BB189">
        <v>0.64</v>
      </c>
      <c r="BC189">
        <f t="shared" si="2"/>
        <v>1</v>
      </c>
      <c r="BE189">
        <v>1.1163026000000149</v>
      </c>
      <c r="BF189">
        <v>1.1257999999999961</v>
      </c>
      <c r="BG189">
        <v>1.0826999999999998</v>
      </c>
      <c r="BH189">
        <v>1.0231999999999979</v>
      </c>
      <c r="BI189">
        <v>1</v>
      </c>
      <c r="BJ189">
        <v>2.5062000000000086</v>
      </c>
      <c r="BK189">
        <v>2.3181063333333283</v>
      </c>
      <c r="BL189">
        <v>1.1473499999999874</v>
      </c>
      <c r="BM189">
        <v>1.2885</v>
      </c>
      <c r="BN189">
        <v>2.0010000000000008</v>
      </c>
      <c r="BO189">
        <v>1.5565049999999903</v>
      </c>
      <c r="BP189">
        <v>1.5565049999999903</v>
      </c>
      <c r="BQ189">
        <v>1.2874049999999941</v>
      </c>
      <c r="BR189">
        <v>1.0981800000000039</v>
      </c>
      <c r="BS189">
        <v>1.4594049999999921</v>
      </c>
      <c r="BT189" s="294"/>
      <c r="BU189">
        <v>1.1030849999999968</v>
      </c>
      <c r="BV189" s="294"/>
      <c r="BW189" s="294"/>
      <c r="BX189" s="294"/>
      <c r="BY189" s="294"/>
      <c r="BZ189" s="294"/>
      <c r="CA189" s="294"/>
      <c r="CB189" s="294"/>
      <c r="CC189">
        <v>0.96499999999999997</v>
      </c>
      <c r="CH189">
        <v>0.34</v>
      </c>
      <c r="CI189">
        <v>0.42</v>
      </c>
      <c r="CJ189">
        <v>0.93500000000000005</v>
      </c>
      <c r="CK189">
        <v>0.80500000000000005</v>
      </c>
      <c r="CL189">
        <v>0.625</v>
      </c>
      <c r="CM189">
        <v>0.91749999999999998</v>
      </c>
      <c r="CN189">
        <v>0.95</v>
      </c>
      <c r="CO189">
        <v>0.88</v>
      </c>
      <c r="CP189">
        <v>0.9</v>
      </c>
      <c r="CQ189">
        <v>0.93500000000000005</v>
      </c>
      <c r="CR189">
        <v>0.89</v>
      </c>
      <c r="DA189" s="294">
        <v>2.8499999999999999E-4</v>
      </c>
      <c r="DB189" s="294">
        <v>2.0000000000000001E-4</v>
      </c>
      <c r="DC189" s="294">
        <v>0</v>
      </c>
      <c r="DD189" s="294">
        <v>1E-4</v>
      </c>
      <c r="DE189" s="294">
        <v>0</v>
      </c>
      <c r="DF189" s="294">
        <v>3.5999999999999999E-3</v>
      </c>
      <c r="DG189" s="294">
        <v>4.6999999999999999E-4</v>
      </c>
      <c r="DH189" s="294">
        <v>6.9999999999999999E-4</v>
      </c>
      <c r="DI189" s="294">
        <v>0</v>
      </c>
      <c r="DJ189" s="294">
        <v>0</v>
      </c>
      <c r="DK189" s="294">
        <v>5.0000000000000001E-4</v>
      </c>
      <c r="DL189" s="294">
        <v>5.0000000000000001E-4</v>
      </c>
      <c r="DM189" s="294">
        <v>2.9999999999999997E-4</v>
      </c>
      <c r="DN189" s="294">
        <v>2.7500000000000002E-4</v>
      </c>
      <c r="DO189" s="294">
        <v>4.0000000000000598E-4</v>
      </c>
      <c r="DQ189" s="294">
        <v>6.4999999999999994E-5</v>
      </c>
    </row>
    <row r="190" spans="1:121" x14ac:dyDescent="0.2">
      <c r="A190" s="66">
        <v>42156</v>
      </c>
      <c r="B190">
        <v>0.98799999999999999</v>
      </c>
      <c r="C190">
        <v>0</v>
      </c>
      <c r="D190">
        <v>0</v>
      </c>
      <c r="E190">
        <v>0</v>
      </c>
      <c r="F190">
        <v>0</v>
      </c>
      <c r="G190">
        <v>0.85333200000000298</v>
      </c>
      <c r="H190">
        <v>0.98750000000000004</v>
      </c>
      <c r="I190">
        <v>0.98750000000000004</v>
      </c>
      <c r="J190">
        <v>0.92127749999999997</v>
      </c>
      <c r="K190">
        <v>0.98499999999999999</v>
      </c>
      <c r="L190">
        <v>0.98750000000000004</v>
      </c>
      <c r="M190">
        <v>0.98750000000000004</v>
      </c>
      <c r="N190">
        <v>0.98</v>
      </c>
      <c r="O190">
        <v>0.98750000000000004</v>
      </c>
      <c r="P190">
        <v>0.98</v>
      </c>
      <c r="Q190">
        <v>0.98750000000000004</v>
      </c>
      <c r="R190">
        <v>0.98750000000000004</v>
      </c>
      <c r="S190">
        <v>0.98750000000000004</v>
      </c>
      <c r="T190">
        <v>0.98</v>
      </c>
      <c r="U190">
        <v>0.98</v>
      </c>
      <c r="V190">
        <v>0.98</v>
      </c>
      <c r="W190">
        <v>0.98</v>
      </c>
      <c r="X190">
        <v>0.98750000000000004</v>
      </c>
      <c r="Y190">
        <v>0.98750000000000004</v>
      </c>
      <c r="Z190">
        <v>0.98750000000000004</v>
      </c>
      <c r="AA190">
        <v>0.98750000000000004</v>
      </c>
      <c r="AB190">
        <v>0.98</v>
      </c>
      <c r="AC190">
        <v>0.98</v>
      </c>
      <c r="AD190">
        <v>0.98750000000000004</v>
      </c>
      <c r="AE190">
        <v>0.98750000000000004</v>
      </c>
      <c r="AF190">
        <v>0.98</v>
      </c>
      <c r="AG190">
        <v>0.99</v>
      </c>
      <c r="AH190">
        <v>0.98180349999999716</v>
      </c>
      <c r="AI190">
        <v>0.98180349999999716</v>
      </c>
      <c r="AJ190">
        <v>0.98</v>
      </c>
      <c r="AK190">
        <v>1</v>
      </c>
      <c r="AL190">
        <v>0.98499999999999999</v>
      </c>
      <c r="AM190">
        <v>0</v>
      </c>
      <c r="BB190">
        <v>0.64</v>
      </c>
      <c r="BC190">
        <f t="shared" si="2"/>
        <v>1</v>
      </c>
      <c r="BE190">
        <v>1.116587600000015</v>
      </c>
      <c r="BF190">
        <v>1.1259999999999961</v>
      </c>
      <c r="BG190">
        <v>1.0826999999999998</v>
      </c>
      <c r="BH190">
        <v>1.0232999999999979</v>
      </c>
      <c r="BI190">
        <v>1</v>
      </c>
      <c r="BJ190">
        <v>2.5098000000000087</v>
      </c>
      <c r="BK190">
        <v>2.3185763333333282</v>
      </c>
      <c r="BL190">
        <v>1.1480499999999874</v>
      </c>
      <c r="BM190">
        <v>1.2885</v>
      </c>
      <c r="BN190">
        <v>2.0010000000000008</v>
      </c>
      <c r="BO190">
        <v>1.5570049999999902</v>
      </c>
      <c r="BP190">
        <v>1.5570049999999902</v>
      </c>
      <c r="BQ190">
        <v>1.2877049999999941</v>
      </c>
      <c r="BR190">
        <v>1.098455000000004</v>
      </c>
      <c r="BS190">
        <v>1.459804999999992</v>
      </c>
      <c r="BT190" s="294"/>
      <c r="BU190">
        <v>1.1031499999999967</v>
      </c>
      <c r="BV190" s="294"/>
      <c r="BW190" s="294"/>
      <c r="BX190" s="294"/>
      <c r="BY190" s="294"/>
      <c r="BZ190" s="294"/>
      <c r="CA190" s="294"/>
      <c r="CB190" s="294"/>
      <c r="CC190">
        <v>0.96499999999999997</v>
      </c>
      <c r="CH190">
        <v>0.34</v>
      </c>
      <c r="CI190">
        <v>0.47</v>
      </c>
      <c r="CJ190">
        <v>0.93500000000000005</v>
      </c>
      <c r="CK190">
        <v>0.71499999999999997</v>
      </c>
      <c r="CL190">
        <v>0.72499999999999998</v>
      </c>
      <c r="CM190">
        <v>0.88249999999999995</v>
      </c>
      <c r="CN190">
        <v>0.91500000000000004</v>
      </c>
      <c r="CO190">
        <v>0.88</v>
      </c>
      <c r="CP190">
        <v>0.90249999999999997</v>
      </c>
      <c r="CQ190">
        <v>0.91500000000000004</v>
      </c>
      <c r="CR190">
        <v>0.89</v>
      </c>
      <c r="DA190" s="294">
        <v>2.8499999999999999E-4</v>
      </c>
      <c r="DB190" s="294">
        <v>2.0000000000000001E-4</v>
      </c>
      <c r="DC190" s="294">
        <v>0</v>
      </c>
      <c r="DD190" s="294">
        <v>1E-4</v>
      </c>
      <c r="DE190" s="294">
        <v>0</v>
      </c>
      <c r="DF190" s="294">
        <v>3.5999999999999999E-3</v>
      </c>
      <c r="DG190" s="294">
        <v>4.6999999999999999E-4</v>
      </c>
      <c r="DH190" s="294">
        <v>6.9999999999999999E-4</v>
      </c>
      <c r="DI190" s="294">
        <v>0</v>
      </c>
      <c r="DJ190" s="294">
        <v>0</v>
      </c>
      <c r="DK190" s="294">
        <v>5.0000000000000001E-4</v>
      </c>
      <c r="DL190" s="294">
        <v>5.0000000000000001E-4</v>
      </c>
      <c r="DM190" s="294">
        <v>2.9999999999999997E-4</v>
      </c>
      <c r="DN190" s="294">
        <v>2.7500000000000002E-4</v>
      </c>
      <c r="DO190" s="294">
        <v>4.0000000000000598E-4</v>
      </c>
      <c r="DQ190" s="294">
        <v>6.4999999999999994E-5</v>
      </c>
    </row>
    <row r="191" spans="1:121" x14ac:dyDescent="0.2">
      <c r="A191" s="66">
        <v>42186</v>
      </c>
      <c r="B191">
        <v>0.98799999999999999</v>
      </c>
      <c r="C191">
        <v>0</v>
      </c>
      <c r="D191">
        <v>0</v>
      </c>
      <c r="E191">
        <v>0</v>
      </c>
      <c r="F191">
        <v>0</v>
      </c>
      <c r="G191">
        <v>0.98750000000000004</v>
      </c>
      <c r="H191">
        <v>0.98750000000000004</v>
      </c>
      <c r="I191">
        <v>0.98750000000000004</v>
      </c>
      <c r="J191">
        <v>0.94704749999999993</v>
      </c>
      <c r="K191">
        <v>0.98499999999999999</v>
      </c>
      <c r="L191">
        <v>0.98750000000000004</v>
      </c>
      <c r="M191">
        <v>0.98750000000000004</v>
      </c>
      <c r="N191">
        <v>0.98</v>
      </c>
      <c r="O191">
        <v>0.98750000000000004</v>
      </c>
      <c r="P191">
        <v>0.98</v>
      </c>
      <c r="Q191">
        <v>0.98750000000000004</v>
      </c>
      <c r="R191">
        <v>0.98750000000000004</v>
      </c>
      <c r="S191">
        <v>0.98750000000000004</v>
      </c>
      <c r="T191">
        <v>0.98</v>
      </c>
      <c r="U191">
        <v>0.98</v>
      </c>
      <c r="V191">
        <v>0.98</v>
      </c>
      <c r="W191">
        <v>0.98</v>
      </c>
      <c r="X191">
        <v>0.98750000000000004</v>
      </c>
      <c r="Y191">
        <v>0.98750000000000004</v>
      </c>
      <c r="Z191">
        <v>0.98750000000000004</v>
      </c>
      <c r="AA191">
        <v>0.98750000000000004</v>
      </c>
      <c r="AB191">
        <v>0.98</v>
      </c>
      <c r="AC191">
        <v>0.98</v>
      </c>
      <c r="AD191">
        <v>0.98750000000000004</v>
      </c>
      <c r="AE191">
        <v>0.98750000000000004</v>
      </c>
      <c r="AF191">
        <v>0.98</v>
      </c>
      <c r="AG191">
        <v>0.99</v>
      </c>
      <c r="AH191">
        <v>0.98186134999999708</v>
      </c>
      <c r="AI191">
        <v>0.98186134999999708</v>
      </c>
      <c r="AJ191">
        <v>0.98</v>
      </c>
      <c r="AK191">
        <v>1</v>
      </c>
      <c r="AL191">
        <v>0.98499999999999999</v>
      </c>
      <c r="AM191">
        <v>0</v>
      </c>
      <c r="BB191">
        <v>0.64</v>
      </c>
      <c r="BC191">
        <f t="shared" si="2"/>
        <v>1</v>
      </c>
      <c r="BE191">
        <v>1.1168726000000151</v>
      </c>
      <c r="BF191">
        <v>1.1261999999999961</v>
      </c>
      <c r="BG191">
        <v>1.0826999999999998</v>
      </c>
      <c r="BH191">
        <v>1.0233999999999979</v>
      </c>
      <c r="BI191">
        <v>1</v>
      </c>
      <c r="BJ191">
        <v>2.5134000000000087</v>
      </c>
      <c r="BK191">
        <v>2.3190463333333282</v>
      </c>
      <c r="BL191">
        <v>1.1487499999999873</v>
      </c>
      <c r="BM191">
        <v>1.2885</v>
      </c>
      <c r="BN191">
        <v>2.0010000000000008</v>
      </c>
      <c r="BO191">
        <v>1.5575049999999901</v>
      </c>
      <c r="BP191">
        <v>1.5575049999999901</v>
      </c>
      <c r="BQ191">
        <v>1.2880049999999941</v>
      </c>
      <c r="BR191">
        <v>1.098730000000004</v>
      </c>
      <c r="BS191">
        <v>1.460204999999992</v>
      </c>
      <c r="BT191" s="294"/>
      <c r="BU191">
        <v>1.1032149999999967</v>
      </c>
      <c r="BV191" s="294"/>
      <c r="BW191" s="294"/>
      <c r="BX191" s="294"/>
      <c r="BY191" s="294"/>
      <c r="BZ191" s="294"/>
      <c r="CA191" s="294"/>
      <c r="CB191" s="294"/>
      <c r="CC191">
        <v>0.97499999999999998</v>
      </c>
      <c r="CH191">
        <v>0.41</v>
      </c>
      <c r="CI191">
        <v>0.47</v>
      </c>
      <c r="CJ191">
        <v>0.93500000000000005</v>
      </c>
      <c r="CK191">
        <v>0.73499999999999999</v>
      </c>
      <c r="CL191">
        <v>0.72499999999999998</v>
      </c>
      <c r="CM191">
        <v>0.87749999999999995</v>
      </c>
      <c r="CN191">
        <v>0.91</v>
      </c>
      <c r="CO191">
        <v>0.89</v>
      </c>
      <c r="CP191">
        <v>0.90749999999999997</v>
      </c>
      <c r="CQ191">
        <v>0.91500000000000004</v>
      </c>
      <c r="CR191">
        <v>0.89</v>
      </c>
      <c r="DA191" s="294">
        <v>2.8499999999999999E-4</v>
      </c>
      <c r="DB191" s="294">
        <v>2.0000000000000001E-4</v>
      </c>
      <c r="DC191" s="294">
        <v>0</v>
      </c>
      <c r="DD191" s="294">
        <v>1E-4</v>
      </c>
      <c r="DE191" s="294">
        <v>0</v>
      </c>
      <c r="DF191" s="294">
        <v>3.5999999999999999E-3</v>
      </c>
      <c r="DG191" s="294">
        <v>4.6999999999999999E-4</v>
      </c>
      <c r="DH191" s="294">
        <v>6.9999999999999999E-4</v>
      </c>
      <c r="DI191" s="294">
        <v>0</v>
      </c>
      <c r="DJ191" s="294">
        <v>0</v>
      </c>
      <c r="DK191" s="294">
        <v>5.0000000000000001E-4</v>
      </c>
      <c r="DL191" s="294">
        <v>5.0000000000000001E-4</v>
      </c>
      <c r="DM191" s="294">
        <v>2.9999999999999997E-4</v>
      </c>
      <c r="DN191" s="294">
        <v>2.7500000000000002E-4</v>
      </c>
      <c r="DO191" s="294">
        <v>4.0000000000000598E-4</v>
      </c>
      <c r="DQ191" s="294">
        <v>6.4999999999999994E-5</v>
      </c>
    </row>
    <row r="192" spans="1:121" x14ac:dyDescent="0.2">
      <c r="A192" s="66">
        <v>42217</v>
      </c>
      <c r="B192">
        <v>0.98799999999999999</v>
      </c>
      <c r="C192">
        <v>0</v>
      </c>
      <c r="D192">
        <v>0</v>
      </c>
      <c r="E192">
        <v>0</v>
      </c>
      <c r="F192">
        <v>0</v>
      </c>
      <c r="G192">
        <v>0.98750000000000004</v>
      </c>
      <c r="H192">
        <v>0.98750000000000004</v>
      </c>
      <c r="I192">
        <v>0.98750000000000004</v>
      </c>
      <c r="J192">
        <v>0.98499999999999999</v>
      </c>
      <c r="K192">
        <v>0.98499999999999999</v>
      </c>
      <c r="L192">
        <v>0.98750000000000004</v>
      </c>
      <c r="M192">
        <v>0.98750000000000004</v>
      </c>
      <c r="N192">
        <v>0.98</v>
      </c>
      <c r="O192">
        <v>0.98750000000000004</v>
      </c>
      <c r="P192">
        <v>0.98</v>
      </c>
      <c r="Q192">
        <v>0.98750000000000004</v>
      </c>
      <c r="R192">
        <v>0.98750000000000004</v>
      </c>
      <c r="S192">
        <v>0.98750000000000004</v>
      </c>
      <c r="T192">
        <v>0.98</v>
      </c>
      <c r="U192">
        <v>0.98</v>
      </c>
      <c r="V192">
        <v>0.98</v>
      </c>
      <c r="W192">
        <v>0.98</v>
      </c>
      <c r="X192">
        <v>0.98750000000000004</v>
      </c>
      <c r="Y192">
        <v>0.98750000000000004</v>
      </c>
      <c r="Z192">
        <v>0.98750000000000004</v>
      </c>
      <c r="AA192">
        <v>0.98750000000000004</v>
      </c>
      <c r="AB192">
        <v>0.98</v>
      </c>
      <c r="AC192">
        <v>0.98</v>
      </c>
      <c r="AD192">
        <v>0.98750000000000004</v>
      </c>
      <c r="AE192">
        <v>0.98750000000000004</v>
      </c>
      <c r="AF192">
        <v>0.98</v>
      </c>
      <c r="AG192">
        <v>0.99</v>
      </c>
      <c r="AH192">
        <v>0.98191919999999711</v>
      </c>
      <c r="AI192">
        <v>0.98191919999999711</v>
      </c>
      <c r="AJ192">
        <v>0.98</v>
      </c>
      <c r="AK192">
        <v>1</v>
      </c>
      <c r="AL192">
        <v>0.98499999999999999</v>
      </c>
      <c r="AM192">
        <v>0</v>
      </c>
      <c r="BB192">
        <v>0.64</v>
      </c>
      <c r="BC192">
        <f t="shared" si="2"/>
        <v>1</v>
      </c>
      <c r="BE192">
        <v>1.1171576000000152</v>
      </c>
      <c r="BF192">
        <v>1.1263999999999961</v>
      </c>
      <c r="BG192">
        <v>1.0826999999999998</v>
      </c>
      <c r="BH192">
        <v>1.0234999999999979</v>
      </c>
      <c r="BI192">
        <v>1</v>
      </c>
      <c r="BJ192">
        <v>2.5170000000000088</v>
      </c>
      <c r="BK192">
        <v>2.3195163333333282</v>
      </c>
      <c r="BL192">
        <v>1.1494499999999872</v>
      </c>
      <c r="BM192">
        <v>1.2885</v>
      </c>
      <c r="BN192">
        <v>2.0010000000000008</v>
      </c>
      <c r="BO192">
        <v>1.5580049999999901</v>
      </c>
      <c r="BP192">
        <v>1.5580049999999901</v>
      </c>
      <c r="BQ192">
        <v>1.288304999999994</v>
      </c>
      <c r="BR192">
        <v>1.099005000000004</v>
      </c>
      <c r="BS192">
        <v>1.4606049999999919</v>
      </c>
      <c r="BT192" s="294"/>
      <c r="BU192">
        <v>1.1032799999999967</v>
      </c>
      <c r="BV192" s="294"/>
      <c r="BW192" s="294"/>
      <c r="BX192" s="294"/>
      <c r="BY192" s="294"/>
      <c r="BZ192" s="294"/>
      <c r="CA192" s="294"/>
      <c r="CB192" s="294"/>
      <c r="CC192">
        <v>0.97499999999999998</v>
      </c>
      <c r="CH192">
        <v>0.43</v>
      </c>
      <c r="CI192">
        <v>0.52</v>
      </c>
      <c r="CJ192">
        <v>0.92500000000000004</v>
      </c>
      <c r="CK192">
        <v>0.82499999999999996</v>
      </c>
      <c r="CL192">
        <v>0.72499999999999998</v>
      </c>
      <c r="CM192">
        <v>0.89</v>
      </c>
      <c r="CN192">
        <v>0.92249999999999999</v>
      </c>
      <c r="CO192">
        <v>0.91500000000000004</v>
      </c>
      <c r="CP192">
        <v>0.92749999999999999</v>
      </c>
      <c r="CQ192">
        <v>0.91500000000000004</v>
      </c>
      <c r="CR192">
        <v>0.89</v>
      </c>
      <c r="DA192" s="294">
        <v>2.8499999999999999E-4</v>
      </c>
      <c r="DB192" s="294">
        <v>2.0000000000000001E-4</v>
      </c>
      <c r="DC192" s="294">
        <v>0</v>
      </c>
      <c r="DD192" s="294">
        <v>1E-4</v>
      </c>
      <c r="DE192" s="294">
        <v>0</v>
      </c>
      <c r="DF192" s="294">
        <v>3.5999999999999999E-3</v>
      </c>
      <c r="DG192" s="294">
        <v>4.6999999999999999E-4</v>
      </c>
      <c r="DH192" s="294">
        <v>6.9999999999999999E-4</v>
      </c>
      <c r="DI192" s="294">
        <v>0</v>
      </c>
      <c r="DJ192" s="294">
        <v>0</v>
      </c>
      <c r="DK192" s="294">
        <v>5.0000000000000001E-4</v>
      </c>
      <c r="DL192" s="294">
        <v>5.0000000000000001E-4</v>
      </c>
      <c r="DM192" s="294">
        <v>2.9999999999999997E-4</v>
      </c>
      <c r="DN192" s="294">
        <v>2.7500000000000002E-4</v>
      </c>
      <c r="DO192" s="294">
        <v>4.0000000000000598E-4</v>
      </c>
      <c r="DQ192" s="294">
        <v>6.4999999999999994E-5</v>
      </c>
    </row>
    <row r="193" spans="1:121" x14ac:dyDescent="0.2">
      <c r="A193" s="66">
        <v>42248</v>
      </c>
      <c r="B193">
        <v>0.98799999999999999</v>
      </c>
      <c r="C193">
        <v>0</v>
      </c>
      <c r="D193">
        <v>0</v>
      </c>
      <c r="E193">
        <v>0</v>
      </c>
      <c r="F193">
        <v>0</v>
      </c>
      <c r="G193">
        <v>0.98750000000000004</v>
      </c>
      <c r="H193">
        <v>0.98750000000000004</v>
      </c>
      <c r="I193">
        <v>0.98750000000000004</v>
      </c>
      <c r="J193">
        <v>0.88262250000000009</v>
      </c>
      <c r="K193">
        <v>0.98499999999999999</v>
      </c>
      <c r="L193">
        <v>0.98750000000000004</v>
      </c>
      <c r="M193">
        <v>0.98750000000000004</v>
      </c>
      <c r="N193">
        <v>0.98</v>
      </c>
      <c r="O193">
        <v>0.98750000000000004</v>
      </c>
      <c r="P193">
        <v>0.98</v>
      </c>
      <c r="Q193">
        <v>0.98750000000000004</v>
      </c>
      <c r="R193">
        <v>0.98750000000000004</v>
      </c>
      <c r="S193">
        <v>0.98750000000000004</v>
      </c>
      <c r="T193">
        <v>0.98</v>
      </c>
      <c r="U193">
        <v>0.98</v>
      </c>
      <c r="V193">
        <v>0.98</v>
      </c>
      <c r="W193">
        <v>0.98</v>
      </c>
      <c r="X193">
        <v>0.98750000000000004</v>
      </c>
      <c r="Y193">
        <v>0.98750000000000004</v>
      </c>
      <c r="Z193">
        <v>0.98750000000000004</v>
      </c>
      <c r="AA193">
        <v>0.98750000000000004</v>
      </c>
      <c r="AB193">
        <v>0.98</v>
      </c>
      <c r="AC193">
        <v>0.98</v>
      </c>
      <c r="AD193">
        <v>0.98750000000000004</v>
      </c>
      <c r="AE193">
        <v>0.98750000000000004</v>
      </c>
      <c r="AF193">
        <v>0.98</v>
      </c>
      <c r="AG193">
        <v>0.99</v>
      </c>
      <c r="AH193">
        <v>0.98197704999999702</v>
      </c>
      <c r="AI193">
        <v>0.98197704999999702</v>
      </c>
      <c r="AJ193">
        <v>0.98</v>
      </c>
      <c r="AK193">
        <v>1</v>
      </c>
      <c r="AL193">
        <v>0.98499999999999999</v>
      </c>
      <c r="AM193">
        <v>0</v>
      </c>
      <c r="BB193">
        <v>0.64</v>
      </c>
      <c r="BC193">
        <f t="shared" si="2"/>
        <v>1</v>
      </c>
      <c r="BE193">
        <v>1.1174426000000153</v>
      </c>
      <c r="BF193">
        <v>1.126599999999996</v>
      </c>
      <c r="BG193">
        <v>1.0826999999999998</v>
      </c>
      <c r="BH193">
        <v>1.0235999999999978</v>
      </c>
      <c r="BI193">
        <v>1</v>
      </c>
      <c r="BJ193">
        <v>2.5206000000000088</v>
      </c>
      <c r="BK193">
        <v>2.3199863333333282</v>
      </c>
      <c r="BL193">
        <v>1.1501499999999871</v>
      </c>
      <c r="BM193">
        <v>1.2885</v>
      </c>
      <c r="BN193">
        <v>2.0010000000000008</v>
      </c>
      <c r="BO193">
        <v>1.55850499999999</v>
      </c>
      <c r="BP193">
        <v>1.55850499999999</v>
      </c>
      <c r="BQ193">
        <v>1.288604999999994</v>
      </c>
      <c r="BR193">
        <v>1.099280000000004</v>
      </c>
      <c r="BS193">
        <v>1.4610049999999919</v>
      </c>
      <c r="BT193" s="294"/>
      <c r="BU193">
        <v>1.1033449999999967</v>
      </c>
      <c r="BV193" s="294"/>
      <c r="BW193" s="294"/>
      <c r="BX193" s="294"/>
      <c r="BY193" s="294"/>
      <c r="BZ193" s="294"/>
      <c r="CA193" s="294"/>
      <c r="CB193" s="294"/>
      <c r="CC193">
        <v>0.97499999999999998</v>
      </c>
      <c r="CH193">
        <v>0.46</v>
      </c>
      <c r="CI193">
        <v>0.55000000000000004</v>
      </c>
      <c r="CJ193">
        <v>0.92500000000000004</v>
      </c>
      <c r="CK193">
        <v>0.68500000000000005</v>
      </c>
      <c r="CL193">
        <v>0.57499999999999996</v>
      </c>
      <c r="CM193">
        <v>0.94499999999999995</v>
      </c>
      <c r="CN193">
        <v>0.97750000000000004</v>
      </c>
      <c r="CO193">
        <v>0.94499999999999995</v>
      </c>
      <c r="CP193">
        <v>0.92</v>
      </c>
      <c r="CQ193">
        <v>0.91500000000000004</v>
      </c>
      <c r="CR193">
        <v>0.89</v>
      </c>
      <c r="DA193" s="294">
        <v>2.8499999999999999E-4</v>
      </c>
      <c r="DB193" s="294">
        <v>2.0000000000000001E-4</v>
      </c>
      <c r="DC193" s="294">
        <v>0</v>
      </c>
      <c r="DD193" s="294">
        <v>1E-4</v>
      </c>
      <c r="DE193" s="294">
        <v>0</v>
      </c>
      <c r="DF193" s="294">
        <v>3.5999999999999999E-3</v>
      </c>
      <c r="DG193" s="294">
        <v>4.6999999999999999E-4</v>
      </c>
      <c r="DH193" s="294">
        <v>6.9999999999999999E-4</v>
      </c>
      <c r="DI193" s="294">
        <v>0</v>
      </c>
      <c r="DJ193" s="294">
        <v>0</v>
      </c>
      <c r="DK193" s="294">
        <v>5.0000000000000001E-4</v>
      </c>
      <c r="DL193" s="294">
        <v>5.0000000000000001E-4</v>
      </c>
      <c r="DM193" s="294">
        <v>2.9999999999999997E-4</v>
      </c>
      <c r="DN193" s="294">
        <v>2.7500000000000002E-4</v>
      </c>
      <c r="DO193" s="294">
        <v>4.0000000000000598E-4</v>
      </c>
      <c r="DQ193" s="294">
        <v>6.4999999999999994E-5</v>
      </c>
    </row>
    <row r="194" spans="1:121" x14ac:dyDescent="0.2">
      <c r="A194" s="66">
        <v>42278</v>
      </c>
      <c r="B194">
        <v>0.98799999999999999</v>
      </c>
      <c r="C194">
        <v>0</v>
      </c>
      <c r="D194">
        <v>0</v>
      </c>
      <c r="E194">
        <v>0</v>
      </c>
      <c r="F194">
        <v>0</v>
      </c>
      <c r="G194">
        <v>0.98750000000000004</v>
      </c>
      <c r="H194">
        <v>0.98750000000000004</v>
      </c>
      <c r="I194">
        <v>0.98750000000000004</v>
      </c>
      <c r="J194">
        <v>0.86973750000000005</v>
      </c>
      <c r="K194">
        <v>0.98499999999999999</v>
      </c>
      <c r="L194">
        <v>0.98750000000000004</v>
      </c>
      <c r="M194">
        <v>0.98750000000000004</v>
      </c>
      <c r="N194">
        <v>0.98</v>
      </c>
      <c r="O194">
        <v>0.98750000000000004</v>
      </c>
      <c r="P194">
        <v>0.98</v>
      </c>
      <c r="Q194">
        <v>0.98750000000000004</v>
      </c>
      <c r="R194">
        <v>0.98750000000000004</v>
      </c>
      <c r="S194">
        <v>0.98750000000000004</v>
      </c>
      <c r="T194">
        <v>0.98</v>
      </c>
      <c r="U194">
        <v>0.98</v>
      </c>
      <c r="V194">
        <v>0.98</v>
      </c>
      <c r="W194">
        <v>0.98</v>
      </c>
      <c r="X194">
        <v>0.98750000000000004</v>
      </c>
      <c r="Y194">
        <v>0.98750000000000004</v>
      </c>
      <c r="Z194">
        <v>0.98750000000000004</v>
      </c>
      <c r="AA194">
        <v>0.98750000000000004</v>
      </c>
      <c r="AB194">
        <v>0.98</v>
      </c>
      <c r="AC194">
        <v>0.98</v>
      </c>
      <c r="AD194">
        <v>0.98750000000000004</v>
      </c>
      <c r="AE194">
        <v>0.98750000000000004</v>
      </c>
      <c r="AF194">
        <v>0.98</v>
      </c>
      <c r="AG194">
        <v>0.99</v>
      </c>
      <c r="AH194">
        <v>0.98203489999999705</v>
      </c>
      <c r="AI194">
        <v>0.98203489999999705</v>
      </c>
      <c r="AJ194">
        <v>0.98</v>
      </c>
      <c r="AK194">
        <v>1</v>
      </c>
      <c r="AL194">
        <v>0.98499999999999999</v>
      </c>
      <c r="AM194">
        <v>0</v>
      </c>
      <c r="BB194">
        <v>0.64</v>
      </c>
      <c r="BC194">
        <f t="shared" si="2"/>
        <v>1</v>
      </c>
      <c r="BE194">
        <v>1.1177276000000154</v>
      </c>
      <c r="BF194">
        <v>1.126799999999996</v>
      </c>
      <c r="BG194">
        <v>1.0826999999999998</v>
      </c>
      <c r="BH194">
        <v>1.0236999999999978</v>
      </c>
      <c r="BI194">
        <v>1</v>
      </c>
      <c r="BJ194">
        <v>2.5242000000000089</v>
      </c>
      <c r="BK194">
        <v>2.3204563333333281</v>
      </c>
      <c r="BL194">
        <v>1.1508499999999871</v>
      </c>
      <c r="BM194">
        <v>1.2885</v>
      </c>
      <c r="BN194">
        <v>2.0010000000000008</v>
      </c>
      <c r="BO194">
        <v>1.55900499999999</v>
      </c>
      <c r="BP194">
        <v>1.55900499999999</v>
      </c>
      <c r="BQ194">
        <v>1.288904999999994</v>
      </c>
      <c r="BR194">
        <v>1.0995550000000041</v>
      </c>
      <c r="BS194">
        <v>1.4614049999999918</v>
      </c>
      <c r="BT194" s="294"/>
      <c r="BU194">
        <v>1.1034099999999967</v>
      </c>
      <c r="BV194" s="294"/>
      <c r="BW194" s="294"/>
      <c r="BX194" s="294"/>
      <c r="BY194" s="294"/>
      <c r="BZ194" s="294"/>
      <c r="CA194" s="294"/>
      <c r="CB194" s="294"/>
      <c r="CC194">
        <v>0.95499999999999996</v>
      </c>
      <c r="CH194">
        <v>0.46</v>
      </c>
      <c r="CI194">
        <v>0.45</v>
      </c>
      <c r="CJ194">
        <v>0.92500000000000004</v>
      </c>
      <c r="CK194">
        <v>0.67500000000000004</v>
      </c>
      <c r="CL194">
        <v>0.505</v>
      </c>
      <c r="CM194">
        <v>0.80500000000000005</v>
      </c>
      <c r="CN194">
        <v>0.83750000000000002</v>
      </c>
      <c r="CO194">
        <v>0.875</v>
      </c>
      <c r="CP194">
        <v>0.90249999999999997</v>
      </c>
      <c r="CQ194">
        <v>0.82</v>
      </c>
      <c r="CR194">
        <v>0.89</v>
      </c>
      <c r="DA194" s="294">
        <v>2.8499999999999999E-4</v>
      </c>
      <c r="DB194" s="294">
        <v>2.0000000000000001E-4</v>
      </c>
      <c r="DC194" s="294">
        <v>0</v>
      </c>
      <c r="DD194" s="294">
        <v>1E-4</v>
      </c>
      <c r="DE194" s="294">
        <v>0</v>
      </c>
      <c r="DF194" s="294">
        <v>3.5999999999999999E-3</v>
      </c>
      <c r="DG194" s="294">
        <v>4.6999999999999999E-4</v>
      </c>
      <c r="DH194" s="294">
        <v>6.9999999999999999E-4</v>
      </c>
      <c r="DI194" s="294">
        <v>0</v>
      </c>
      <c r="DJ194" s="294">
        <v>0</v>
      </c>
      <c r="DK194" s="294">
        <v>5.0000000000000001E-4</v>
      </c>
      <c r="DL194" s="294">
        <v>5.0000000000000001E-4</v>
      </c>
      <c r="DM194" s="294">
        <v>2.9999999999999997E-4</v>
      </c>
      <c r="DN194" s="294">
        <v>2.7500000000000002E-4</v>
      </c>
      <c r="DO194" s="294">
        <v>4.0000000000000598E-4</v>
      </c>
      <c r="DQ194" s="294">
        <v>6.4999999999999994E-5</v>
      </c>
    </row>
    <row r="195" spans="1:121" x14ac:dyDescent="0.2">
      <c r="A195" s="66">
        <v>42309</v>
      </c>
      <c r="B195">
        <v>0.98799999999999999</v>
      </c>
      <c r="C195">
        <v>0</v>
      </c>
      <c r="D195">
        <v>0</v>
      </c>
      <c r="E195">
        <v>0</v>
      </c>
      <c r="F195">
        <v>0</v>
      </c>
      <c r="G195">
        <v>0.98750000000000004</v>
      </c>
      <c r="H195">
        <v>0.98750000000000004</v>
      </c>
      <c r="I195">
        <v>0.98750000000000004</v>
      </c>
      <c r="J195">
        <v>0.81819750000000002</v>
      </c>
      <c r="K195">
        <v>0.97048500000000038</v>
      </c>
      <c r="L195">
        <v>0.98750000000000004</v>
      </c>
      <c r="M195">
        <v>0.98750000000000004</v>
      </c>
      <c r="N195">
        <v>0.98</v>
      </c>
      <c r="O195">
        <v>0.98750000000000004</v>
      </c>
      <c r="P195">
        <v>0.98</v>
      </c>
      <c r="Q195">
        <v>0.98750000000000004</v>
      </c>
      <c r="R195">
        <v>0.98750000000000004</v>
      </c>
      <c r="S195">
        <v>0.98750000000000004</v>
      </c>
      <c r="T195">
        <v>0.98</v>
      </c>
      <c r="U195">
        <v>0.98</v>
      </c>
      <c r="V195">
        <v>0.98</v>
      </c>
      <c r="W195">
        <v>0.98</v>
      </c>
      <c r="X195">
        <v>0.98750000000000004</v>
      </c>
      <c r="Y195">
        <v>0.98750000000000004</v>
      </c>
      <c r="Z195">
        <v>0.98750000000000004</v>
      </c>
      <c r="AA195">
        <v>0.98750000000000004</v>
      </c>
      <c r="AB195">
        <v>0.98</v>
      </c>
      <c r="AC195">
        <v>0.98</v>
      </c>
      <c r="AD195">
        <v>0.98750000000000004</v>
      </c>
      <c r="AE195">
        <v>0.98750000000000004</v>
      </c>
      <c r="AF195">
        <v>0.98</v>
      </c>
      <c r="AG195">
        <v>0.99</v>
      </c>
      <c r="AH195">
        <v>0.98209274999999707</v>
      </c>
      <c r="AI195">
        <v>0.98209274999999707</v>
      </c>
      <c r="AJ195">
        <v>0.98</v>
      </c>
      <c r="AK195">
        <v>1</v>
      </c>
      <c r="AL195">
        <v>0.97048500000000038</v>
      </c>
      <c r="AM195">
        <v>0</v>
      </c>
      <c r="BB195">
        <v>0.64</v>
      </c>
      <c r="BC195">
        <f t="shared" si="2"/>
        <v>1</v>
      </c>
      <c r="BE195">
        <v>1.1180126000000155</v>
      </c>
      <c r="BF195">
        <v>1.126999999999996</v>
      </c>
      <c r="BG195">
        <v>1.0826999999999998</v>
      </c>
      <c r="BH195">
        <v>1.0237999999999978</v>
      </c>
      <c r="BI195">
        <v>1</v>
      </c>
      <c r="BJ195">
        <v>2.5278000000000089</v>
      </c>
      <c r="BK195">
        <v>2.3209263333333281</v>
      </c>
      <c r="BL195">
        <v>1.151549999999987</v>
      </c>
      <c r="BM195">
        <v>1.2885</v>
      </c>
      <c r="BN195">
        <v>2.0010000000000008</v>
      </c>
      <c r="BO195">
        <v>1.5595049999999899</v>
      </c>
      <c r="BP195">
        <v>1.5595049999999899</v>
      </c>
      <c r="BQ195">
        <v>1.2892049999999939</v>
      </c>
      <c r="BR195">
        <v>1.0998300000000041</v>
      </c>
      <c r="BS195">
        <v>1.4618049999999918</v>
      </c>
      <c r="BT195" s="294"/>
      <c r="BU195">
        <v>1.1034749999999967</v>
      </c>
      <c r="BV195" s="294"/>
      <c r="BW195" s="294"/>
      <c r="BX195" s="294"/>
      <c r="BY195" s="294"/>
      <c r="BZ195" s="294"/>
      <c r="CA195" s="294"/>
      <c r="CB195" s="294"/>
      <c r="CC195">
        <v>0.95499999999999996</v>
      </c>
      <c r="CH195">
        <v>0.48</v>
      </c>
      <c r="CI195">
        <v>0.46</v>
      </c>
      <c r="CJ195">
        <v>0.90500000000000003</v>
      </c>
      <c r="CK195">
        <v>0.63500000000000001</v>
      </c>
      <c r="CL195">
        <v>0.48499999999999999</v>
      </c>
      <c r="CM195">
        <v>0.79500000000000004</v>
      </c>
      <c r="CN195">
        <v>0.82750000000000001</v>
      </c>
      <c r="CO195">
        <v>0.85</v>
      </c>
      <c r="CP195">
        <v>0.90249999999999997</v>
      </c>
      <c r="CQ195">
        <v>0.82</v>
      </c>
      <c r="CR195">
        <v>0.89</v>
      </c>
      <c r="DA195" s="294">
        <v>2.8499999999999999E-4</v>
      </c>
      <c r="DB195" s="294">
        <v>2.0000000000000001E-4</v>
      </c>
      <c r="DC195" s="294">
        <v>0</v>
      </c>
      <c r="DD195" s="294">
        <v>1E-4</v>
      </c>
      <c r="DE195" s="294">
        <v>0</v>
      </c>
      <c r="DF195" s="294">
        <v>3.5999999999999999E-3</v>
      </c>
      <c r="DG195" s="294">
        <v>4.6999999999999999E-4</v>
      </c>
      <c r="DH195" s="294">
        <v>6.9999999999999999E-4</v>
      </c>
      <c r="DI195" s="294">
        <v>0</v>
      </c>
      <c r="DJ195" s="294">
        <v>0</v>
      </c>
      <c r="DK195" s="294">
        <v>5.0000000000000001E-4</v>
      </c>
      <c r="DL195" s="294">
        <v>5.0000000000000001E-4</v>
      </c>
      <c r="DM195" s="294">
        <v>2.9999999999999997E-4</v>
      </c>
      <c r="DN195" s="294">
        <v>2.7500000000000002E-4</v>
      </c>
      <c r="DO195" s="294">
        <v>4.0000000000000598E-4</v>
      </c>
      <c r="DQ195" s="294">
        <v>6.4999999999999994E-5</v>
      </c>
    </row>
    <row r="196" spans="1:121" x14ac:dyDescent="0.2">
      <c r="A196" s="66">
        <v>42339</v>
      </c>
      <c r="B196">
        <v>0.98799999999999999</v>
      </c>
      <c r="C196">
        <v>0</v>
      </c>
      <c r="D196">
        <v>0</v>
      </c>
      <c r="E196">
        <v>0</v>
      </c>
      <c r="F196">
        <v>0</v>
      </c>
      <c r="G196">
        <v>0.98750000000000004</v>
      </c>
      <c r="H196">
        <v>0.98750000000000004</v>
      </c>
      <c r="I196">
        <v>0.98750000000000004</v>
      </c>
      <c r="J196">
        <v>0.82464000000000004</v>
      </c>
      <c r="K196">
        <v>0.97048500000000038</v>
      </c>
      <c r="L196">
        <v>0.92040294999999395</v>
      </c>
      <c r="M196">
        <v>0.97110311249999381</v>
      </c>
      <c r="N196">
        <v>0.88975844999999576</v>
      </c>
      <c r="O196">
        <v>0.98184371250000357</v>
      </c>
      <c r="P196">
        <v>0.88975844999999576</v>
      </c>
      <c r="Q196">
        <v>0.92040294999999395</v>
      </c>
      <c r="R196">
        <v>0.92040294999999395</v>
      </c>
      <c r="S196">
        <v>0.92040294999999395</v>
      </c>
      <c r="T196">
        <v>0.88975844999999576</v>
      </c>
      <c r="U196">
        <v>0.88975844999999576</v>
      </c>
      <c r="V196">
        <v>0.88975844999999576</v>
      </c>
      <c r="W196">
        <v>0.88975844999999576</v>
      </c>
      <c r="X196">
        <v>0.98184371250000357</v>
      </c>
      <c r="Y196">
        <v>0.98184371250000357</v>
      </c>
      <c r="Z196">
        <v>0.98184371250000357</v>
      </c>
      <c r="AA196">
        <v>0.98184371250000357</v>
      </c>
      <c r="AB196">
        <v>0.88975844999999576</v>
      </c>
      <c r="AC196">
        <v>0.88975844999999576</v>
      </c>
      <c r="AD196">
        <v>0.98184371250000357</v>
      </c>
      <c r="AE196">
        <v>0.98184371250000357</v>
      </c>
      <c r="AF196">
        <v>0.88975844999999576</v>
      </c>
      <c r="AG196">
        <v>0.98</v>
      </c>
      <c r="AH196">
        <v>0.98215059999999699</v>
      </c>
      <c r="AI196">
        <v>0.98215059999999699</v>
      </c>
      <c r="AJ196">
        <v>0.88975844999999576</v>
      </c>
      <c r="AK196">
        <v>1</v>
      </c>
      <c r="AL196">
        <v>0.97048500000000038</v>
      </c>
      <c r="AM196">
        <v>0</v>
      </c>
      <c r="BB196">
        <v>0.64</v>
      </c>
      <c r="BC196">
        <f t="shared" si="2"/>
        <v>1</v>
      </c>
      <c r="BE196">
        <v>1.1182976000000155</v>
      </c>
      <c r="BF196">
        <v>1.127199999999996</v>
      </c>
      <c r="BG196">
        <v>1.0826999999999998</v>
      </c>
      <c r="BH196">
        <v>1.0238999999999978</v>
      </c>
      <c r="BI196">
        <v>1</v>
      </c>
      <c r="BJ196">
        <v>2.531400000000009</v>
      </c>
      <c r="BK196">
        <v>2.3213963333333281</v>
      </c>
      <c r="BL196">
        <v>1.1522499999999869</v>
      </c>
      <c r="BM196">
        <v>1.2885</v>
      </c>
      <c r="BN196">
        <v>2.0010000000000008</v>
      </c>
      <c r="BO196">
        <v>1.5600049999999899</v>
      </c>
      <c r="BP196">
        <v>1.5600049999999899</v>
      </c>
      <c r="BQ196">
        <v>1.2895049999999939</v>
      </c>
      <c r="BR196">
        <v>1.1001050000000041</v>
      </c>
      <c r="BS196">
        <v>1.4622049999999918</v>
      </c>
      <c r="BT196" s="294"/>
      <c r="BU196">
        <v>1.1035399999999966</v>
      </c>
      <c r="BV196" s="294"/>
      <c r="BW196" s="294"/>
      <c r="BX196" s="294"/>
      <c r="BY196" s="294"/>
      <c r="BZ196" s="294"/>
      <c r="CA196" s="294"/>
      <c r="CB196" s="294"/>
      <c r="CC196">
        <v>0.93500000000000005</v>
      </c>
      <c r="CH196">
        <v>0.51</v>
      </c>
      <c r="CI196">
        <v>0.48</v>
      </c>
      <c r="CJ196">
        <v>0.875</v>
      </c>
      <c r="CK196">
        <v>0.64</v>
      </c>
      <c r="CL196">
        <v>0.48499999999999999</v>
      </c>
      <c r="CM196">
        <v>0.59</v>
      </c>
      <c r="CN196">
        <v>0.62250000000000005</v>
      </c>
      <c r="CO196">
        <v>0.69</v>
      </c>
      <c r="CP196">
        <v>0.89249999999999996</v>
      </c>
      <c r="CQ196">
        <v>0.71499999999999997</v>
      </c>
      <c r="CR196">
        <v>0.89</v>
      </c>
      <c r="DA196" s="294">
        <v>2.8499999999999999E-4</v>
      </c>
      <c r="DB196" s="294">
        <v>2.0000000000000001E-4</v>
      </c>
      <c r="DC196" s="294">
        <v>0</v>
      </c>
      <c r="DD196" s="294">
        <v>1E-4</v>
      </c>
      <c r="DE196" s="294">
        <v>0</v>
      </c>
      <c r="DF196" s="294">
        <v>3.5999999999999999E-3</v>
      </c>
      <c r="DG196" s="294">
        <v>4.6999999999999999E-4</v>
      </c>
      <c r="DH196" s="294">
        <v>6.9999999999999999E-4</v>
      </c>
      <c r="DI196" s="294">
        <v>0</v>
      </c>
      <c r="DJ196" s="294">
        <v>0</v>
      </c>
      <c r="DK196" s="294">
        <v>5.0000000000000001E-4</v>
      </c>
      <c r="DL196" s="294">
        <v>5.0000000000000001E-4</v>
      </c>
      <c r="DM196" s="294">
        <v>2.9999999999999997E-4</v>
      </c>
      <c r="DN196" s="294">
        <v>2.7500000000000002E-4</v>
      </c>
      <c r="DO196" s="294">
        <v>4.0000000000000598E-4</v>
      </c>
      <c r="DQ196" s="294">
        <v>6.4999999999999994E-5</v>
      </c>
    </row>
    <row r="197" spans="1:121" x14ac:dyDescent="0.2">
      <c r="A197" s="66">
        <v>42370</v>
      </c>
      <c r="B197">
        <v>0.98799999999999999</v>
      </c>
      <c r="C197">
        <v>0</v>
      </c>
      <c r="D197">
        <v>0</v>
      </c>
      <c r="E197">
        <v>0</v>
      </c>
      <c r="F197">
        <v>0</v>
      </c>
      <c r="G197">
        <v>0</v>
      </c>
      <c r="H197">
        <v>0.98750000000000004</v>
      </c>
      <c r="I197">
        <v>0.9281247499999894</v>
      </c>
      <c r="J197">
        <v>0.83752499999999996</v>
      </c>
      <c r="K197">
        <v>0</v>
      </c>
      <c r="L197">
        <v>0.94410552499999378</v>
      </c>
      <c r="M197">
        <v>0.98750000000000004</v>
      </c>
      <c r="N197">
        <v>0.88996544999999572</v>
      </c>
      <c r="O197">
        <v>0.96833440000000359</v>
      </c>
      <c r="P197">
        <v>0.88996544999999572</v>
      </c>
      <c r="Q197">
        <v>0.94410552499999378</v>
      </c>
      <c r="R197">
        <v>0.94410552499999378</v>
      </c>
      <c r="S197">
        <v>0.94410552499999378</v>
      </c>
      <c r="T197">
        <v>0.88996544999999572</v>
      </c>
      <c r="U197">
        <v>0.88996544999999572</v>
      </c>
      <c r="V197">
        <v>0.88996544999999572</v>
      </c>
      <c r="W197">
        <v>0.88996544999999572</v>
      </c>
      <c r="X197">
        <v>0.96833440000000359</v>
      </c>
      <c r="Y197">
        <v>0.96833440000000359</v>
      </c>
      <c r="Z197">
        <v>0.96833440000000359</v>
      </c>
      <c r="AA197">
        <v>0.96833440000000359</v>
      </c>
      <c r="AB197">
        <v>0.88996544999999572</v>
      </c>
      <c r="AC197">
        <v>0.88996544999999572</v>
      </c>
      <c r="AD197">
        <v>0.96833440000000359</v>
      </c>
      <c r="AE197">
        <v>0.96833440000000359</v>
      </c>
      <c r="AF197">
        <v>0.88996544999999572</v>
      </c>
      <c r="AG197">
        <v>0.98</v>
      </c>
      <c r="AH197">
        <v>0.98220844999999701</v>
      </c>
      <c r="AI197">
        <v>0.98220844999999701</v>
      </c>
      <c r="AJ197">
        <v>0.88996544999999572</v>
      </c>
      <c r="AK197">
        <v>1</v>
      </c>
      <c r="AL197">
        <v>0</v>
      </c>
      <c r="AM197">
        <v>0</v>
      </c>
      <c r="BB197">
        <v>0.64</v>
      </c>
      <c r="BC197">
        <f t="shared" ref="BC197:BC260" si="3">BC196</f>
        <v>1</v>
      </c>
      <c r="BE197">
        <v>1.1185826000000156</v>
      </c>
      <c r="BF197">
        <v>1.127399999999996</v>
      </c>
      <c r="BG197">
        <v>1.0826999999999998</v>
      </c>
      <c r="BH197">
        <v>1.0239999999999978</v>
      </c>
      <c r="BI197">
        <v>1</v>
      </c>
      <c r="BJ197">
        <v>2.535000000000009</v>
      </c>
      <c r="BK197">
        <v>2.321866333333328</v>
      </c>
      <c r="BL197">
        <v>1.1529499999999868</v>
      </c>
      <c r="BM197">
        <v>1.2885</v>
      </c>
      <c r="BN197">
        <v>2.0010000000000008</v>
      </c>
      <c r="BO197">
        <v>1.5605049999999898</v>
      </c>
      <c r="BP197">
        <v>1.5605049999999898</v>
      </c>
      <c r="BQ197">
        <v>1.2898049999999939</v>
      </c>
      <c r="BR197">
        <v>1.1003800000000041</v>
      </c>
      <c r="BS197">
        <v>1.4626049999999917</v>
      </c>
      <c r="BT197" s="294"/>
      <c r="BU197">
        <v>1.1036049999999966</v>
      </c>
      <c r="BV197" s="294"/>
      <c r="BW197" s="294"/>
      <c r="BX197" s="294"/>
      <c r="BY197" s="294"/>
      <c r="BZ197" s="294"/>
      <c r="CA197" s="294"/>
      <c r="CB197" s="294"/>
      <c r="CC197">
        <v>0.89500000000000002</v>
      </c>
      <c r="CI197">
        <v>0.45</v>
      </c>
      <c r="CJ197">
        <v>0.80500000000000005</v>
      </c>
      <c r="CK197">
        <v>0.65</v>
      </c>
      <c r="CM197">
        <v>0.60499999999999998</v>
      </c>
      <c r="CN197">
        <v>0.63749999999999996</v>
      </c>
      <c r="CO197">
        <v>0.69</v>
      </c>
      <c r="CP197">
        <v>0.88</v>
      </c>
      <c r="CQ197">
        <v>0.64</v>
      </c>
      <c r="CR197">
        <v>0.89</v>
      </c>
      <c r="DA197" s="294">
        <v>2.8499999999999999E-4</v>
      </c>
      <c r="DB197" s="294">
        <v>2.0000000000000001E-4</v>
      </c>
      <c r="DC197" s="294">
        <v>0</v>
      </c>
      <c r="DD197" s="294">
        <v>1E-4</v>
      </c>
      <c r="DE197" s="294">
        <v>0</v>
      </c>
      <c r="DF197" s="294">
        <v>3.5999999999999999E-3</v>
      </c>
      <c r="DG197" s="294">
        <v>4.6999999999999999E-4</v>
      </c>
      <c r="DH197" s="294">
        <v>6.9999999999999999E-4</v>
      </c>
      <c r="DI197" s="294">
        <v>0</v>
      </c>
      <c r="DJ197" s="294">
        <v>0</v>
      </c>
      <c r="DK197" s="294">
        <v>5.0000000000000001E-4</v>
      </c>
      <c r="DL197" s="294">
        <v>5.0000000000000001E-4</v>
      </c>
      <c r="DM197" s="294">
        <v>2.9999999999999997E-4</v>
      </c>
      <c r="DN197" s="294">
        <v>2.7500000000000002E-4</v>
      </c>
      <c r="DO197" s="294">
        <v>4.0000000000000598E-4</v>
      </c>
      <c r="DQ197" s="294">
        <v>6.4999999999999994E-5</v>
      </c>
    </row>
    <row r="198" spans="1:121" x14ac:dyDescent="0.2">
      <c r="A198" s="66">
        <v>42401</v>
      </c>
      <c r="B198">
        <v>0.96782047400001359</v>
      </c>
      <c r="C198">
        <v>0</v>
      </c>
      <c r="D198">
        <v>0</v>
      </c>
      <c r="E198">
        <v>0</v>
      </c>
      <c r="F198">
        <v>0</v>
      </c>
      <c r="G198">
        <v>0</v>
      </c>
      <c r="H198">
        <v>0.98750000000000004</v>
      </c>
      <c r="I198">
        <v>0.9748342499999888</v>
      </c>
      <c r="J198">
        <v>0.9728175</v>
      </c>
      <c r="K198">
        <v>0</v>
      </c>
      <c r="L198">
        <v>0.98750000000000004</v>
      </c>
      <c r="M198">
        <v>0.98750000000000004</v>
      </c>
      <c r="N198">
        <v>0.91597454999999561</v>
      </c>
      <c r="O198">
        <v>0.9658247625000036</v>
      </c>
      <c r="P198">
        <v>0.91597454999999561</v>
      </c>
      <c r="Q198">
        <v>0.98750000000000004</v>
      </c>
      <c r="R198">
        <v>0.98750000000000004</v>
      </c>
      <c r="S198">
        <v>0.98750000000000004</v>
      </c>
      <c r="T198">
        <v>0.91597454999999561</v>
      </c>
      <c r="U198">
        <v>0.91597454999999561</v>
      </c>
      <c r="V198">
        <v>0.91597454999999561</v>
      </c>
      <c r="W198">
        <v>0.91597454999999561</v>
      </c>
      <c r="X198">
        <v>0.9658247625000036</v>
      </c>
      <c r="Y198">
        <v>0.9658247625000036</v>
      </c>
      <c r="Z198">
        <v>0.9658247625000036</v>
      </c>
      <c r="AA198">
        <v>0.9658247625000036</v>
      </c>
      <c r="AB198">
        <v>0.91597454999999561</v>
      </c>
      <c r="AC198">
        <v>0.91597454999999561</v>
      </c>
      <c r="AD198">
        <v>0.9658247625000036</v>
      </c>
      <c r="AE198">
        <v>0.9658247625000036</v>
      </c>
      <c r="AF198">
        <v>0.91597454999999561</v>
      </c>
      <c r="AG198">
        <v>0.98</v>
      </c>
      <c r="AH198">
        <v>0.98226629999999704</v>
      </c>
      <c r="AI198">
        <v>0.98226629999999704</v>
      </c>
      <c r="AJ198">
        <v>0.91597454999999561</v>
      </c>
      <c r="AK198">
        <v>1</v>
      </c>
      <c r="AL198">
        <v>0</v>
      </c>
      <c r="AM198">
        <v>0</v>
      </c>
      <c r="BB198">
        <v>0.64</v>
      </c>
      <c r="BC198">
        <f t="shared" si="3"/>
        <v>1</v>
      </c>
      <c r="BE198">
        <v>1.1188676000000157</v>
      </c>
      <c r="BF198">
        <v>1.1275999999999959</v>
      </c>
      <c r="BG198">
        <v>1.0826999999999998</v>
      </c>
      <c r="BH198">
        <v>1.0240999999999978</v>
      </c>
      <c r="BI198">
        <v>1</v>
      </c>
      <c r="BJ198">
        <v>2.5386000000000091</v>
      </c>
      <c r="BK198">
        <v>2.322336333333328</v>
      </c>
      <c r="BL198">
        <v>1.1536499999999867</v>
      </c>
      <c r="BM198">
        <v>1.2885</v>
      </c>
      <c r="BN198">
        <v>2.0010000000000008</v>
      </c>
      <c r="BO198">
        <v>1.5610049999999898</v>
      </c>
      <c r="BP198">
        <v>1.5610049999999898</v>
      </c>
      <c r="BQ198">
        <v>1.2901049999999938</v>
      </c>
      <c r="BR198">
        <v>1.1006550000000042</v>
      </c>
      <c r="BS198">
        <v>1.4630049999999917</v>
      </c>
      <c r="BT198" s="294"/>
      <c r="BU198">
        <v>1.1036699999999966</v>
      </c>
      <c r="BV198" s="294"/>
      <c r="BW198" s="294"/>
      <c r="BX198" s="294"/>
      <c r="BY198" s="294"/>
      <c r="BZ198" s="294"/>
      <c r="CA198" s="294"/>
      <c r="CB198" s="294"/>
      <c r="CC198">
        <v>0.86499999999999999</v>
      </c>
      <c r="CI198">
        <v>0.45</v>
      </c>
      <c r="CJ198">
        <v>0.84499999999999997</v>
      </c>
      <c r="CK198">
        <v>0.755</v>
      </c>
      <c r="CM198">
        <v>0.63500000000000001</v>
      </c>
      <c r="CN198">
        <v>0.66749999999999998</v>
      </c>
      <c r="CO198">
        <v>0.71</v>
      </c>
      <c r="CP198">
        <v>0.87749999999999995</v>
      </c>
      <c r="CQ198">
        <v>0.67</v>
      </c>
      <c r="CR198">
        <v>0.89</v>
      </c>
      <c r="DA198" s="294">
        <v>2.8499999999999999E-4</v>
      </c>
      <c r="DB198" s="294">
        <v>2.0000000000000001E-4</v>
      </c>
      <c r="DC198" s="294">
        <v>0</v>
      </c>
      <c r="DD198" s="294">
        <v>1E-4</v>
      </c>
      <c r="DE198" s="294">
        <v>0</v>
      </c>
      <c r="DF198" s="294">
        <v>3.5999999999999999E-3</v>
      </c>
      <c r="DG198" s="294">
        <v>4.6999999999999999E-4</v>
      </c>
      <c r="DH198" s="294">
        <v>6.9999999999999999E-4</v>
      </c>
      <c r="DI198" s="294">
        <v>0</v>
      </c>
      <c r="DJ198" s="294">
        <v>0</v>
      </c>
      <c r="DK198" s="294">
        <v>5.0000000000000001E-4</v>
      </c>
      <c r="DL198" s="294">
        <v>5.0000000000000001E-4</v>
      </c>
      <c r="DM198" s="294">
        <v>2.9999999999999997E-4</v>
      </c>
      <c r="DN198" s="294">
        <v>2.7500000000000002E-4</v>
      </c>
      <c r="DO198" s="294">
        <v>4.0000000000000598E-4</v>
      </c>
      <c r="DQ198" s="294">
        <v>6.4999999999999994E-5</v>
      </c>
    </row>
    <row r="199" spans="1:121" x14ac:dyDescent="0.2">
      <c r="A199" s="66">
        <v>42430</v>
      </c>
      <c r="B199">
        <v>0.96806699900001369</v>
      </c>
      <c r="C199">
        <v>0</v>
      </c>
      <c r="D199">
        <v>0</v>
      </c>
      <c r="E199">
        <v>0</v>
      </c>
      <c r="F199">
        <v>0</v>
      </c>
      <c r="G199">
        <v>0</v>
      </c>
      <c r="H199">
        <v>0.98750000000000004</v>
      </c>
      <c r="I199">
        <v>0.98750000000000004</v>
      </c>
      <c r="J199">
        <v>0.98499999999999999</v>
      </c>
      <c r="K199">
        <v>0</v>
      </c>
      <c r="L199">
        <v>0.98750000000000004</v>
      </c>
      <c r="M199">
        <v>0.98750000000000004</v>
      </c>
      <c r="N199">
        <v>0.98</v>
      </c>
      <c r="O199">
        <v>0.98750000000000004</v>
      </c>
      <c r="P199">
        <v>0.98</v>
      </c>
      <c r="Q199">
        <v>0.98750000000000004</v>
      </c>
      <c r="R199">
        <v>0.98750000000000004</v>
      </c>
      <c r="S199">
        <v>0.98750000000000004</v>
      </c>
      <c r="T199">
        <v>0.98</v>
      </c>
      <c r="U199">
        <v>0.98</v>
      </c>
      <c r="V199">
        <v>0.98</v>
      </c>
      <c r="W199">
        <v>0.98</v>
      </c>
      <c r="X199">
        <v>0.98750000000000004</v>
      </c>
      <c r="Y199">
        <v>0.98750000000000004</v>
      </c>
      <c r="Z199">
        <v>0.98750000000000004</v>
      </c>
      <c r="AA199">
        <v>0.98750000000000004</v>
      </c>
      <c r="AB199">
        <v>0.98</v>
      </c>
      <c r="AC199">
        <v>0.98</v>
      </c>
      <c r="AD199">
        <v>0.98750000000000004</v>
      </c>
      <c r="AE199">
        <v>0.98750000000000004</v>
      </c>
      <c r="AF199">
        <v>0.98</v>
      </c>
      <c r="AG199">
        <v>0.99</v>
      </c>
      <c r="AH199">
        <v>0.98232414999999695</v>
      </c>
      <c r="AI199">
        <v>0.98232414999999695</v>
      </c>
      <c r="AJ199">
        <v>0.98</v>
      </c>
      <c r="AK199">
        <v>1</v>
      </c>
      <c r="AL199">
        <v>0</v>
      </c>
      <c r="AM199">
        <v>0</v>
      </c>
      <c r="BB199">
        <v>0.64</v>
      </c>
      <c r="BC199">
        <f t="shared" si="3"/>
        <v>1</v>
      </c>
      <c r="BE199">
        <v>1.1191526000000158</v>
      </c>
      <c r="BF199">
        <v>1.1277999999999959</v>
      </c>
      <c r="BG199">
        <v>1.0826999999999998</v>
      </c>
      <c r="BH199">
        <v>1.0241999999999978</v>
      </c>
      <c r="BI199">
        <v>1</v>
      </c>
      <c r="BJ199">
        <v>2.5422000000000091</v>
      </c>
      <c r="BK199">
        <v>2.322806333333328</v>
      </c>
      <c r="BL199">
        <v>1.1543499999999867</v>
      </c>
      <c r="BM199">
        <v>1.2885</v>
      </c>
      <c r="BN199">
        <v>2.0010000000000008</v>
      </c>
      <c r="BO199">
        <v>1.5615049999999897</v>
      </c>
      <c r="BP199">
        <v>1.5615049999999897</v>
      </c>
      <c r="BQ199">
        <v>1.2904049999999938</v>
      </c>
      <c r="BR199">
        <v>1.1009300000000042</v>
      </c>
      <c r="BS199">
        <v>1.4634049999999916</v>
      </c>
      <c r="BT199" s="294"/>
      <c r="BU199">
        <v>1.1037349999999966</v>
      </c>
      <c r="BV199" s="294"/>
      <c r="BW199" s="294"/>
      <c r="BX199" s="294"/>
      <c r="BY199" s="294"/>
      <c r="BZ199" s="294"/>
      <c r="CA199" s="294"/>
      <c r="CB199" s="294"/>
      <c r="CC199">
        <v>0.86499999999999999</v>
      </c>
      <c r="CI199">
        <v>0.45</v>
      </c>
      <c r="CJ199">
        <v>0.875</v>
      </c>
      <c r="CK199">
        <v>0.92500000000000004</v>
      </c>
      <c r="CM199">
        <v>0.78500000000000003</v>
      </c>
      <c r="CN199">
        <v>0.8175</v>
      </c>
      <c r="CO199">
        <v>0.8</v>
      </c>
      <c r="CP199">
        <v>0.9</v>
      </c>
      <c r="CQ199">
        <v>0.83</v>
      </c>
      <c r="CR199">
        <v>0.89</v>
      </c>
      <c r="DA199" s="294">
        <v>2.8499999999999999E-4</v>
      </c>
      <c r="DB199" s="294">
        <v>2.0000000000000001E-4</v>
      </c>
      <c r="DC199" s="294">
        <v>0</v>
      </c>
      <c r="DD199" s="294">
        <v>1E-4</v>
      </c>
      <c r="DE199" s="294">
        <v>0</v>
      </c>
      <c r="DF199" s="294">
        <v>3.5999999999999999E-3</v>
      </c>
      <c r="DG199" s="294">
        <v>4.6999999999999999E-4</v>
      </c>
      <c r="DH199" s="294">
        <v>6.9999999999999999E-4</v>
      </c>
      <c r="DI199" s="294">
        <v>0</v>
      </c>
      <c r="DJ199" s="294">
        <v>0</v>
      </c>
      <c r="DK199" s="294">
        <v>5.0000000000000001E-4</v>
      </c>
      <c r="DL199" s="294">
        <v>5.0000000000000001E-4</v>
      </c>
      <c r="DM199" s="294">
        <v>2.9999999999999997E-4</v>
      </c>
      <c r="DN199" s="294">
        <v>2.7500000000000002E-4</v>
      </c>
      <c r="DO199" s="294">
        <v>4.0000000000000598E-4</v>
      </c>
      <c r="DQ199" s="294">
        <v>6.4999999999999994E-5</v>
      </c>
    </row>
    <row r="200" spans="1:121" x14ac:dyDescent="0.2">
      <c r="A200" s="66">
        <v>42461</v>
      </c>
      <c r="B200">
        <v>0.98799999999999999</v>
      </c>
      <c r="C200">
        <v>0</v>
      </c>
      <c r="D200">
        <v>0</v>
      </c>
      <c r="E200">
        <v>0</v>
      </c>
      <c r="F200">
        <v>0</v>
      </c>
      <c r="G200">
        <v>0</v>
      </c>
      <c r="H200">
        <v>0.97577605999999772</v>
      </c>
      <c r="I200">
        <v>0.98750000000000004</v>
      </c>
      <c r="J200">
        <v>0.98499999999999999</v>
      </c>
      <c r="K200">
        <v>0</v>
      </c>
      <c r="L200">
        <v>0.98750000000000004</v>
      </c>
      <c r="M200">
        <v>0.98750000000000004</v>
      </c>
      <c r="N200">
        <v>0.98</v>
      </c>
      <c r="O200">
        <v>0.98750000000000004</v>
      </c>
      <c r="P200">
        <v>0.98</v>
      </c>
      <c r="Q200">
        <v>0.98750000000000004</v>
      </c>
      <c r="R200">
        <v>0.98750000000000004</v>
      </c>
      <c r="S200">
        <v>0.98750000000000004</v>
      </c>
      <c r="T200">
        <v>0.98</v>
      </c>
      <c r="U200">
        <v>0.98</v>
      </c>
      <c r="V200">
        <v>0.98</v>
      </c>
      <c r="W200">
        <v>0.98</v>
      </c>
      <c r="X200">
        <v>0.98750000000000004</v>
      </c>
      <c r="Y200">
        <v>0.98750000000000004</v>
      </c>
      <c r="Z200">
        <v>0.98750000000000004</v>
      </c>
      <c r="AA200">
        <v>0.98750000000000004</v>
      </c>
      <c r="AB200">
        <v>0.98</v>
      </c>
      <c r="AC200">
        <v>0.98</v>
      </c>
      <c r="AD200">
        <v>0.98750000000000004</v>
      </c>
      <c r="AE200">
        <v>0.98750000000000004</v>
      </c>
      <c r="AF200">
        <v>0.98</v>
      </c>
      <c r="AG200">
        <v>0.99</v>
      </c>
      <c r="AH200">
        <v>0.98238199999999698</v>
      </c>
      <c r="AI200">
        <v>0.98238199999999698</v>
      </c>
      <c r="AJ200">
        <v>0.98</v>
      </c>
      <c r="AK200">
        <v>1</v>
      </c>
      <c r="AL200">
        <v>0</v>
      </c>
      <c r="AM200">
        <v>0</v>
      </c>
      <c r="BB200">
        <v>0.64</v>
      </c>
      <c r="BC200">
        <f t="shared" si="3"/>
        <v>1</v>
      </c>
      <c r="BE200">
        <v>1.1194376000000159</v>
      </c>
      <c r="BF200">
        <v>1.1279999999999959</v>
      </c>
      <c r="BG200">
        <v>1.0826999999999998</v>
      </c>
      <c r="BH200">
        <v>1.0242999999999978</v>
      </c>
      <c r="BI200">
        <v>1</v>
      </c>
      <c r="BJ200">
        <v>2.5458000000000092</v>
      </c>
      <c r="BK200">
        <v>2.3232763333333279</v>
      </c>
      <c r="BL200">
        <v>1.1550499999999866</v>
      </c>
      <c r="BM200">
        <v>1.2885</v>
      </c>
      <c r="BN200">
        <v>2.0010000000000008</v>
      </c>
      <c r="BO200">
        <v>1.5620049999999897</v>
      </c>
      <c r="BP200">
        <v>1.5620049999999897</v>
      </c>
      <c r="BQ200">
        <v>1.2907049999999938</v>
      </c>
      <c r="BR200">
        <v>1.1012050000000042</v>
      </c>
      <c r="BS200">
        <v>1.4638049999999916</v>
      </c>
      <c r="BT200" s="294"/>
      <c r="BU200">
        <v>1.1037999999999966</v>
      </c>
      <c r="BV200" s="294"/>
      <c r="BW200" s="294"/>
      <c r="BX200" s="294"/>
      <c r="BY200" s="294"/>
      <c r="BZ200" s="294"/>
      <c r="CA200" s="294"/>
      <c r="CB200" s="294"/>
      <c r="CC200">
        <v>0.89500000000000002</v>
      </c>
      <c r="CI200">
        <v>0.42</v>
      </c>
      <c r="CJ200">
        <v>0.93500000000000005</v>
      </c>
      <c r="CK200">
        <v>0.91500000000000004</v>
      </c>
      <c r="CM200">
        <v>0.89500000000000002</v>
      </c>
      <c r="CN200">
        <v>0.92749999999999999</v>
      </c>
      <c r="CO200">
        <v>0.85</v>
      </c>
      <c r="CP200">
        <v>0.90300000000000002</v>
      </c>
      <c r="CQ200">
        <v>0.92</v>
      </c>
      <c r="CR200">
        <v>0.89</v>
      </c>
      <c r="DA200" s="294">
        <v>2.8499999999999999E-4</v>
      </c>
      <c r="DB200" s="294">
        <v>2.0000000000000001E-4</v>
      </c>
      <c r="DC200" s="294">
        <v>0</v>
      </c>
      <c r="DD200" s="294">
        <v>1E-4</v>
      </c>
      <c r="DE200" s="294">
        <v>0</v>
      </c>
      <c r="DF200" s="294">
        <v>3.5999999999999999E-3</v>
      </c>
      <c r="DG200" s="294">
        <v>4.6999999999999999E-4</v>
      </c>
      <c r="DH200" s="294">
        <v>6.9999999999999999E-4</v>
      </c>
      <c r="DI200" s="294">
        <v>0</v>
      </c>
      <c r="DJ200" s="294">
        <v>0</v>
      </c>
      <c r="DK200" s="294">
        <v>5.0000000000000001E-4</v>
      </c>
      <c r="DL200" s="294">
        <v>5.0000000000000001E-4</v>
      </c>
      <c r="DM200" s="294">
        <v>2.9999999999999997E-4</v>
      </c>
      <c r="DN200" s="294">
        <v>2.7500000000000002E-4</v>
      </c>
      <c r="DO200" s="294">
        <v>4.0000000000000598E-4</v>
      </c>
      <c r="DQ200" s="294">
        <v>6.4999999999999994E-5</v>
      </c>
    </row>
    <row r="201" spans="1:121" x14ac:dyDescent="0.2">
      <c r="A201" s="66">
        <v>42491</v>
      </c>
      <c r="B201">
        <v>0.98799999999999999</v>
      </c>
      <c r="C201">
        <v>0</v>
      </c>
      <c r="D201">
        <v>0</v>
      </c>
      <c r="E201">
        <v>0</v>
      </c>
      <c r="F201">
        <v>0</v>
      </c>
      <c r="G201">
        <v>0</v>
      </c>
      <c r="H201">
        <v>0.97597345999999774</v>
      </c>
      <c r="I201">
        <v>0.98750000000000004</v>
      </c>
      <c r="J201">
        <v>0.98499999999999999</v>
      </c>
      <c r="K201">
        <v>0</v>
      </c>
      <c r="L201">
        <v>0.98750000000000004</v>
      </c>
      <c r="M201">
        <v>0.98750000000000004</v>
      </c>
      <c r="N201">
        <v>0.98</v>
      </c>
      <c r="O201">
        <v>0.98750000000000004</v>
      </c>
      <c r="P201">
        <v>0.98</v>
      </c>
      <c r="Q201">
        <v>0.98750000000000004</v>
      </c>
      <c r="R201">
        <v>0.98750000000000004</v>
      </c>
      <c r="S201">
        <v>0.98750000000000004</v>
      </c>
      <c r="T201">
        <v>0.98</v>
      </c>
      <c r="U201">
        <v>0.98</v>
      </c>
      <c r="V201">
        <v>0.98</v>
      </c>
      <c r="W201">
        <v>0.98</v>
      </c>
      <c r="X201">
        <v>0.98750000000000004</v>
      </c>
      <c r="Y201">
        <v>0.98750000000000004</v>
      </c>
      <c r="Z201">
        <v>0.98750000000000004</v>
      </c>
      <c r="AA201">
        <v>0.98750000000000004</v>
      </c>
      <c r="AB201">
        <v>0.98</v>
      </c>
      <c r="AC201">
        <v>0.98</v>
      </c>
      <c r="AD201">
        <v>0.98750000000000004</v>
      </c>
      <c r="AE201">
        <v>0.98750000000000004</v>
      </c>
      <c r="AF201">
        <v>0.98</v>
      </c>
      <c r="AG201">
        <v>0.99</v>
      </c>
      <c r="AH201">
        <v>0.98243984999999689</v>
      </c>
      <c r="AI201">
        <v>0.98243984999999689</v>
      </c>
      <c r="AJ201">
        <v>0.98</v>
      </c>
      <c r="AK201">
        <v>1</v>
      </c>
      <c r="AL201">
        <v>0</v>
      </c>
      <c r="AM201">
        <v>0</v>
      </c>
      <c r="BB201">
        <v>0.64</v>
      </c>
      <c r="BC201">
        <f t="shared" si="3"/>
        <v>1</v>
      </c>
      <c r="BE201">
        <v>1.119722600000016</v>
      </c>
      <c r="BF201">
        <v>1.1281999999999959</v>
      </c>
      <c r="BG201">
        <v>1.0826999999999998</v>
      </c>
      <c r="BH201">
        <v>1.0243999999999978</v>
      </c>
      <c r="BI201">
        <v>1</v>
      </c>
      <c r="BJ201">
        <v>2.5494000000000092</v>
      </c>
      <c r="BK201">
        <v>2.3237463333333279</v>
      </c>
      <c r="BL201">
        <v>1.1557499999999865</v>
      </c>
      <c r="BM201">
        <v>1.2885</v>
      </c>
      <c r="BN201">
        <v>2.0010000000000008</v>
      </c>
      <c r="BO201">
        <v>1.5625049999999896</v>
      </c>
      <c r="BP201">
        <v>1.5625049999999896</v>
      </c>
      <c r="BQ201">
        <v>1.2910049999999937</v>
      </c>
      <c r="BR201">
        <v>1.1014800000000042</v>
      </c>
      <c r="BS201">
        <v>1.4642049999999915</v>
      </c>
      <c r="BT201" s="294"/>
      <c r="BU201">
        <v>1.1038649999999965</v>
      </c>
      <c r="BV201" s="294"/>
      <c r="BW201" s="294"/>
      <c r="BX201" s="294"/>
      <c r="BY201" s="294"/>
      <c r="BZ201" s="294"/>
      <c r="CA201" s="294"/>
      <c r="CB201" s="294"/>
      <c r="CC201">
        <v>0.96499999999999997</v>
      </c>
      <c r="CI201">
        <v>0.42</v>
      </c>
      <c r="CJ201">
        <v>0.93500000000000005</v>
      </c>
      <c r="CK201">
        <v>0.81499999999999995</v>
      </c>
      <c r="CM201">
        <v>0.91749999999999998</v>
      </c>
      <c r="CN201">
        <v>0.95</v>
      </c>
      <c r="CO201">
        <v>0.88</v>
      </c>
      <c r="CP201">
        <v>0.9</v>
      </c>
      <c r="CQ201">
        <v>0.93500000000000005</v>
      </c>
      <c r="CR201">
        <v>0.89</v>
      </c>
      <c r="DA201" s="294">
        <v>2.8499999999999999E-4</v>
      </c>
      <c r="DB201" s="294">
        <v>2.0000000000000001E-4</v>
      </c>
      <c r="DC201" s="294">
        <v>0</v>
      </c>
      <c r="DD201" s="294">
        <v>1E-4</v>
      </c>
      <c r="DE201" s="294">
        <v>0</v>
      </c>
      <c r="DF201" s="294">
        <v>3.5999999999999999E-3</v>
      </c>
      <c r="DG201" s="294">
        <v>4.6999999999999999E-4</v>
      </c>
      <c r="DH201" s="294">
        <v>6.9999999999999999E-4</v>
      </c>
      <c r="DI201" s="294">
        <v>0</v>
      </c>
      <c r="DJ201" s="294">
        <v>0</v>
      </c>
      <c r="DK201" s="294">
        <v>5.0000000000000001E-4</v>
      </c>
      <c r="DL201" s="294">
        <v>5.0000000000000001E-4</v>
      </c>
      <c r="DM201" s="294">
        <v>2.9999999999999997E-4</v>
      </c>
      <c r="DN201" s="294">
        <v>2.7500000000000002E-4</v>
      </c>
      <c r="DO201" s="294">
        <v>4.0000000000000598E-4</v>
      </c>
      <c r="DQ201" s="294">
        <v>6.4999999999999994E-5</v>
      </c>
    </row>
    <row r="202" spans="1:121" x14ac:dyDescent="0.2">
      <c r="A202" s="66">
        <v>42522</v>
      </c>
      <c r="B202">
        <v>0.98799999999999999</v>
      </c>
      <c r="C202">
        <v>0</v>
      </c>
      <c r="D202">
        <v>0</v>
      </c>
      <c r="E202">
        <v>0</v>
      </c>
      <c r="F202">
        <v>0</v>
      </c>
      <c r="G202">
        <v>0</v>
      </c>
      <c r="H202">
        <v>0.98750000000000004</v>
      </c>
      <c r="I202">
        <v>0.98750000000000004</v>
      </c>
      <c r="J202">
        <v>0.93416250000000001</v>
      </c>
      <c r="K202">
        <v>0</v>
      </c>
      <c r="L202">
        <v>0.98750000000000004</v>
      </c>
      <c r="M202">
        <v>0.98750000000000004</v>
      </c>
      <c r="N202">
        <v>0.98</v>
      </c>
      <c r="O202">
        <v>0.98750000000000004</v>
      </c>
      <c r="P202">
        <v>0.98</v>
      </c>
      <c r="Q202">
        <v>0.98750000000000004</v>
      </c>
      <c r="R202">
        <v>0.98750000000000004</v>
      </c>
      <c r="S202">
        <v>0.98750000000000004</v>
      </c>
      <c r="T202">
        <v>0.98</v>
      </c>
      <c r="U202">
        <v>0.98</v>
      </c>
      <c r="V202">
        <v>0.98</v>
      </c>
      <c r="W202">
        <v>0.98</v>
      </c>
      <c r="X202">
        <v>0.98750000000000004</v>
      </c>
      <c r="Y202">
        <v>0.98750000000000004</v>
      </c>
      <c r="Z202">
        <v>0.98750000000000004</v>
      </c>
      <c r="AA202">
        <v>0.98750000000000004</v>
      </c>
      <c r="AB202">
        <v>0.98</v>
      </c>
      <c r="AC202">
        <v>0.98</v>
      </c>
      <c r="AD202">
        <v>0.98750000000000004</v>
      </c>
      <c r="AE202">
        <v>0.98750000000000004</v>
      </c>
      <c r="AF202">
        <v>0.98</v>
      </c>
      <c r="AG202">
        <v>0.99</v>
      </c>
      <c r="AH202">
        <v>0.98249769999999692</v>
      </c>
      <c r="AI202">
        <v>0.98249769999999692</v>
      </c>
      <c r="AJ202">
        <v>0.98</v>
      </c>
      <c r="AK202">
        <v>1</v>
      </c>
      <c r="AL202">
        <v>0</v>
      </c>
      <c r="AM202">
        <v>0</v>
      </c>
      <c r="BB202">
        <v>0.64</v>
      </c>
      <c r="BC202">
        <f t="shared" si="3"/>
        <v>1</v>
      </c>
      <c r="BE202">
        <v>1.1200076000000161</v>
      </c>
      <c r="BF202">
        <v>1.1283999999999959</v>
      </c>
      <c r="BG202">
        <v>1.0826999999999998</v>
      </c>
      <c r="BH202">
        <v>1.0244999999999977</v>
      </c>
      <c r="BI202">
        <v>1</v>
      </c>
      <c r="BJ202">
        <v>2.5530000000000093</v>
      </c>
      <c r="BK202">
        <v>2.3242163333333279</v>
      </c>
      <c r="BL202">
        <v>1.1564499999999864</v>
      </c>
      <c r="BM202">
        <v>1.2885</v>
      </c>
      <c r="BN202">
        <v>2.0010000000000008</v>
      </c>
      <c r="BO202">
        <v>1.5630049999999895</v>
      </c>
      <c r="BP202">
        <v>1.5630049999999895</v>
      </c>
      <c r="BQ202">
        <v>1.2913049999999937</v>
      </c>
      <c r="BR202">
        <v>1.1017550000000043</v>
      </c>
      <c r="BS202">
        <v>1.4646049999999915</v>
      </c>
      <c r="BT202" s="294"/>
      <c r="BU202">
        <v>1.1039299999999965</v>
      </c>
      <c r="BV202" s="294"/>
      <c r="BW202" s="294"/>
      <c r="BX202" s="294"/>
      <c r="BY202" s="294"/>
      <c r="BZ202" s="294"/>
      <c r="CA202" s="294"/>
      <c r="CB202" s="294"/>
      <c r="CC202">
        <v>0.96499999999999997</v>
      </c>
      <c r="CI202">
        <v>0.47</v>
      </c>
      <c r="CJ202">
        <v>0.93500000000000005</v>
      </c>
      <c r="CK202">
        <v>0.72499999999999998</v>
      </c>
      <c r="CM202">
        <v>0.88249999999999995</v>
      </c>
      <c r="CN202">
        <v>0.91500000000000004</v>
      </c>
      <c r="CO202">
        <v>0.88</v>
      </c>
      <c r="CP202">
        <v>0.90249999999999997</v>
      </c>
      <c r="CQ202">
        <v>0.91500000000000004</v>
      </c>
      <c r="CR202">
        <v>0.89</v>
      </c>
      <c r="DA202" s="294">
        <v>2.8499999999999999E-4</v>
      </c>
      <c r="DB202" s="294">
        <v>2.0000000000000001E-4</v>
      </c>
      <c r="DC202" s="294">
        <v>0</v>
      </c>
      <c r="DD202" s="294">
        <v>1E-4</v>
      </c>
      <c r="DE202" s="294">
        <v>0</v>
      </c>
      <c r="DF202" s="294">
        <v>3.5999999999999999E-3</v>
      </c>
      <c r="DG202" s="294">
        <v>4.6999999999999999E-4</v>
      </c>
      <c r="DH202" s="294">
        <v>6.9999999999999999E-4</v>
      </c>
      <c r="DI202" s="294">
        <v>0</v>
      </c>
      <c r="DJ202" s="294">
        <v>0</v>
      </c>
      <c r="DK202" s="294">
        <v>5.0000000000000001E-4</v>
      </c>
      <c r="DL202" s="294">
        <v>5.0000000000000001E-4</v>
      </c>
      <c r="DM202" s="294">
        <v>2.9999999999999997E-4</v>
      </c>
      <c r="DN202" s="294">
        <v>2.7500000000000002E-4</v>
      </c>
      <c r="DO202" s="294">
        <v>4.0000000000000598E-4</v>
      </c>
      <c r="DQ202" s="294">
        <v>6.4999999999999994E-5</v>
      </c>
    </row>
    <row r="203" spans="1:121" x14ac:dyDescent="0.2">
      <c r="A203" s="66">
        <v>42552</v>
      </c>
      <c r="B203">
        <v>0.98799999999999999</v>
      </c>
      <c r="C203">
        <v>0</v>
      </c>
      <c r="D203">
        <v>0</v>
      </c>
      <c r="E203">
        <v>0</v>
      </c>
      <c r="F203">
        <v>0</v>
      </c>
      <c r="G203">
        <v>0</v>
      </c>
      <c r="H203">
        <v>0.98750000000000004</v>
      </c>
      <c r="I203">
        <v>0.98750000000000004</v>
      </c>
      <c r="J203">
        <v>0.95993249999999997</v>
      </c>
      <c r="K203">
        <v>0</v>
      </c>
      <c r="L203">
        <v>0.98750000000000004</v>
      </c>
      <c r="M203">
        <v>0.98750000000000004</v>
      </c>
      <c r="N203">
        <v>0.98</v>
      </c>
      <c r="O203">
        <v>0.98750000000000004</v>
      </c>
      <c r="P203">
        <v>0.98</v>
      </c>
      <c r="Q203">
        <v>0.98750000000000004</v>
      </c>
      <c r="R203">
        <v>0.98750000000000004</v>
      </c>
      <c r="S203">
        <v>0.98750000000000004</v>
      </c>
      <c r="T203">
        <v>0.98</v>
      </c>
      <c r="U203">
        <v>0.98</v>
      </c>
      <c r="V203">
        <v>0.98</v>
      </c>
      <c r="W203">
        <v>0.98</v>
      </c>
      <c r="X203">
        <v>0.98750000000000004</v>
      </c>
      <c r="Y203">
        <v>0.98750000000000004</v>
      </c>
      <c r="Z203">
        <v>0.98750000000000004</v>
      </c>
      <c r="AA203">
        <v>0.98750000000000004</v>
      </c>
      <c r="AB203">
        <v>0.98</v>
      </c>
      <c r="AC203">
        <v>0.98</v>
      </c>
      <c r="AD203">
        <v>0.98750000000000004</v>
      </c>
      <c r="AE203">
        <v>0.98750000000000004</v>
      </c>
      <c r="AF203">
        <v>0.98</v>
      </c>
      <c r="AG203">
        <v>0.99</v>
      </c>
      <c r="AH203">
        <v>0.98255554999999695</v>
      </c>
      <c r="AI203">
        <v>0.98255554999999695</v>
      </c>
      <c r="AJ203">
        <v>0.98</v>
      </c>
      <c r="AK203">
        <v>1</v>
      </c>
      <c r="AL203">
        <v>0</v>
      </c>
      <c r="AM203">
        <v>0</v>
      </c>
      <c r="BB203">
        <v>0.64</v>
      </c>
      <c r="BC203">
        <f t="shared" si="3"/>
        <v>1</v>
      </c>
      <c r="BE203">
        <v>1.1202926000000162</v>
      </c>
      <c r="BF203">
        <v>1.1285999999999958</v>
      </c>
      <c r="BG203">
        <v>1.0826999999999998</v>
      </c>
      <c r="BH203">
        <v>1.0245999999999977</v>
      </c>
      <c r="BI203">
        <v>1</v>
      </c>
      <c r="BJ203">
        <v>2.5566000000000093</v>
      </c>
      <c r="BK203">
        <v>2.3246863333333279</v>
      </c>
      <c r="BL203">
        <v>1.1571499999999864</v>
      </c>
      <c r="BM203">
        <v>1.2885</v>
      </c>
      <c r="BN203">
        <v>2.0010000000000008</v>
      </c>
      <c r="BO203">
        <v>1.5635049999999895</v>
      </c>
      <c r="BP203">
        <v>1.5635049999999895</v>
      </c>
      <c r="BQ203">
        <v>1.2916049999999937</v>
      </c>
      <c r="BR203">
        <v>1.1020300000000043</v>
      </c>
      <c r="BS203">
        <v>1.4650049999999915</v>
      </c>
      <c r="BT203" s="294"/>
      <c r="BU203">
        <v>1.1039949999999965</v>
      </c>
      <c r="BV203" s="294"/>
      <c r="BW203" s="294"/>
      <c r="BX203" s="294"/>
      <c r="BY203" s="294"/>
      <c r="BZ203" s="294"/>
      <c r="CA203" s="294"/>
      <c r="CB203" s="294"/>
      <c r="CC203">
        <v>0.97499999999999998</v>
      </c>
      <c r="CI203">
        <v>0.47</v>
      </c>
      <c r="CJ203">
        <v>0.93500000000000005</v>
      </c>
      <c r="CK203">
        <v>0.745</v>
      </c>
      <c r="CM203">
        <v>0.87749999999999995</v>
      </c>
      <c r="CN203">
        <v>0.91</v>
      </c>
      <c r="CO203">
        <v>0.89</v>
      </c>
      <c r="CP203">
        <v>0.90749999999999997</v>
      </c>
      <c r="CQ203">
        <v>0.91500000000000004</v>
      </c>
      <c r="CR203">
        <v>0.89</v>
      </c>
      <c r="DA203" s="294">
        <v>2.8499999999999999E-4</v>
      </c>
      <c r="DB203" s="294">
        <v>2.0000000000000001E-4</v>
      </c>
      <c r="DC203" s="294">
        <v>0</v>
      </c>
      <c r="DD203" s="294">
        <v>1E-4</v>
      </c>
      <c r="DE203" s="294">
        <v>0</v>
      </c>
      <c r="DF203" s="294">
        <v>3.5999999999999999E-3</v>
      </c>
      <c r="DG203" s="294">
        <v>4.6999999999999999E-4</v>
      </c>
      <c r="DH203" s="294">
        <v>6.9999999999999999E-4</v>
      </c>
      <c r="DI203" s="294">
        <v>0</v>
      </c>
      <c r="DJ203" s="294">
        <v>0</v>
      </c>
      <c r="DK203" s="294">
        <v>5.0000000000000001E-4</v>
      </c>
      <c r="DL203" s="294">
        <v>5.0000000000000001E-4</v>
      </c>
      <c r="DM203" s="294">
        <v>2.9999999999999997E-4</v>
      </c>
      <c r="DN203" s="294">
        <v>2.7500000000000002E-4</v>
      </c>
      <c r="DO203" s="294">
        <v>4.0000000000000598E-4</v>
      </c>
      <c r="DQ203" s="294">
        <v>6.4999999999999994E-5</v>
      </c>
    </row>
    <row r="204" spans="1:121" x14ac:dyDescent="0.2">
      <c r="A204" s="66">
        <v>42583</v>
      </c>
      <c r="B204">
        <v>0.98799999999999999</v>
      </c>
      <c r="C204">
        <v>0</v>
      </c>
      <c r="D204">
        <v>0</v>
      </c>
      <c r="E204">
        <v>0</v>
      </c>
      <c r="F204">
        <v>0</v>
      </c>
      <c r="G204">
        <v>0</v>
      </c>
      <c r="H204">
        <v>0.98750000000000004</v>
      </c>
      <c r="I204">
        <v>0.98750000000000004</v>
      </c>
      <c r="J204">
        <v>0.98499999999999999</v>
      </c>
      <c r="K204">
        <v>0</v>
      </c>
      <c r="L204">
        <v>0.98750000000000004</v>
      </c>
      <c r="M204">
        <v>0.98750000000000004</v>
      </c>
      <c r="N204">
        <v>0.98</v>
      </c>
      <c r="O204">
        <v>0.98750000000000004</v>
      </c>
      <c r="P204">
        <v>0.98</v>
      </c>
      <c r="Q204">
        <v>0.98750000000000004</v>
      </c>
      <c r="R204">
        <v>0.98750000000000004</v>
      </c>
      <c r="S204">
        <v>0.98750000000000004</v>
      </c>
      <c r="T204">
        <v>0.98</v>
      </c>
      <c r="U204">
        <v>0.98</v>
      </c>
      <c r="V204">
        <v>0.98</v>
      </c>
      <c r="W204">
        <v>0.98</v>
      </c>
      <c r="X204">
        <v>0.98750000000000004</v>
      </c>
      <c r="Y204">
        <v>0.98750000000000004</v>
      </c>
      <c r="Z204">
        <v>0.98750000000000004</v>
      </c>
      <c r="AA204">
        <v>0.98750000000000004</v>
      </c>
      <c r="AB204">
        <v>0.98</v>
      </c>
      <c r="AC204">
        <v>0.98</v>
      </c>
      <c r="AD204">
        <v>0.98750000000000004</v>
      </c>
      <c r="AE204">
        <v>0.98750000000000004</v>
      </c>
      <c r="AF204">
        <v>0.98</v>
      </c>
      <c r="AG204">
        <v>0.99</v>
      </c>
      <c r="AH204">
        <v>0.98261339999999686</v>
      </c>
      <c r="AI204">
        <v>0.98261339999999686</v>
      </c>
      <c r="AJ204">
        <v>0.98</v>
      </c>
      <c r="AK204">
        <v>1</v>
      </c>
      <c r="AL204">
        <v>0</v>
      </c>
      <c r="AM204">
        <v>0</v>
      </c>
      <c r="BB204">
        <v>0.64</v>
      </c>
      <c r="BC204">
        <f t="shared" si="3"/>
        <v>1</v>
      </c>
      <c r="BE204">
        <v>1.1205776000000163</v>
      </c>
      <c r="BF204">
        <v>1.1287999999999958</v>
      </c>
      <c r="BG204">
        <v>1.0826999999999998</v>
      </c>
      <c r="BH204">
        <v>1.0246999999999977</v>
      </c>
      <c r="BI204">
        <v>1</v>
      </c>
      <c r="BJ204">
        <v>2.5602000000000094</v>
      </c>
      <c r="BK204">
        <v>2.3251563333333278</v>
      </c>
      <c r="BL204">
        <v>1.1578499999999863</v>
      </c>
      <c r="BM204">
        <v>1.2885</v>
      </c>
      <c r="BN204">
        <v>2.0010000000000008</v>
      </c>
      <c r="BO204">
        <v>1.5640049999999894</v>
      </c>
      <c r="BP204">
        <v>1.5640049999999894</v>
      </c>
      <c r="BQ204">
        <v>1.2919049999999936</v>
      </c>
      <c r="BR204">
        <v>1.1023050000000043</v>
      </c>
      <c r="BS204">
        <v>1.4654049999999914</v>
      </c>
      <c r="BT204" s="294"/>
      <c r="BU204">
        <v>1.1040599999999965</v>
      </c>
      <c r="BV204" s="294"/>
      <c r="BW204" s="294"/>
      <c r="BX204" s="294"/>
      <c r="BY204" s="294"/>
      <c r="BZ204" s="294"/>
      <c r="CA204" s="294"/>
      <c r="CB204" s="294"/>
      <c r="CC204">
        <v>0.97499999999999998</v>
      </c>
      <c r="CI204">
        <v>0.52</v>
      </c>
      <c r="CJ204">
        <v>0.92500000000000004</v>
      </c>
      <c r="CK204">
        <v>0.83499999999999996</v>
      </c>
      <c r="CM204">
        <v>0.89</v>
      </c>
      <c r="CN204">
        <v>0.92249999999999999</v>
      </c>
      <c r="CO204">
        <v>0.91500000000000004</v>
      </c>
      <c r="CP204">
        <v>0.92749999999999999</v>
      </c>
      <c r="CQ204">
        <v>0.91500000000000004</v>
      </c>
      <c r="CR204">
        <v>0.89</v>
      </c>
      <c r="DA204" s="294">
        <v>2.8499999999999999E-4</v>
      </c>
      <c r="DB204" s="294">
        <v>2.0000000000000001E-4</v>
      </c>
      <c r="DC204" s="294">
        <v>0</v>
      </c>
      <c r="DD204" s="294">
        <v>1E-4</v>
      </c>
      <c r="DE204" s="294">
        <v>0</v>
      </c>
      <c r="DF204" s="294">
        <v>3.5999999999999999E-3</v>
      </c>
      <c r="DG204" s="294">
        <v>4.6999999999999999E-4</v>
      </c>
      <c r="DH204" s="294">
        <v>6.9999999999999999E-4</v>
      </c>
      <c r="DI204" s="294">
        <v>0</v>
      </c>
      <c r="DJ204" s="294">
        <v>0</v>
      </c>
      <c r="DK204" s="294">
        <v>5.0000000000000001E-4</v>
      </c>
      <c r="DL204" s="294">
        <v>5.0000000000000001E-4</v>
      </c>
      <c r="DM204" s="294">
        <v>2.9999999999999997E-4</v>
      </c>
      <c r="DN204" s="294">
        <v>2.7500000000000002E-4</v>
      </c>
      <c r="DO204" s="294">
        <v>4.0000000000000598E-4</v>
      </c>
      <c r="DQ204" s="294">
        <v>6.4999999999999994E-5</v>
      </c>
    </row>
    <row r="205" spans="1:121" x14ac:dyDescent="0.2">
      <c r="A205" s="66">
        <v>42614</v>
      </c>
      <c r="B205">
        <v>0.98799999999999999</v>
      </c>
      <c r="C205">
        <v>0</v>
      </c>
      <c r="D205">
        <v>0</v>
      </c>
      <c r="E205">
        <v>0</v>
      </c>
      <c r="F205">
        <v>0</v>
      </c>
      <c r="G205">
        <v>0</v>
      </c>
      <c r="H205">
        <v>0.98750000000000004</v>
      </c>
      <c r="I205">
        <v>0.98750000000000004</v>
      </c>
      <c r="J205">
        <v>0.8955074999999999</v>
      </c>
      <c r="K205">
        <v>0</v>
      </c>
      <c r="L205">
        <v>0.98750000000000004</v>
      </c>
      <c r="M205">
        <v>0.98750000000000004</v>
      </c>
      <c r="N205">
        <v>0.98</v>
      </c>
      <c r="O205">
        <v>0.98750000000000004</v>
      </c>
      <c r="P205">
        <v>0.98</v>
      </c>
      <c r="Q205">
        <v>0.98750000000000004</v>
      </c>
      <c r="R205">
        <v>0.98750000000000004</v>
      </c>
      <c r="S205">
        <v>0.98750000000000004</v>
      </c>
      <c r="T205">
        <v>0.98</v>
      </c>
      <c r="U205">
        <v>0.98</v>
      </c>
      <c r="V205">
        <v>0.98</v>
      </c>
      <c r="W205">
        <v>0.98</v>
      </c>
      <c r="X205">
        <v>0.98750000000000004</v>
      </c>
      <c r="Y205">
        <v>0.98750000000000004</v>
      </c>
      <c r="Z205">
        <v>0.98750000000000004</v>
      </c>
      <c r="AA205">
        <v>0.98750000000000004</v>
      </c>
      <c r="AB205">
        <v>0.98</v>
      </c>
      <c r="AC205">
        <v>0.98</v>
      </c>
      <c r="AD205">
        <v>0.98750000000000004</v>
      </c>
      <c r="AE205">
        <v>0.98750000000000004</v>
      </c>
      <c r="AF205">
        <v>0.98</v>
      </c>
      <c r="AG205">
        <v>0.99</v>
      </c>
      <c r="AH205">
        <v>0.98267124999999689</v>
      </c>
      <c r="AI205">
        <v>0.98267124999999689</v>
      </c>
      <c r="AJ205">
        <v>0.98</v>
      </c>
      <c r="AK205">
        <v>1</v>
      </c>
      <c r="AL205">
        <v>0</v>
      </c>
      <c r="AM205">
        <v>0</v>
      </c>
      <c r="BB205">
        <v>0.64</v>
      </c>
      <c r="BC205">
        <f t="shared" si="3"/>
        <v>1</v>
      </c>
      <c r="BE205">
        <v>1.1208626000000164</v>
      </c>
      <c r="BF205">
        <v>1.1289999999999958</v>
      </c>
      <c r="BG205">
        <v>1.0826999999999998</v>
      </c>
      <c r="BH205">
        <v>1.0247999999999977</v>
      </c>
      <c r="BI205">
        <v>1</v>
      </c>
      <c r="BJ205">
        <v>2.5638000000000094</v>
      </c>
      <c r="BK205">
        <v>2.3256263333333278</v>
      </c>
      <c r="BL205">
        <v>1.1585499999999862</v>
      </c>
      <c r="BM205">
        <v>1.2885</v>
      </c>
      <c r="BN205">
        <v>2.0010000000000008</v>
      </c>
      <c r="BO205">
        <v>1.5645049999999894</v>
      </c>
      <c r="BP205">
        <v>1.5645049999999894</v>
      </c>
      <c r="BQ205">
        <v>1.2922049999999936</v>
      </c>
      <c r="BR205">
        <v>1.1025800000000043</v>
      </c>
      <c r="BS205">
        <v>1.4658049999999914</v>
      </c>
      <c r="BT205" s="294"/>
      <c r="BU205">
        <v>1.1041249999999965</v>
      </c>
      <c r="BV205" s="294"/>
      <c r="BW205" s="294"/>
      <c r="BX205" s="294"/>
      <c r="BY205" s="294"/>
      <c r="BZ205" s="294"/>
      <c r="CA205" s="294"/>
      <c r="CB205" s="294"/>
      <c r="CC205">
        <v>0.97499999999999998</v>
      </c>
      <c r="CI205">
        <v>0.55000000000000004</v>
      </c>
      <c r="CJ205">
        <v>0.92500000000000004</v>
      </c>
      <c r="CK205">
        <v>0.69499999999999995</v>
      </c>
      <c r="CM205">
        <v>0.94499999999999995</v>
      </c>
      <c r="CN205">
        <v>0.97750000000000004</v>
      </c>
      <c r="CO205">
        <v>0.94499999999999995</v>
      </c>
      <c r="CP205">
        <v>0.92</v>
      </c>
      <c r="CQ205">
        <v>0.91500000000000004</v>
      </c>
      <c r="CR205">
        <v>0.89</v>
      </c>
      <c r="DA205" s="294">
        <v>2.8499999999999999E-4</v>
      </c>
      <c r="DB205" s="294">
        <v>2.0000000000000001E-4</v>
      </c>
      <c r="DC205" s="294">
        <v>0</v>
      </c>
      <c r="DD205" s="294">
        <v>1E-4</v>
      </c>
      <c r="DE205" s="294">
        <v>0</v>
      </c>
      <c r="DF205" s="294">
        <v>3.5999999999999999E-3</v>
      </c>
      <c r="DG205" s="294">
        <v>4.6999999999999999E-4</v>
      </c>
      <c r="DH205" s="294">
        <v>6.9999999999999999E-4</v>
      </c>
      <c r="DI205" s="294">
        <v>0</v>
      </c>
      <c r="DJ205" s="294">
        <v>0</v>
      </c>
      <c r="DK205" s="294">
        <v>5.0000000000000001E-4</v>
      </c>
      <c r="DL205" s="294">
        <v>5.0000000000000001E-4</v>
      </c>
      <c r="DM205" s="294">
        <v>2.9999999999999997E-4</v>
      </c>
      <c r="DN205" s="294">
        <v>2.7500000000000002E-4</v>
      </c>
      <c r="DO205" s="294">
        <v>4.0000000000000598E-4</v>
      </c>
      <c r="DQ205" s="294">
        <v>6.4999999999999994E-5</v>
      </c>
    </row>
    <row r="206" spans="1:121" x14ac:dyDescent="0.2">
      <c r="A206" s="66">
        <v>42644</v>
      </c>
      <c r="B206">
        <v>0.98799999999999999</v>
      </c>
      <c r="C206">
        <v>0</v>
      </c>
      <c r="D206">
        <v>0</v>
      </c>
      <c r="E206">
        <v>0</v>
      </c>
      <c r="F206">
        <v>0</v>
      </c>
      <c r="G206">
        <v>0</v>
      </c>
      <c r="H206">
        <v>0.98750000000000004</v>
      </c>
      <c r="I206">
        <v>0.98750000000000004</v>
      </c>
      <c r="J206">
        <v>0.88262250000000009</v>
      </c>
      <c r="K206">
        <v>0</v>
      </c>
      <c r="L206">
        <v>0.98750000000000004</v>
      </c>
      <c r="M206">
        <v>0.98750000000000004</v>
      </c>
      <c r="N206">
        <v>0.98</v>
      </c>
      <c r="O206">
        <v>0.98750000000000004</v>
      </c>
      <c r="P206">
        <v>0.98</v>
      </c>
      <c r="Q206">
        <v>0.98750000000000004</v>
      </c>
      <c r="R206">
        <v>0.98750000000000004</v>
      </c>
      <c r="S206">
        <v>0.98750000000000004</v>
      </c>
      <c r="T206">
        <v>0.98</v>
      </c>
      <c r="U206">
        <v>0.98</v>
      </c>
      <c r="V206">
        <v>0.98</v>
      </c>
      <c r="W206">
        <v>0.98</v>
      </c>
      <c r="X206">
        <v>0.98750000000000004</v>
      </c>
      <c r="Y206">
        <v>0.98750000000000004</v>
      </c>
      <c r="Z206">
        <v>0.98750000000000004</v>
      </c>
      <c r="AA206">
        <v>0.98750000000000004</v>
      </c>
      <c r="AB206">
        <v>0.98</v>
      </c>
      <c r="AC206">
        <v>0.98</v>
      </c>
      <c r="AD206">
        <v>0.98750000000000004</v>
      </c>
      <c r="AE206">
        <v>0.98750000000000004</v>
      </c>
      <c r="AF206">
        <v>0.98</v>
      </c>
      <c r="AG206">
        <v>0.99</v>
      </c>
      <c r="AH206">
        <v>0.9827290999999968</v>
      </c>
      <c r="AI206">
        <v>0.9827290999999968</v>
      </c>
      <c r="AJ206">
        <v>0.98</v>
      </c>
      <c r="AK206">
        <v>1</v>
      </c>
      <c r="AL206">
        <v>0</v>
      </c>
      <c r="AM206">
        <v>0</v>
      </c>
      <c r="BB206">
        <v>0.64</v>
      </c>
      <c r="BC206">
        <f t="shared" si="3"/>
        <v>1</v>
      </c>
      <c r="BE206">
        <v>1.1211476000000165</v>
      </c>
      <c r="BF206">
        <v>1.1291999999999958</v>
      </c>
      <c r="BG206">
        <v>1.0826999999999998</v>
      </c>
      <c r="BH206">
        <v>1.0248999999999977</v>
      </c>
      <c r="BI206">
        <v>1</v>
      </c>
      <c r="BJ206">
        <v>2.5674000000000095</v>
      </c>
      <c r="BK206">
        <v>2.3260963333333278</v>
      </c>
      <c r="BL206">
        <v>1.1592499999999861</v>
      </c>
      <c r="BM206">
        <v>1.2885</v>
      </c>
      <c r="BN206">
        <v>2.0010000000000008</v>
      </c>
      <c r="BO206">
        <v>1.5650049999999893</v>
      </c>
      <c r="BP206">
        <v>1.5650049999999893</v>
      </c>
      <c r="BQ206">
        <v>1.2925049999999936</v>
      </c>
      <c r="BR206">
        <v>1.1028550000000044</v>
      </c>
      <c r="BS206">
        <v>1.4662049999999913</v>
      </c>
      <c r="BT206" s="294"/>
      <c r="BU206">
        <v>1.1041899999999965</v>
      </c>
      <c r="BV206" s="294"/>
      <c r="BW206" s="294"/>
      <c r="BX206" s="294"/>
      <c r="BY206" s="294"/>
      <c r="BZ206" s="294"/>
      <c r="CA206" s="294"/>
      <c r="CB206" s="294"/>
      <c r="CC206">
        <v>0.95499999999999996</v>
      </c>
      <c r="CI206">
        <v>0.45</v>
      </c>
      <c r="CJ206">
        <v>0.92500000000000004</v>
      </c>
      <c r="CK206">
        <v>0.68500000000000005</v>
      </c>
      <c r="CM206">
        <v>0.80500000000000005</v>
      </c>
      <c r="CN206">
        <v>0.83750000000000002</v>
      </c>
      <c r="CO206">
        <v>0.875</v>
      </c>
      <c r="CP206">
        <v>0.90249999999999997</v>
      </c>
      <c r="CQ206">
        <v>0.82</v>
      </c>
      <c r="CR206">
        <v>0.89</v>
      </c>
      <c r="DA206" s="294">
        <v>2.8499999999999999E-4</v>
      </c>
      <c r="DB206" s="294">
        <v>2.0000000000000001E-4</v>
      </c>
      <c r="DC206" s="294">
        <v>0</v>
      </c>
      <c r="DD206" s="294">
        <v>1E-4</v>
      </c>
      <c r="DE206" s="294">
        <v>0</v>
      </c>
      <c r="DF206" s="294">
        <v>3.5999999999999999E-3</v>
      </c>
      <c r="DG206" s="294">
        <v>4.6999999999999999E-4</v>
      </c>
      <c r="DH206" s="294">
        <v>6.9999999999999999E-4</v>
      </c>
      <c r="DI206" s="294">
        <v>0</v>
      </c>
      <c r="DJ206" s="294">
        <v>0</v>
      </c>
      <c r="DK206" s="294">
        <v>5.0000000000000001E-4</v>
      </c>
      <c r="DL206" s="294">
        <v>5.0000000000000001E-4</v>
      </c>
      <c r="DM206" s="294">
        <v>2.9999999999999997E-4</v>
      </c>
      <c r="DN206" s="294">
        <v>2.7500000000000002E-4</v>
      </c>
      <c r="DO206" s="294">
        <v>4.0000000000000598E-4</v>
      </c>
      <c r="DQ206" s="294">
        <v>6.4999999999999994E-5</v>
      </c>
    </row>
    <row r="207" spans="1:121" x14ac:dyDescent="0.2">
      <c r="A207" s="66">
        <v>42675</v>
      </c>
      <c r="B207">
        <v>0.98799999999999999</v>
      </c>
      <c r="C207">
        <v>0</v>
      </c>
      <c r="D207">
        <v>0</v>
      </c>
      <c r="E207">
        <v>0</v>
      </c>
      <c r="F207">
        <v>0</v>
      </c>
      <c r="G207">
        <v>0</v>
      </c>
      <c r="H207">
        <v>0.98750000000000004</v>
      </c>
      <c r="I207">
        <v>0.98750000000000004</v>
      </c>
      <c r="J207">
        <v>0.83108250000000006</v>
      </c>
      <c r="K207">
        <v>0</v>
      </c>
      <c r="L207">
        <v>0.98750000000000004</v>
      </c>
      <c r="M207">
        <v>0.98750000000000004</v>
      </c>
      <c r="N207">
        <v>0.98</v>
      </c>
      <c r="O207">
        <v>0.98750000000000004</v>
      </c>
      <c r="P207">
        <v>0.98</v>
      </c>
      <c r="Q207">
        <v>0.98750000000000004</v>
      </c>
      <c r="R207">
        <v>0.98750000000000004</v>
      </c>
      <c r="S207">
        <v>0.98750000000000004</v>
      </c>
      <c r="T207">
        <v>0.98</v>
      </c>
      <c r="U207">
        <v>0.98</v>
      </c>
      <c r="V207">
        <v>0.98</v>
      </c>
      <c r="W207">
        <v>0.98</v>
      </c>
      <c r="X207">
        <v>0.98750000000000004</v>
      </c>
      <c r="Y207">
        <v>0.98750000000000004</v>
      </c>
      <c r="Z207">
        <v>0.98750000000000004</v>
      </c>
      <c r="AA207">
        <v>0.98750000000000004</v>
      </c>
      <c r="AB207">
        <v>0.98</v>
      </c>
      <c r="AC207">
        <v>0.98</v>
      </c>
      <c r="AD207">
        <v>0.98750000000000004</v>
      </c>
      <c r="AE207">
        <v>0.98750000000000004</v>
      </c>
      <c r="AF207">
        <v>0.98</v>
      </c>
      <c r="AG207">
        <v>0.99</v>
      </c>
      <c r="AH207">
        <v>0.98278694999999683</v>
      </c>
      <c r="AI207">
        <v>0.98278694999999683</v>
      </c>
      <c r="AJ207">
        <v>0.98</v>
      </c>
      <c r="AK207">
        <v>1</v>
      </c>
      <c r="AL207">
        <v>0</v>
      </c>
      <c r="AM207">
        <v>0</v>
      </c>
      <c r="BB207">
        <v>0.64</v>
      </c>
      <c r="BC207">
        <f t="shared" si="3"/>
        <v>1</v>
      </c>
      <c r="BE207">
        <v>1.1214326000000165</v>
      </c>
      <c r="BF207">
        <v>1.1293999999999957</v>
      </c>
      <c r="BG207">
        <v>1.0826999999999998</v>
      </c>
      <c r="BH207">
        <v>1.0249999999999999</v>
      </c>
      <c r="BI207">
        <v>1</v>
      </c>
      <c r="BJ207">
        <v>2.5710000000000095</v>
      </c>
      <c r="BK207">
        <v>2.3265663333333277</v>
      </c>
      <c r="BL207">
        <v>1.159949999999986</v>
      </c>
      <c r="BM207">
        <v>1.2885</v>
      </c>
      <c r="BN207">
        <v>2.0010000000000008</v>
      </c>
      <c r="BO207">
        <v>1.5655049999999893</v>
      </c>
      <c r="BP207">
        <v>1.5655049999999893</v>
      </c>
      <c r="BQ207">
        <v>1.2928049999999935</v>
      </c>
      <c r="BR207">
        <v>1.1031300000000044</v>
      </c>
      <c r="BS207">
        <v>1.4666049999999913</v>
      </c>
      <c r="BT207" s="294"/>
      <c r="BU207">
        <v>1.1042549999999964</v>
      </c>
      <c r="BV207" s="294"/>
      <c r="BW207" s="294"/>
      <c r="BX207" s="294"/>
      <c r="BY207" s="294"/>
      <c r="BZ207" s="294"/>
      <c r="CA207" s="294"/>
      <c r="CB207" s="294"/>
      <c r="CC207">
        <v>0.95499999999999996</v>
      </c>
      <c r="CI207">
        <v>0.46</v>
      </c>
      <c r="CJ207">
        <v>0.90500000000000003</v>
      </c>
      <c r="CK207">
        <v>0.64500000000000002</v>
      </c>
      <c r="CM207">
        <v>0.79500000000000004</v>
      </c>
      <c r="CN207">
        <v>0.82750000000000001</v>
      </c>
      <c r="CO207">
        <v>0.85</v>
      </c>
      <c r="CP207">
        <v>0.90249999999999997</v>
      </c>
      <c r="CQ207">
        <v>0.82</v>
      </c>
      <c r="CR207">
        <v>0.89</v>
      </c>
      <c r="DA207" s="294">
        <v>2.8499999999999999E-4</v>
      </c>
      <c r="DB207" s="294">
        <v>2.0000000000000001E-4</v>
      </c>
      <c r="DC207" s="294">
        <v>0</v>
      </c>
      <c r="DD207" s="294">
        <v>1E-4</v>
      </c>
      <c r="DE207" s="294">
        <v>0</v>
      </c>
      <c r="DF207" s="294">
        <v>3.5999999999999999E-3</v>
      </c>
      <c r="DG207" s="294">
        <v>4.6999999999999999E-4</v>
      </c>
      <c r="DH207" s="294">
        <v>6.9999999999999999E-4</v>
      </c>
      <c r="DI207" s="294">
        <v>0</v>
      </c>
      <c r="DJ207" s="294">
        <v>0</v>
      </c>
      <c r="DK207" s="294">
        <v>5.0000000000000001E-4</v>
      </c>
      <c r="DL207" s="294">
        <v>5.0000000000000001E-4</v>
      </c>
      <c r="DM207" s="294">
        <v>2.9999999999999997E-4</v>
      </c>
      <c r="DN207" s="294">
        <v>2.7500000000000002E-4</v>
      </c>
      <c r="DO207" s="294">
        <v>4.0000000000000598E-4</v>
      </c>
      <c r="DQ207" s="294">
        <v>6.4999999999999994E-5</v>
      </c>
    </row>
    <row r="208" spans="1:121" x14ac:dyDescent="0.2">
      <c r="A208" s="66">
        <v>42705</v>
      </c>
      <c r="B208">
        <v>0.98799999999999999</v>
      </c>
      <c r="C208">
        <v>0</v>
      </c>
      <c r="D208">
        <v>0</v>
      </c>
      <c r="E208">
        <v>0</v>
      </c>
      <c r="F208">
        <v>0</v>
      </c>
      <c r="G208">
        <v>0</v>
      </c>
      <c r="H208">
        <v>0.98750000000000004</v>
      </c>
      <c r="I208">
        <v>0.98750000000000004</v>
      </c>
      <c r="J208">
        <v>0.83752499999999996</v>
      </c>
      <c r="K208">
        <v>0</v>
      </c>
      <c r="L208">
        <v>0.9239429499999936</v>
      </c>
      <c r="M208">
        <v>0.97483811249999341</v>
      </c>
      <c r="N208">
        <v>0.89224244999999547</v>
      </c>
      <c r="O208">
        <v>0.98478896250000392</v>
      </c>
      <c r="P208">
        <v>0.89224244999999547</v>
      </c>
      <c r="Q208">
        <v>0.9239429499999936</v>
      </c>
      <c r="R208">
        <v>0.9239429499999936</v>
      </c>
      <c r="S208">
        <v>0.9239429499999936</v>
      </c>
      <c r="T208">
        <v>0.89224244999999547</v>
      </c>
      <c r="U208">
        <v>0.89224244999999547</v>
      </c>
      <c r="V208">
        <v>0.89224244999999547</v>
      </c>
      <c r="W208">
        <v>0.89224244999999547</v>
      </c>
      <c r="X208">
        <v>0.98478896250000392</v>
      </c>
      <c r="Y208">
        <v>0.98478896250000392</v>
      </c>
      <c r="Z208">
        <v>0.98478896250000392</v>
      </c>
      <c r="AA208">
        <v>0.98478896250000392</v>
      </c>
      <c r="AB208">
        <v>0.89224244999999547</v>
      </c>
      <c r="AC208">
        <v>0.89224244999999547</v>
      </c>
      <c r="AD208">
        <v>0.98478896250000392</v>
      </c>
      <c r="AE208">
        <v>0.98478896250000392</v>
      </c>
      <c r="AF208">
        <v>0.89224244999999547</v>
      </c>
      <c r="AG208">
        <v>0.98</v>
      </c>
      <c r="AH208">
        <v>0.98284479999999685</v>
      </c>
      <c r="AI208">
        <v>0.98284479999999685</v>
      </c>
      <c r="AJ208">
        <v>0.89224244999999547</v>
      </c>
      <c r="AK208">
        <v>1</v>
      </c>
      <c r="AL208">
        <v>0</v>
      </c>
      <c r="AM208">
        <v>0</v>
      </c>
      <c r="BB208">
        <v>0.64</v>
      </c>
      <c r="BC208">
        <f t="shared" si="3"/>
        <v>1</v>
      </c>
      <c r="BE208">
        <v>1.1217176000000166</v>
      </c>
      <c r="BF208">
        <v>1.1295999999999957</v>
      </c>
      <c r="BG208">
        <v>1.0826999999999998</v>
      </c>
      <c r="BH208">
        <v>1.0250999999999977</v>
      </c>
      <c r="BI208">
        <v>1</v>
      </c>
      <c r="BJ208">
        <v>2.5746000000000095</v>
      </c>
      <c r="BK208">
        <v>2.3270363333333277</v>
      </c>
      <c r="BL208">
        <v>1.160649999999986</v>
      </c>
      <c r="BM208">
        <v>1.2885</v>
      </c>
      <c r="BN208">
        <v>2.0010000000000008</v>
      </c>
      <c r="BO208">
        <v>1.5660049999999892</v>
      </c>
      <c r="BP208">
        <v>1.5660049999999892</v>
      </c>
      <c r="BQ208">
        <v>1.2931049999999935</v>
      </c>
      <c r="BR208">
        <v>1.1034050000000044</v>
      </c>
      <c r="BS208">
        <v>1.4670049999999912</v>
      </c>
      <c r="BT208" s="294"/>
      <c r="BU208">
        <v>1.1043199999999964</v>
      </c>
      <c r="BV208" s="294"/>
      <c r="BW208" s="294"/>
      <c r="BX208" s="294"/>
      <c r="BY208" s="294"/>
      <c r="BZ208" s="294"/>
      <c r="CA208" s="294"/>
      <c r="CB208" s="294"/>
      <c r="CC208">
        <v>0.93500000000000005</v>
      </c>
      <c r="CI208">
        <v>0.48</v>
      </c>
      <c r="CJ208">
        <v>0.875</v>
      </c>
      <c r="CK208">
        <v>0.65</v>
      </c>
      <c r="CM208">
        <v>0.59</v>
      </c>
      <c r="CN208">
        <v>0.62250000000000005</v>
      </c>
      <c r="CO208">
        <v>0.69</v>
      </c>
      <c r="CP208">
        <v>0.89249999999999996</v>
      </c>
      <c r="CQ208">
        <v>0.71499999999999997</v>
      </c>
      <c r="CR208">
        <v>0.89</v>
      </c>
      <c r="DA208" s="294">
        <v>2.8499999999999999E-4</v>
      </c>
      <c r="DB208" s="294">
        <v>2.0000000000000001E-4</v>
      </c>
      <c r="DC208" s="294">
        <v>0</v>
      </c>
      <c r="DD208" s="294">
        <v>1E-4</v>
      </c>
      <c r="DE208" s="294">
        <v>0</v>
      </c>
      <c r="DF208" s="294">
        <v>3.5999999999999999E-3</v>
      </c>
      <c r="DG208" s="294">
        <v>4.6999999999999999E-4</v>
      </c>
      <c r="DH208" s="294">
        <v>6.9999999999999999E-4</v>
      </c>
      <c r="DI208" s="294">
        <v>0</v>
      </c>
      <c r="DJ208" s="294">
        <v>0</v>
      </c>
      <c r="DK208" s="294">
        <v>5.0000000000000001E-4</v>
      </c>
      <c r="DL208" s="294">
        <v>5.0000000000000001E-4</v>
      </c>
      <c r="DM208" s="294">
        <v>2.9999999999999997E-4</v>
      </c>
      <c r="DN208" s="294">
        <v>2.7500000000000002E-4</v>
      </c>
      <c r="DO208" s="294">
        <v>4.0000000000000598E-4</v>
      </c>
      <c r="DQ208" s="294">
        <v>6.4999999999999994E-5</v>
      </c>
    </row>
    <row r="209" spans="1:121" x14ac:dyDescent="0.2">
      <c r="A209" s="66">
        <v>42736</v>
      </c>
      <c r="B209">
        <v>0.98799999999999999</v>
      </c>
      <c r="C209">
        <v>0</v>
      </c>
      <c r="D209">
        <v>0</v>
      </c>
      <c r="E209">
        <v>0</v>
      </c>
      <c r="F209">
        <v>0</v>
      </c>
      <c r="G209">
        <v>0</v>
      </c>
      <c r="H209">
        <v>0.98750000000000004</v>
      </c>
      <c r="I209">
        <v>0.93488674999998866</v>
      </c>
      <c r="J209">
        <v>0.85041</v>
      </c>
      <c r="K209">
        <v>0</v>
      </c>
      <c r="L209">
        <v>0.94773552499999336</v>
      </c>
      <c r="M209">
        <v>0.98750000000000004</v>
      </c>
      <c r="N209">
        <v>0.89244944999999543</v>
      </c>
      <c r="O209">
        <v>0.97123840000000394</v>
      </c>
      <c r="P209">
        <v>0.89244944999999543</v>
      </c>
      <c r="Q209">
        <v>0.94773552499999336</v>
      </c>
      <c r="R209">
        <v>0.94773552499999336</v>
      </c>
      <c r="S209">
        <v>0.94773552499999336</v>
      </c>
      <c r="T209">
        <v>0.89244944999999543</v>
      </c>
      <c r="U209">
        <v>0.89244944999999543</v>
      </c>
      <c r="V209">
        <v>0.89244944999999543</v>
      </c>
      <c r="W209">
        <v>0.89244944999999543</v>
      </c>
      <c r="X209">
        <v>0.97123840000000394</v>
      </c>
      <c r="Y209">
        <v>0.97123840000000394</v>
      </c>
      <c r="Z209">
        <v>0.97123840000000394</v>
      </c>
      <c r="AA209">
        <v>0.97123840000000394</v>
      </c>
      <c r="AB209">
        <v>0.89244944999999543</v>
      </c>
      <c r="AC209">
        <v>0.89244944999999543</v>
      </c>
      <c r="AD209">
        <v>0.97123840000000394</v>
      </c>
      <c r="AE209">
        <v>0.97123840000000394</v>
      </c>
      <c r="AF209">
        <v>0.89244944999999543</v>
      </c>
      <c r="AG209">
        <v>0.98</v>
      </c>
      <c r="AH209">
        <v>0.98290264999999677</v>
      </c>
      <c r="AI209">
        <v>0.98290264999999677</v>
      </c>
      <c r="AJ209">
        <v>0.89244944999999543</v>
      </c>
      <c r="AK209">
        <v>1</v>
      </c>
      <c r="AL209">
        <v>0</v>
      </c>
      <c r="AM209">
        <v>0</v>
      </c>
      <c r="BB209">
        <v>0.64</v>
      </c>
      <c r="BC209">
        <f t="shared" si="3"/>
        <v>1</v>
      </c>
      <c r="BE209">
        <v>1.1220026000000167</v>
      </c>
      <c r="BF209">
        <v>1.1297999999999957</v>
      </c>
      <c r="BG209">
        <v>1.0826999999999998</v>
      </c>
      <c r="BH209">
        <v>1.0251999999999977</v>
      </c>
      <c r="BI209">
        <v>1</v>
      </c>
      <c r="BJ209">
        <v>2.5782000000000096</v>
      </c>
      <c r="BK209">
        <v>2.3275063333333277</v>
      </c>
      <c r="BL209">
        <v>1.1613499999999859</v>
      </c>
      <c r="BM209">
        <v>1.2885</v>
      </c>
      <c r="BN209">
        <v>2.0010000000000008</v>
      </c>
      <c r="BO209">
        <v>1.5665049999999892</v>
      </c>
      <c r="BP209">
        <v>1.5665049999999892</v>
      </c>
      <c r="BQ209">
        <v>1.2934049999999935</v>
      </c>
      <c r="BR209">
        <v>1.1036800000000044</v>
      </c>
      <c r="BS209">
        <v>1.4674049999999912</v>
      </c>
      <c r="BT209" s="294"/>
      <c r="BU209">
        <v>1.1043849999999964</v>
      </c>
      <c r="BV209" s="294"/>
      <c r="BW209" s="294"/>
      <c r="BX209" s="294"/>
      <c r="BY209" s="294"/>
      <c r="BZ209" s="294"/>
      <c r="CA209" s="294"/>
      <c r="CB209" s="294"/>
      <c r="CC209">
        <v>0.89500000000000002</v>
      </c>
      <c r="CI209">
        <v>0.45</v>
      </c>
      <c r="CJ209">
        <v>0.80500000000000005</v>
      </c>
      <c r="CK209">
        <v>0.66</v>
      </c>
      <c r="CM209">
        <v>0.60499999999999998</v>
      </c>
      <c r="CN209">
        <v>0.63749999999999996</v>
      </c>
      <c r="CO209">
        <v>0.69</v>
      </c>
      <c r="CP209">
        <v>0.88</v>
      </c>
      <c r="CQ209">
        <v>0.64</v>
      </c>
      <c r="CR209">
        <v>0.89</v>
      </c>
      <c r="DA209" s="294">
        <v>2.8499999999999999E-4</v>
      </c>
      <c r="DB209" s="294">
        <v>2.0000000000000001E-4</v>
      </c>
      <c r="DC209" s="294">
        <v>0</v>
      </c>
      <c r="DD209" s="294">
        <v>1E-4</v>
      </c>
      <c r="DE209" s="294">
        <v>0</v>
      </c>
      <c r="DF209" s="294">
        <v>3.5999999999999999E-3</v>
      </c>
      <c r="DG209" s="294">
        <v>4.6999999999999999E-4</v>
      </c>
      <c r="DH209" s="294">
        <v>6.9999999999999999E-4</v>
      </c>
      <c r="DI209" s="294">
        <v>0</v>
      </c>
      <c r="DJ209" s="294">
        <v>0</v>
      </c>
      <c r="DK209" s="294">
        <v>5.0000000000000001E-4</v>
      </c>
      <c r="DL209" s="294">
        <v>5.0000000000000001E-4</v>
      </c>
      <c r="DM209" s="294">
        <v>2.9999999999999997E-4</v>
      </c>
      <c r="DN209" s="294">
        <v>2.7500000000000002E-4</v>
      </c>
      <c r="DO209" s="294">
        <v>4.0000000000000598E-4</v>
      </c>
      <c r="DQ209" s="294">
        <v>6.4999999999999994E-5</v>
      </c>
    </row>
    <row r="210" spans="1:121" x14ac:dyDescent="0.2">
      <c r="A210" s="66">
        <v>42767</v>
      </c>
      <c r="B210">
        <v>0.97077877400001455</v>
      </c>
      <c r="C210">
        <v>0</v>
      </c>
      <c r="D210">
        <v>0</v>
      </c>
      <c r="E210">
        <v>0</v>
      </c>
      <c r="F210">
        <v>0</v>
      </c>
      <c r="G210">
        <v>0</v>
      </c>
      <c r="H210">
        <v>0.98750000000000004</v>
      </c>
      <c r="I210">
        <v>0.98193224999998796</v>
      </c>
      <c r="J210">
        <v>0.98499999999999999</v>
      </c>
      <c r="K210">
        <v>0</v>
      </c>
      <c r="L210">
        <v>0.98750000000000004</v>
      </c>
      <c r="M210">
        <v>0.98750000000000004</v>
      </c>
      <c r="N210">
        <v>0.91853054999999528</v>
      </c>
      <c r="O210">
        <v>0.96872051250000391</v>
      </c>
      <c r="P210">
        <v>0.91853054999999528</v>
      </c>
      <c r="Q210">
        <v>0.98750000000000004</v>
      </c>
      <c r="R210">
        <v>0.98750000000000004</v>
      </c>
      <c r="S210">
        <v>0.98750000000000004</v>
      </c>
      <c r="T210">
        <v>0.91853054999999528</v>
      </c>
      <c r="U210">
        <v>0.91853054999999528</v>
      </c>
      <c r="V210">
        <v>0.91853054999999528</v>
      </c>
      <c r="W210">
        <v>0.91853054999999528</v>
      </c>
      <c r="X210">
        <v>0.96872051250000391</v>
      </c>
      <c r="Y210">
        <v>0.96872051250000391</v>
      </c>
      <c r="Z210">
        <v>0.96872051250000391</v>
      </c>
      <c r="AA210">
        <v>0.96872051250000391</v>
      </c>
      <c r="AB210">
        <v>0.91853054999999528</v>
      </c>
      <c r="AC210">
        <v>0.91853054999999528</v>
      </c>
      <c r="AD210">
        <v>0.96872051250000391</v>
      </c>
      <c r="AE210">
        <v>0.96872051250000391</v>
      </c>
      <c r="AF210">
        <v>0.91853054999999528</v>
      </c>
      <c r="AG210">
        <v>0.98</v>
      </c>
      <c r="AH210">
        <v>0.9829604999999968</v>
      </c>
      <c r="AI210">
        <v>0.9829604999999968</v>
      </c>
      <c r="AJ210">
        <v>0.91853054999999528</v>
      </c>
      <c r="AK210">
        <v>1</v>
      </c>
      <c r="AL210">
        <v>0</v>
      </c>
      <c r="AM210">
        <v>0</v>
      </c>
      <c r="BB210">
        <v>0.64</v>
      </c>
      <c r="BC210">
        <f t="shared" si="3"/>
        <v>1</v>
      </c>
      <c r="BE210">
        <v>1.1222876000000168</v>
      </c>
      <c r="BF210">
        <v>1.1299999999999999</v>
      </c>
      <c r="BG210">
        <v>1.0826999999999998</v>
      </c>
      <c r="BH210">
        <v>1.0252999999999977</v>
      </c>
      <c r="BI210">
        <v>1</v>
      </c>
      <c r="BJ210">
        <v>2.5818000000000096</v>
      </c>
      <c r="BK210">
        <v>2.3279763333333277</v>
      </c>
      <c r="BL210">
        <v>1.1620499999999858</v>
      </c>
      <c r="BM210">
        <v>1.2885</v>
      </c>
      <c r="BN210">
        <v>2.0010000000000008</v>
      </c>
      <c r="BO210">
        <v>1.5670049999999891</v>
      </c>
      <c r="BP210">
        <v>1.5670049999999891</v>
      </c>
      <c r="BQ210">
        <v>1.2937049999999934</v>
      </c>
      <c r="BR210">
        <v>1.1039550000000045</v>
      </c>
      <c r="BS210">
        <v>1.4678049999999911</v>
      </c>
      <c r="BT210" s="294"/>
      <c r="BU210">
        <v>1.1044499999999964</v>
      </c>
      <c r="BV210" s="294"/>
      <c r="BW210" s="294"/>
      <c r="BX210" s="294"/>
      <c r="BY210" s="294"/>
      <c r="BZ210" s="294"/>
      <c r="CA210" s="294"/>
      <c r="CB210" s="294"/>
      <c r="CC210">
        <v>0.86499999999999999</v>
      </c>
      <c r="CI210">
        <v>0.45</v>
      </c>
      <c r="CJ210">
        <v>0.84499999999999997</v>
      </c>
      <c r="CK210">
        <v>0.76500000000000001</v>
      </c>
      <c r="CM210">
        <v>0.63500000000000001</v>
      </c>
      <c r="CN210">
        <v>0.66749999999999998</v>
      </c>
      <c r="CO210">
        <v>0.71</v>
      </c>
      <c r="CP210">
        <v>0.87749999999999995</v>
      </c>
      <c r="CQ210">
        <v>0.67</v>
      </c>
      <c r="CR210">
        <v>0.89</v>
      </c>
      <c r="DA210" s="294">
        <v>2.8499999999999999E-4</v>
      </c>
      <c r="DB210" s="294">
        <v>2.0000000000000001E-4</v>
      </c>
      <c r="DC210" s="294">
        <v>0</v>
      </c>
      <c r="DD210" s="294">
        <v>1E-4</v>
      </c>
      <c r="DE210" s="294">
        <v>0</v>
      </c>
      <c r="DF210" s="294">
        <v>3.5999999999999999E-3</v>
      </c>
      <c r="DG210" s="294">
        <v>4.6999999999999999E-4</v>
      </c>
      <c r="DH210" s="294">
        <v>6.9999999999999999E-4</v>
      </c>
      <c r="DI210" s="294">
        <v>0</v>
      </c>
      <c r="DJ210" s="294">
        <v>0</v>
      </c>
      <c r="DK210" s="294">
        <v>5.0000000000000001E-4</v>
      </c>
      <c r="DL210" s="294">
        <v>5.0000000000000001E-4</v>
      </c>
      <c r="DM210" s="294">
        <v>2.9999999999999997E-4</v>
      </c>
      <c r="DN210" s="294">
        <v>2.7500000000000002E-4</v>
      </c>
      <c r="DO210" s="294">
        <v>4.0000000000000598E-4</v>
      </c>
      <c r="DQ210" s="294">
        <v>6.4999999999999994E-5</v>
      </c>
    </row>
    <row r="211" spans="1:121" x14ac:dyDescent="0.2">
      <c r="A211" s="66">
        <v>42795</v>
      </c>
      <c r="B211">
        <v>0.97102529900001466</v>
      </c>
      <c r="C211">
        <v>0</v>
      </c>
      <c r="D211">
        <v>0</v>
      </c>
      <c r="E211">
        <v>0</v>
      </c>
      <c r="F211">
        <v>0</v>
      </c>
      <c r="G211">
        <v>0</v>
      </c>
      <c r="H211">
        <v>0.98750000000000004</v>
      </c>
      <c r="I211">
        <v>0.98750000000000004</v>
      </c>
      <c r="J211">
        <v>0.98499999999999999</v>
      </c>
      <c r="K211">
        <v>0</v>
      </c>
      <c r="L211">
        <v>0.98750000000000004</v>
      </c>
      <c r="M211">
        <v>0.98750000000000004</v>
      </c>
      <c r="N211">
        <v>0.98</v>
      </c>
      <c r="O211">
        <v>0.98750000000000004</v>
      </c>
      <c r="P211">
        <v>0.98</v>
      </c>
      <c r="Q211">
        <v>0.98750000000000004</v>
      </c>
      <c r="R211">
        <v>0.98750000000000004</v>
      </c>
      <c r="S211">
        <v>0.98750000000000004</v>
      </c>
      <c r="T211">
        <v>0.98</v>
      </c>
      <c r="U211">
        <v>0.98</v>
      </c>
      <c r="V211">
        <v>0.98</v>
      </c>
      <c r="W211">
        <v>0.98</v>
      </c>
      <c r="X211">
        <v>0.98750000000000004</v>
      </c>
      <c r="Y211">
        <v>0.98750000000000004</v>
      </c>
      <c r="Z211">
        <v>0.98750000000000004</v>
      </c>
      <c r="AA211">
        <v>0.98750000000000004</v>
      </c>
      <c r="AB211">
        <v>0.98</v>
      </c>
      <c r="AC211">
        <v>0.98</v>
      </c>
      <c r="AD211">
        <v>0.98750000000000004</v>
      </c>
      <c r="AE211">
        <v>0.98750000000000004</v>
      </c>
      <c r="AF211">
        <v>0.98</v>
      </c>
      <c r="AG211">
        <v>0.99</v>
      </c>
      <c r="AH211">
        <v>0.98301834999999682</v>
      </c>
      <c r="AI211">
        <v>0.98301834999999682</v>
      </c>
      <c r="AJ211">
        <v>0.98</v>
      </c>
      <c r="AK211">
        <v>1</v>
      </c>
      <c r="AL211">
        <v>0</v>
      </c>
      <c r="AM211">
        <v>0</v>
      </c>
      <c r="BB211">
        <v>0.64</v>
      </c>
      <c r="BC211">
        <f t="shared" si="3"/>
        <v>1</v>
      </c>
      <c r="BE211">
        <v>1.1225726000000169</v>
      </c>
      <c r="BF211">
        <v>1.1301999999999957</v>
      </c>
      <c r="BG211">
        <v>1.0826999999999998</v>
      </c>
      <c r="BH211">
        <v>1.0253999999999976</v>
      </c>
      <c r="BI211">
        <v>1</v>
      </c>
      <c r="BJ211">
        <v>2.5854000000000097</v>
      </c>
      <c r="BK211">
        <v>2.3284463333333276</v>
      </c>
      <c r="BL211">
        <v>1.1627499999999857</v>
      </c>
      <c r="BM211">
        <v>1.2885</v>
      </c>
      <c r="BN211">
        <v>2.0010000000000008</v>
      </c>
      <c r="BO211">
        <v>1.567504999999989</v>
      </c>
      <c r="BP211">
        <v>1.567504999999989</v>
      </c>
      <c r="BQ211">
        <v>1.2940049999999934</v>
      </c>
      <c r="BR211">
        <v>1.1042300000000045</v>
      </c>
      <c r="BS211">
        <v>1.4682049999999911</v>
      </c>
      <c r="BT211" s="294"/>
      <c r="BU211">
        <v>1.1045149999999964</v>
      </c>
      <c r="BV211" s="294"/>
      <c r="BW211" s="294"/>
      <c r="BX211" s="294"/>
      <c r="BY211" s="294"/>
      <c r="BZ211" s="294"/>
      <c r="CA211" s="294"/>
      <c r="CB211" s="294"/>
      <c r="CC211">
        <v>0.86499999999999999</v>
      </c>
      <c r="CI211">
        <v>0.45</v>
      </c>
      <c r="CJ211">
        <v>0.875</v>
      </c>
      <c r="CK211">
        <v>0.93500000000000005</v>
      </c>
      <c r="CM211">
        <v>0.78500000000000003</v>
      </c>
      <c r="CN211">
        <v>0.8175</v>
      </c>
      <c r="CO211">
        <v>0.8</v>
      </c>
      <c r="CP211">
        <v>0.9</v>
      </c>
      <c r="CQ211">
        <v>0.83</v>
      </c>
      <c r="CR211">
        <v>0.89</v>
      </c>
      <c r="DA211" s="294">
        <v>2.8499999999999999E-4</v>
      </c>
      <c r="DB211" s="294">
        <v>2.0000000000000001E-4</v>
      </c>
      <c r="DC211" s="294">
        <v>0</v>
      </c>
      <c r="DD211" s="294">
        <v>1E-4</v>
      </c>
      <c r="DE211" s="294">
        <v>0</v>
      </c>
      <c r="DF211" s="294">
        <v>3.5999999999999999E-3</v>
      </c>
      <c r="DG211" s="294">
        <v>4.6999999999999999E-4</v>
      </c>
      <c r="DH211" s="294">
        <v>6.9999999999999999E-4</v>
      </c>
      <c r="DI211" s="294">
        <v>0</v>
      </c>
      <c r="DJ211" s="294">
        <v>0</v>
      </c>
      <c r="DK211" s="294">
        <v>5.0000000000000001E-4</v>
      </c>
      <c r="DL211" s="294">
        <v>5.0000000000000001E-4</v>
      </c>
      <c r="DM211" s="294">
        <v>2.9999999999999997E-4</v>
      </c>
      <c r="DN211" s="294">
        <v>2.7500000000000002E-4</v>
      </c>
      <c r="DO211" s="294">
        <v>4.0000000000000598E-4</v>
      </c>
      <c r="DQ211" s="294">
        <v>6.4999999999999994E-5</v>
      </c>
    </row>
    <row r="212" spans="1:121" x14ac:dyDescent="0.2">
      <c r="A212" s="66">
        <v>42826</v>
      </c>
      <c r="B212">
        <v>0.98799999999999999</v>
      </c>
      <c r="C212">
        <v>0</v>
      </c>
      <c r="D212">
        <v>0</v>
      </c>
      <c r="E212">
        <v>0</v>
      </c>
      <c r="F212">
        <v>0</v>
      </c>
      <c r="G212">
        <v>0</v>
      </c>
      <c r="H212">
        <v>0.97814485999999756</v>
      </c>
      <c r="I212">
        <v>0.98750000000000004</v>
      </c>
      <c r="J212">
        <v>0.98499999999999999</v>
      </c>
      <c r="K212">
        <v>0</v>
      </c>
      <c r="L212">
        <v>0.98750000000000004</v>
      </c>
      <c r="M212">
        <v>0.98750000000000004</v>
      </c>
      <c r="N212">
        <v>0.98</v>
      </c>
      <c r="O212">
        <v>0.98750000000000004</v>
      </c>
      <c r="P212">
        <v>0.98</v>
      </c>
      <c r="Q212">
        <v>0.98750000000000004</v>
      </c>
      <c r="R212">
        <v>0.98750000000000004</v>
      </c>
      <c r="S212">
        <v>0.98750000000000004</v>
      </c>
      <c r="T212">
        <v>0.98</v>
      </c>
      <c r="U212">
        <v>0.98</v>
      </c>
      <c r="V212">
        <v>0.98</v>
      </c>
      <c r="W212">
        <v>0.98</v>
      </c>
      <c r="X212">
        <v>0.98750000000000004</v>
      </c>
      <c r="Y212">
        <v>0.98750000000000004</v>
      </c>
      <c r="Z212">
        <v>0.98750000000000004</v>
      </c>
      <c r="AA212">
        <v>0.98750000000000004</v>
      </c>
      <c r="AB212">
        <v>0.98</v>
      </c>
      <c r="AC212">
        <v>0.98</v>
      </c>
      <c r="AD212">
        <v>0.98750000000000004</v>
      </c>
      <c r="AE212">
        <v>0.98750000000000004</v>
      </c>
      <c r="AF212">
        <v>0.98</v>
      </c>
      <c r="AG212">
        <v>0.99</v>
      </c>
      <c r="AH212">
        <v>0.98307619999999674</v>
      </c>
      <c r="AI212">
        <v>0.98307619999999674</v>
      </c>
      <c r="AJ212">
        <v>0.98</v>
      </c>
      <c r="AK212">
        <v>1</v>
      </c>
      <c r="AL212">
        <v>0</v>
      </c>
      <c r="AM212">
        <v>0</v>
      </c>
      <c r="BB212">
        <v>0.64</v>
      </c>
      <c r="BC212">
        <f t="shared" si="3"/>
        <v>1</v>
      </c>
      <c r="BE212">
        <v>1.122857600000017</v>
      </c>
      <c r="BF212">
        <v>1.1303999999999956</v>
      </c>
      <c r="BG212">
        <v>1.0826999999999998</v>
      </c>
      <c r="BH212">
        <v>1.0254999999999976</v>
      </c>
      <c r="BI212">
        <v>1</v>
      </c>
      <c r="BJ212">
        <v>2.5890000000000097</v>
      </c>
      <c r="BK212">
        <v>2.3289163333333276</v>
      </c>
      <c r="BL212">
        <v>1.1634499999999857</v>
      </c>
      <c r="BM212">
        <v>1.2885</v>
      </c>
      <c r="BN212">
        <v>2.0010000000000008</v>
      </c>
      <c r="BO212">
        <v>1.568004999999989</v>
      </c>
      <c r="BP212">
        <v>1.568004999999989</v>
      </c>
      <c r="BQ212">
        <v>1.2943049999999934</v>
      </c>
      <c r="BR212">
        <v>1.1045050000000045</v>
      </c>
      <c r="BS212">
        <v>1.4686049999999911</v>
      </c>
      <c r="BT212" s="294"/>
      <c r="BU212">
        <v>1.1045799999999963</v>
      </c>
      <c r="BV212" s="294"/>
      <c r="BW212" s="294"/>
      <c r="BX212" s="294"/>
      <c r="BY212" s="294"/>
      <c r="BZ212" s="294"/>
      <c r="CA212" s="294"/>
      <c r="CB212" s="294"/>
      <c r="CC212">
        <v>0.89500000000000002</v>
      </c>
      <c r="CI212">
        <v>0.42</v>
      </c>
      <c r="CJ212">
        <v>0.93500000000000005</v>
      </c>
      <c r="CK212">
        <v>0.92500000000000004</v>
      </c>
      <c r="CM212">
        <v>0.89500000000000002</v>
      </c>
      <c r="CN212">
        <v>0.92749999999999999</v>
      </c>
      <c r="CO212">
        <v>0.85</v>
      </c>
      <c r="CP212">
        <v>0.90300000000000002</v>
      </c>
      <c r="CQ212">
        <v>0.92</v>
      </c>
      <c r="CR212">
        <v>0.89</v>
      </c>
      <c r="DA212" s="294">
        <v>2.8499999999999999E-4</v>
      </c>
      <c r="DB212" s="294">
        <v>2.0000000000000001E-4</v>
      </c>
      <c r="DC212" s="294">
        <v>0</v>
      </c>
      <c r="DD212" s="294">
        <v>1E-4</v>
      </c>
      <c r="DE212" s="294">
        <v>0</v>
      </c>
      <c r="DF212" s="294">
        <v>3.5999999999999999E-3</v>
      </c>
      <c r="DG212" s="294">
        <v>4.6999999999999999E-4</v>
      </c>
      <c r="DH212" s="294">
        <v>6.9999999999999999E-4</v>
      </c>
      <c r="DI212" s="294">
        <v>0</v>
      </c>
      <c r="DJ212" s="294">
        <v>0</v>
      </c>
      <c r="DK212" s="294">
        <v>5.0000000000000001E-4</v>
      </c>
      <c r="DL212" s="294">
        <v>5.0000000000000001E-4</v>
      </c>
      <c r="DM212" s="294">
        <v>2.9999999999999997E-4</v>
      </c>
      <c r="DN212" s="294">
        <v>2.7500000000000002E-4</v>
      </c>
      <c r="DO212" s="294">
        <v>4.0000000000000598E-4</v>
      </c>
      <c r="DQ212" s="294">
        <v>6.4999999999999994E-5</v>
      </c>
    </row>
    <row r="213" spans="1:121" x14ac:dyDescent="0.2">
      <c r="A213" s="66">
        <v>42856</v>
      </c>
      <c r="B213">
        <v>0.98799999999999999</v>
      </c>
      <c r="C213">
        <v>0</v>
      </c>
      <c r="D213">
        <v>0</v>
      </c>
      <c r="E213">
        <v>0</v>
      </c>
      <c r="F213">
        <v>0</v>
      </c>
      <c r="G213">
        <v>0</v>
      </c>
      <c r="H213">
        <v>0.97834225999999758</v>
      </c>
      <c r="I213">
        <v>0.98750000000000004</v>
      </c>
      <c r="J213">
        <v>0.98499999999999999</v>
      </c>
      <c r="K213">
        <v>0</v>
      </c>
      <c r="L213">
        <v>0.98750000000000004</v>
      </c>
      <c r="M213">
        <v>0.98750000000000004</v>
      </c>
      <c r="N213">
        <v>0.98</v>
      </c>
      <c r="O213">
        <v>0.98750000000000004</v>
      </c>
      <c r="P213">
        <v>0.98</v>
      </c>
      <c r="Q213">
        <v>0.98750000000000004</v>
      </c>
      <c r="R213">
        <v>0.98750000000000004</v>
      </c>
      <c r="S213">
        <v>0.98750000000000004</v>
      </c>
      <c r="T213">
        <v>0.98</v>
      </c>
      <c r="U213">
        <v>0.98</v>
      </c>
      <c r="V213">
        <v>0.98</v>
      </c>
      <c r="W213">
        <v>0.98</v>
      </c>
      <c r="X213">
        <v>0.98750000000000004</v>
      </c>
      <c r="Y213">
        <v>0.98750000000000004</v>
      </c>
      <c r="Z213">
        <v>0.98750000000000004</v>
      </c>
      <c r="AA213">
        <v>0.98750000000000004</v>
      </c>
      <c r="AB213">
        <v>0.98</v>
      </c>
      <c r="AC213">
        <v>0.98</v>
      </c>
      <c r="AD213">
        <v>0.98750000000000004</v>
      </c>
      <c r="AE213">
        <v>0.98750000000000004</v>
      </c>
      <c r="AF213">
        <v>0.98</v>
      </c>
      <c r="AG213">
        <v>0.99</v>
      </c>
      <c r="AH213">
        <v>0.98313404999999676</v>
      </c>
      <c r="AI213">
        <v>0.98313404999999676</v>
      </c>
      <c r="AJ213">
        <v>0.98</v>
      </c>
      <c r="AK213">
        <v>1</v>
      </c>
      <c r="AL213">
        <v>0</v>
      </c>
      <c r="AM213">
        <v>0</v>
      </c>
      <c r="BB213">
        <v>0.64</v>
      </c>
      <c r="BC213">
        <f t="shared" si="3"/>
        <v>1</v>
      </c>
      <c r="BE213">
        <v>1.1231426000000171</v>
      </c>
      <c r="BF213">
        <v>1.1305999999999956</v>
      </c>
      <c r="BG213">
        <v>1.0826999999999998</v>
      </c>
      <c r="BH213">
        <v>1.0255999999999976</v>
      </c>
      <c r="BI213">
        <v>1</v>
      </c>
      <c r="BJ213">
        <v>2.5926000000000098</v>
      </c>
      <c r="BK213">
        <v>2.3293863333333276</v>
      </c>
      <c r="BL213">
        <v>1.1641499999999856</v>
      </c>
      <c r="BM213">
        <v>1.2885</v>
      </c>
      <c r="BN213">
        <v>2.0010000000000008</v>
      </c>
      <c r="BO213">
        <v>1.5685049999999889</v>
      </c>
      <c r="BP213">
        <v>1.5685049999999889</v>
      </c>
      <c r="BQ213">
        <v>1.2946049999999933</v>
      </c>
      <c r="BR213">
        <v>1.1047800000000045</v>
      </c>
      <c r="BS213">
        <v>1.469004999999991</v>
      </c>
      <c r="BT213" s="294"/>
      <c r="BU213">
        <v>1.1046449999999963</v>
      </c>
      <c r="BV213" s="294"/>
      <c r="BW213" s="294"/>
      <c r="BX213" s="294"/>
      <c r="BY213" s="294"/>
      <c r="BZ213" s="294"/>
      <c r="CA213" s="294"/>
      <c r="CB213" s="294"/>
      <c r="CC213">
        <v>0.96499999999999997</v>
      </c>
      <c r="CI213">
        <v>0.42</v>
      </c>
      <c r="CJ213">
        <v>0.93500000000000005</v>
      </c>
      <c r="CK213">
        <v>0.82499999999999996</v>
      </c>
      <c r="CM213">
        <v>0.91749999999999998</v>
      </c>
      <c r="CN213">
        <v>0.95</v>
      </c>
      <c r="CO213">
        <v>0.88</v>
      </c>
      <c r="CP213">
        <v>0.9</v>
      </c>
      <c r="CQ213">
        <v>0.93500000000000005</v>
      </c>
      <c r="CR213">
        <v>0.89</v>
      </c>
      <c r="DA213" s="294">
        <v>2.8499999999999999E-4</v>
      </c>
      <c r="DB213" s="294">
        <v>2.0000000000000001E-4</v>
      </c>
      <c r="DC213" s="294">
        <v>0</v>
      </c>
      <c r="DD213" s="294">
        <v>1E-4</v>
      </c>
      <c r="DE213" s="294">
        <v>0</v>
      </c>
      <c r="DF213" s="294">
        <v>3.5999999999999999E-3</v>
      </c>
      <c r="DG213" s="294">
        <v>4.6999999999999999E-4</v>
      </c>
      <c r="DH213" s="294">
        <v>6.9999999999999999E-4</v>
      </c>
      <c r="DI213" s="294">
        <v>0</v>
      </c>
      <c r="DJ213" s="294">
        <v>0</v>
      </c>
      <c r="DK213" s="294">
        <v>5.0000000000000001E-4</v>
      </c>
      <c r="DL213" s="294">
        <v>5.0000000000000001E-4</v>
      </c>
      <c r="DM213" s="294">
        <v>2.9999999999999997E-4</v>
      </c>
      <c r="DN213" s="294">
        <v>2.7500000000000002E-4</v>
      </c>
      <c r="DO213" s="294">
        <v>4.0000000000000598E-4</v>
      </c>
      <c r="DQ213" s="294">
        <v>6.4999999999999994E-5</v>
      </c>
    </row>
    <row r="214" spans="1:121" x14ac:dyDescent="0.2">
      <c r="A214" s="66">
        <v>42887</v>
      </c>
      <c r="B214">
        <v>0.98799999999999999</v>
      </c>
      <c r="C214">
        <v>0</v>
      </c>
      <c r="D214">
        <v>0</v>
      </c>
      <c r="E214">
        <v>0</v>
      </c>
      <c r="F214">
        <v>0</v>
      </c>
      <c r="G214">
        <v>0</v>
      </c>
      <c r="H214">
        <v>0.98750000000000004</v>
      </c>
      <c r="I214">
        <v>0.98750000000000004</v>
      </c>
      <c r="J214">
        <v>0.94704749999999993</v>
      </c>
      <c r="K214">
        <v>0</v>
      </c>
      <c r="L214">
        <v>0.98750000000000004</v>
      </c>
      <c r="M214">
        <v>0.98750000000000004</v>
      </c>
      <c r="N214">
        <v>0.98</v>
      </c>
      <c r="O214">
        <v>0.98750000000000004</v>
      </c>
      <c r="P214">
        <v>0.98</v>
      </c>
      <c r="Q214">
        <v>0.98750000000000004</v>
      </c>
      <c r="R214">
        <v>0.98750000000000004</v>
      </c>
      <c r="S214">
        <v>0.98750000000000004</v>
      </c>
      <c r="T214">
        <v>0.98</v>
      </c>
      <c r="U214">
        <v>0.98</v>
      </c>
      <c r="V214">
        <v>0.98</v>
      </c>
      <c r="W214">
        <v>0.98</v>
      </c>
      <c r="X214">
        <v>0.98750000000000004</v>
      </c>
      <c r="Y214">
        <v>0.98750000000000004</v>
      </c>
      <c r="Z214">
        <v>0.98750000000000004</v>
      </c>
      <c r="AA214">
        <v>0.98750000000000004</v>
      </c>
      <c r="AB214">
        <v>0.98</v>
      </c>
      <c r="AC214">
        <v>0.98</v>
      </c>
      <c r="AD214">
        <v>0.98750000000000004</v>
      </c>
      <c r="AE214">
        <v>0.98750000000000004</v>
      </c>
      <c r="AF214">
        <v>0.98</v>
      </c>
      <c r="AG214">
        <v>0.99</v>
      </c>
      <c r="AH214">
        <v>0.98319189999999668</v>
      </c>
      <c r="AI214">
        <v>0.98319189999999668</v>
      </c>
      <c r="AJ214">
        <v>0.98</v>
      </c>
      <c r="AK214">
        <v>1</v>
      </c>
      <c r="AL214">
        <v>0</v>
      </c>
      <c r="AM214">
        <v>0</v>
      </c>
      <c r="BB214">
        <v>0.64</v>
      </c>
      <c r="BC214">
        <f t="shared" si="3"/>
        <v>1</v>
      </c>
      <c r="BE214">
        <v>1.1234276000000172</v>
      </c>
      <c r="BF214">
        <v>1.1307999999999956</v>
      </c>
      <c r="BG214">
        <v>1.0826999999999998</v>
      </c>
      <c r="BH214">
        <v>1.0256999999999976</v>
      </c>
      <c r="BI214">
        <v>1</v>
      </c>
      <c r="BJ214">
        <v>2.5962000000000098</v>
      </c>
      <c r="BK214">
        <v>2.3298563333333275</v>
      </c>
      <c r="BL214">
        <v>1.1648499999999855</v>
      </c>
      <c r="BM214">
        <v>1.2885</v>
      </c>
      <c r="BN214">
        <v>2.0010000000000008</v>
      </c>
      <c r="BO214">
        <v>1.5690049999999889</v>
      </c>
      <c r="BP214">
        <v>1.5690049999999889</v>
      </c>
      <c r="BQ214">
        <v>1.2949049999999933</v>
      </c>
      <c r="BR214">
        <v>1.1050550000000046</v>
      </c>
      <c r="BS214">
        <v>1.469404999999991</v>
      </c>
      <c r="BT214" s="294"/>
      <c r="BU214">
        <v>1.1047099999999963</v>
      </c>
      <c r="BV214" s="294"/>
      <c r="BW214" s="294"/>
      <c r="BX214" s="294"/>
      <c r="BY214" s="294"/>
      <c r="BZ214" s="294"/>
      <c r="CA214" s="294"/>
      <c r="CB214" s="294"/>
      <c r="CC214">
        <v>0.96499999999999997</v>
      </c>
      <c r="CI214">
        <v>0.47</v>
      </c>
      <c r="CJ214">
        <v>0.93500000000000005</v>
      </c>
      <c r="CK214">
        <v>0.73499999999999999</v>
      </c>
      <c r="CM214">
        <v>0.88249999999999995</v>
      </c>
      <c r="CN214">
        <v>0.91500000000000004</v>
      </c>
      <c r="CO214">
        <v>0.88</v>
      </c>
      <c r="CP214">
        <v>0.90249999999999997</v>
      </c>
      <c r="CQ214">
        <v>0.91500000000000004</v>
      </c>
      <c r="CR214">
        <v>0.89</v>
      </c>
      <c r="DA214" s="294">
        <v>2.8499999999999999E-4</v>
      </c>
      <c r="DB214" s="294">
        <v>2.0000000000000001E-4</v>
      </c>
      <c r="DC214" s="294">
        <v>0</v>
      </c>
      <c r="DD214" s="294">
        <v>1E-4</v>
      </c>
      <c r="DE214" s="294">
        <v>0</v>
      </c>
      <c r="DF214" s="294">
        <v>3.5999999999999999E-3</v>
      </c>
      <c r="DG214" s="294">
        <v>4.6999999999999999E-4</v>
      </c>
      <c r="DH214" s="294">
        <v>6.9999999999999999E-4</v>
      </c>
      <c r="DI214" s="294">
        <v>0</v>
      </c>
      <c r="DJ214" s="294">
        <v>0</v>
      </c>
      <c r="DK214" s="294">
        <v>5.0000000000000001E-4</v>
      </c>
      <c r="DL214" s="294">
        <v>5.0000000000000001E-4</v>
      </c>
      <c r="DM214" s="294">
        <v>2.9999999999999997E-4</v>
      </c>
      <c r="DN214" s="294">
        <v>2.7500000000000002E-4</v>
      </c>
      <c r="DO214" s="294">
        <v>4.0000000000000598E-4</v>
      </c>
      <c r="DQ214" s="294">
        <v>6.4999999999999994E-5</v>
      </c>
    </row>
    <row r="215" spans="1:121" x14ac:dyDescent="0.2">
      <c r="A215" s="66">
        <v>42917</v>
      </c>
      <c r="B215">
        <v>0.98799999999999999</v>
      </c>
      <c r="C215">
        <v>0</v>
      </c>
      <c r="D215">
        <v>0</v>
      </c>
      <c r="E215">
        <v>0</v>
      </c>
      <c r="F215">
        <v>0</v>
      </c>
      <c r="G215">
        <v>0</v>
      </c>
      <c r="H215">
        <v>0.98750000000000004</v>
      </c>
      <c r="I215">
        <v>0.98750000000000004</v>
      </c>
      <c r="J215">
        <v>0.9728175</v>
      </c>
      <c r="K215">
        <v>0</v>
      </c>
      <c r="L215">
        <v>0.98750000000000004</v>
      </c>
      <c r="M215">
        <v>0.98750000000000004</v>
      </c>
      <c r="N215">
        <v>0.98</v>
      </c>
      <c r="O215">
        <v>0.98750000000000004</v>
      </c>
      <c r="P215">
        <v>0.98</v>
      </c>
      <c r="Q215">
        <v>0.98750000000000004</v>
      </c>
      <c r="R215">
        <v>0.98750000000000004</v>
      </c>
      <c r="S215">
        <v>0.98750000000000004</v>
      </c>
      <c r="T215">
        <v>0.98</v>
      </c>
      <c r="U215">
        <v>0.98</v>
      </c>
      <c r="V215">
        <v>0.98</v>
      </c>
      <c r="W215">
        <v>0.98</v>
      </c>
      <c r="X215">
        <v>0.98750000000000004</v>
      </c>
      <c r="Y215">
        <v>0.98750000000000004</v>
      </c>
      <c r="Z215">
        <v>0.98750000000000004</v>
      </c>
      <c r="AA215">
        <v>0.98750000000000004</v>
      </c>
      <c r="AB215">
        <v>0.98</v>
      </c>
      <c r="AC215">
        <v>0.98</v>
      </c>
      <c r="AD215">
        <v>0.98750000000000004</v>
      </c>
      <c r="AE215">
        <v>0.98750000000000004</v>
      </c>
      <c r="AF215">
        <v>0.98</v>
      </c>
      <c r="AG215">
        <v>0.99</v>
      </c>
      <c r="AH215">
        <v>0.9832497499999967</v>
      </c>
      <c r="AI215">
        <v>0.9832497499999967</v>
      </c>
      <c r="AJ215">
        <v>0.98</v>
      </c>
      <c r="AK215">
        <v>1</v>
      </c>
      <c r="AL215">
        <v>0</v>
      </c>
      <c r="AM215">
        <v>0</v>
      </c>
      <c r="BB215">
        <v>0.64</v>
      </c>
      <c r="BC215">
        <f t="shared" si="3"/>
        <v>1</v>
      </c>
      <c r="BE215">
        <v>1.1237126000000173</v>
      </c>
      <c r="BF215">
        <v>1.1309999999999956</v>
      </c>
      <c r="BG215">
        <v>1.0826999999999998</v>
      </c>
      <c r="BH215">
        <v>1.0257999999999976</v>
      </c>
      <c r="BI215">
        <v>1</v>
      </c>
      <c r="BJ215">
        <v>2.5998000000000099</v>
      </c>
      <c r="BK215">
        <v>2.3303263333333275</v>
      </c>
      <c r="BL215">
        <v>1.1655499999999854</v>
      </c>
      <c r="BM215">
        <v>1.2885</v>
      </c>
      <c r="BN215">
        <v>2.0010000000000008</v>
      </c>
      <c r="BO215">
        <v>1.5695049999999888</v>
      </c>
      <c r="BP215">
        <v>1.5695049999999888</v>
      </c>
      <c r="BQ215">
        <v>1.2952049999999933</v>
      </c>
      <c r="BR215">
        <v>1.1053300000000046</v>
      </c>
      <c r="BS215">
        <v>1.4698049999999909</v>
      </c>
      <c r="BT215" s="294"/>
      <c r="BU215">
        <v>1.1047749999999963</v>
      </c>
      <c r="BV215" s="294"/>
      <c r="BW215" s="294"/>
      <c r="BX215" s="294"/>
      <c r="BY215" s="294"/>
      <c r="BZ215" s="294"/>
      <c r="CA215" s="294"/>
      <c r="CB215" s="294"/>
      <c r="CC215">
        <v>0.97499999999999998</v>
      </c>
      <c r="CI215">
        <v>0.47</v>
      </c>
      <c r="CJ215">
        <v>0.93500000000000005</v>
      </c>
      <c r="CK215">
        <v>0.755</v>
      </c>
      <c r="CM215">
        <v>0.87749999999999995</v>
      </c>
      <c r="CN215">
        <v>0.91</v>
      </c>
      <c r="CO215">
        <v>0.89</v>
      </c>
      <c r="CP215">
        <v>0.90749999999999997</v>
      </c>
      <c r="CQ215">
        <v>0.91500000000000004</v>
      </c>
      <c r="CR215">
        <v>0.89</v>
      </c>
      <c r="DA215" s="294">
        <v>2.8499999999999999E-4</v>
      </c>
      <c r="DB215" s="294">
        <v>2.0000000000000001E-4</v>
      </c>
      <c r="DC215" s="294">
        <v>0</v>
      </c>
      <c r="DD215" s="294">
        <v>1E-4</v>
      </c>
      <c r="DE215" s="294">
        <v>0</v>
      </c>
      <c r="DF215" s="294">
        <v>3.5999999999999999E-3</v>
      </c>
      <c r="DG215" s="294">
        <v>4.6999999999999999E-4</v>
      </c>
      <c r="DH215" s="294">
        <v>6.9999999999999999E-4</v>
      </c>
      <c r="DI215" s="294">
        <v>0</v>
      </c>
      <c r="DJ215" s="294">
        <v>0</v>
      </c>
      <c r="DK215" s="294">
        <v>5.0000000000000001E-4</v>
      </c>
      <c r="DL215" s="294">
        <v>5.0000000000000001E-4</v>
      </c>
      <c r="DM215" s="294">
        <v>2.9999999999999997E-4</v>
      </c>
      <c r="DN215" s="294">
        <v>2.7500000000000002E-4</v>
      </c>
      <c r="DO215" s="294">
        <v>4.0000000000000598E-4</v>
      </c>
      <c r="DQ215" s="294">
        <v>6.4999999999999994E-5</v>
      </c>
    </row>
    <row r="216" spans="1:121" x14ac:dyDescent="0.2">
      <c r="A216" s="66">
        <v>42948</v>
      </c>
      <c r="B216">
        <v>0.98799999999999999</v>
      </c>
      <c r="C216">
        <v>0</v>
      </c>
      <c r="D216">
        <v>0</v>
      </c>
      <c r="E216">
        <v>0</v>
      </c>
      <c r="F216">
        <v>0</v>
      </c>
      <c r="G216">
        <v>0</v>
      </c>
      <c r="H216">
        <v>0.98750000000000004</v>
      </c>
      <c r="I216">
        <v>0.98750000000000004</v>
      </c>
      <c r="J216">
        <v>0.98499999999999999</v>
      </c>
      <c r="K216">
        <v>0</v>
      </c>
      <c r="L216">
        <v>0.98750000000000004</v>
      </c>
      <c r="M216">
        <v>0.98750000000000004</v>
      </c>
      <c r="N216">
        <v>0.98</v>
      </c>
      <c r="O216">
        <v>0.98750000000000004</v>
      </c>
      <c r="P216">
        <v>0.98</v>
      </c>
      <c r="Q216">
        <v>0.98750000000000004</v>
      </c>
      <c r="R216">
        <v>0.98750000000000004</v>
      </c>
      <c r="S216">
        <v>0.98750000000000004</v>
      </c>
      <c r="T216">
        <v>0.98</v>
      </c>
      <c r="U216">
        <v>0.98</v>
      </c>
      <c r="V216">
        <v>0.98</v>
      </c>
      <c r="W216">
        <v>0.98</v>
      </c>
      <c r="X216">
        <v>0.98750000000000004</v>
      </c>
      <c r="Y216">
        <v>0.98750000000000004</v>
      </c>
      <c r="Z216">
        <v>0.98750000000000004</v>
      </c>
      <c r="AA216">
        <v>0.98750000000000004</v>
      </c>
      <c r="AB216">
        <v>0.98</v>
      </c>
      <c r="AC216">
        <v>0.98</v>
      </c>
      <c r="AD216">
        <v>0.98750000000000004</v>
      </c>
      <c r="AE216">
        <v>0.98750000000000004</v>
      </c>
      <c r="AF216">
        <v>0.98</v>
      </c>
      <c r="AG216">
        <v>0.99</v>
      </c>
      <c r="AH216">
        <v>0.98330759999999673</v>
      </c>
      <c r="AI216">
        <v>0.98330759999999673</v>
      </c>
      <c r="AJ216">
        <v>0.98</v>
      </c>
      <c r="AK216">
        <v>1</v>
      </c>
      <c r="AL216">
        <v>0</v>
      </c>
      <c r="AM216">
        <v>0</v>
      </c>
      <c r="BB216">
        <v>0.64</v>
      </c>
      <c r="BC216">
        <f t="shared" si="3"/>
        <v>1</v>
      </c>
      <c r="BE216">
        <v>1.1239976000000174</v>
      </c>
      <c r="BF216">
        <v>1.1311999999999955</v>
      </c>
      <c r="BG216">
        <v>1.0826999999999998</v>
      </c>
      <c r="BH216">
        <v>1.0258999999999976</v>
      </c>
      <c r="BI216">
        <v>1</v>
      </c>
      <c r="BJ216">
        <v>2.6034000000000099</v>
      </c>
      <c r="BK216">
        <v>2.3307963333333275</v>
      </c>
      <c r="BL216">
        <v>1.1662499999999854</v>
      </c>
      <c r="BM216">
        <v>1.2885</v>
      </c>
      <c r="BN216">
        <v>2.0010000000000008</v>
      </c>
      <c r="BO216">
        <v>1.5700049999999888</v>
      </c>
      <c r="BP216">
        <v>1.5700049999999888</v>
      </c>
      <c r="BQ216">
        <v>1.2955049999999932</v>
      </c>
      <c r="BR216">
        <v>1.1056050000000046</v>
      </c>
      <c r="BS216">
        <v>1.4702049999999909</v>
      </c>
      <c r="BT216" s="294"/>
      <c r="BU216">
        <v>1.1048399999999963</v>
      </c>
      <c r="BV216" s="294"/>
      <c r="BW216" s="294"/>
      <c r="BX216" s="294"/>
      <c r="BY216" s="294"/>
      <c r="BZ216" s="294"/>
      <c r="CA216" s="294"/>
      <c r="CB216" s="294"/>
      <c r="CC216">
        <v>0.97499999999999998</v>
      </c>
      <c r="CI216">
        <v>0.52</v>
      </c>
      <c r="CJ216">
        <v>0.92500000000000004</v>
      </c>
      <c r="CK216">
        <v>0.84499999999999997</v>
      </c>
      <c r="CM216">
        <v>0.89</v>
      </c>
      <c r="CN216">
        <v>0.92249999999999999</v>
      </c>
      <c r="CO216">
        <v>0.91500000000000004</v>
      </c>
      <c r="CP216">
        <v>0.92749999999999999</v>
      </c>
      <c r="CQ216">
        <v>0.91500000000000004</v>
      </c>
      <c r="CR216">
        <v>0.89</v>
      </c>
      <c r="DA216" s="294">
        <v>2.8499999999999999E-4</v>
      </c>
      <c r="DB216" s="294">
        <v>2.0000000000000001E-4</v>
      </c>
      <c r="DC216" s="294">
        <v>0</v>
      </c>
      <c r="DD216" s="294">
        <v>1E-4</v>
      </c>
      <c r="DE216" s="294">
        <v>0</v>
      </c>
      <c r="DF216" s="294">
        <v>3.5999999999999999E-3</v>
      </c>
      <c r="DG216" s="294">
        <v>4.6999999999999999E-4</v>
      </c>
      <c r="DH216" s="294">
        <v>6.9999999999999999E-4</v>
      </c>
      <c r="DI216" s="294">
        <v>0</v>
      </c>
      <c r="DJ216" s="294">
        <v>0</v>
      </c>
      <c r="DK216" s="294">
        <v>5.0000000000000001E-4</v>
      </c>
      <c r="DL216" s="294">
        <v>5.0000000000000001E-4</v>
      </c>
      <c r="DM216" s="294">
        <v>2.9999999999999997E-4</v>
      </c>
      <c r="DN216" s="294">
        <v>2.7500000000000002E-4</v>
      </c>
      <c r="DO216" s="294">
        <v>4.0000000000000598E-4</v>
      </c>
      <c r="DQ216" s="294">
        <v>6.4999999999999994E-5</v>
      </c>
    </row>
    <row r="217" spans="1:121" x14ac:dyDescent="0.2">
      <c r="A217" s="66">
        <v>42979</v>
      </c>
      <c r="B217">
        <v>0.98799999999999999</v>
      </c>
      <c r="C217">
        <v>0</v>
      </c>
      <c r="D217">
        <v>0</v>
      </c>
      <c r="E217">
        <v>0</v>
      </c>
      <c r="F217">
        <v>0</v>
      </c>
      <c r="G217">
        <v>0</v>
      </c>
      <c r="H217">
        <v>0.98750000000000004</v>
      </c>
      <c r="I217">
        <v>0.98750000000000004</v>
      </c>
      <c r="J217">
        <v>0.90839249999999994</v>
      </c>
      <c r="K217">
        <v>0</v>
      </c>
      <c r="L217">
        <v>0.98750000000000004</v>
      </c>
      <c r="M217">
        <v>0.98750000000000004</v>
      </c>
      <c r="N217">
        <v>0.98</v>
      </c>
      <c r="O217">
        <v>0.98750000000000004</v>
      </c>
      <c r="P217">
        <v>0.98</v>
      </c>
      <c r="Q217">
        <v>0.98750000000000004</v>
      </c>
      <c r="R217">
        <v>0.98750000000000004</v>
      </c>
      <c r="S217">
        <v>0.98750000000000004</v>
      </c>
      <c r="T217">
        <v>0.98</v>
      </c>
      <c r="U217">
        <v>0.98</v>
      </c>
      <c r="V217">
        <v>0.98</v>
      </c>
      <c r="W217">
        <v>0.98</v>
      </c>
      <c r="X217">
        <v>0.98750000000000004</v>
      </c>
      <c r="Y217">
        <v>0.98750000000000004</v>
      </c>
      <c r="Z217">
        <v>0.98750000000000004</v>
      </c>
      <c r="AA217">
        <v>0.98750000000000004</v>
      </c>
      <c r="AB217">
        <v>0.98</v>
      </c>
      <c r="AC217">
        <v>0.98</v>
      </c>
      <c r="AD217">
        <v>0.98750000000000004</v>
      </c>
      <c r="AE217">
        <v>0.98750000000000004</v>
      </c>
      <c r="AF217">
        <v>0.98</v>
      </c>
      <c r="AG217">
        <v>0.99</v>
      </c>
      <c r="AH217">
        <v>0.98336544999999664</v>
      </c>
      <c r="AI217">
        <v>0.98336544999999664</v>
      </c>
      <c r="AJ217">
        <v>0.98</v>
      </c>
      <c r="AK217">
        <v>1</v>
      </c>
      <c r="AL217">
        <v>0</v>
      </c>
      <c r="AM217">
        <v>0</v>
      </c>
      <c r="BB217">
        <v>0.64</v>
      </c>
      <c r="BC217">
        <f t="shared" si="3"/>
        <v>1</v>
      </c>
      <c r="BE217">
        <v>1.1242826000000175</v>
      </c>
      <c r="BF217">
        <v>1.1313999999999955</v>
      </c>
      <c r="BG217">
        <v>1.0826999999999998</v>
      </c>
      <c r="BH217">
        <v>1.0259999999999976</v>
      </c>
      <c r="BI217">
        <v>1</v>
      </c>
      <c r="BJ217">
        <v>2.60700000000001</v>
      </c>
      <c r="BK217">
        <v>2.3312663333333274</v>
      </c>
      <c r="BL217">
        <v>1.1669499999999853</v>
      </c>
      <c r="BM217">
        <v>1.2885</v>
      </c>
      <c r="BN217">
        <v>2.0010000000000008</v>
      </c>
      <c r="BO217">
        <v>1.5705049999999887</v>
      </c>
      <c r="BP217">
        <v>1.5705049999999887</v>
      </c>
      <c r="BQ217">
        <v>1.2958049999999932</v>
      </c>
      <c r="BR217">
        <v>1.1058800000000046</v>
      </c>
      <c r="BS217">
        <v>1.4706049999999908</v>
      </c>
      <c r="BT217" s="294"/>
      <c r="BU217">
        <v>1.1049049999999963</v>
      </c>
      <c r="BV217" s="294"/>
      <c r="BW217" s="294"/>
      <c r="BX217" s="294"/>
      <c r="BY217" s="294"/>
      <c r="BZ217" s="294"/>
      <c r="CA217" s="294"/>
      <c r="CB217" s="294"/>
      <c r="CC217">
        <v>0.97499999999999998</v>
      </c>
      <c r="CI217">
        <v>0.55000000000000004</v>
      </c>
      <c r="CJ217">
        <v>0.92500000000000004</v>
      </c>
      <c r="CK217">
        <v>0.70499999999999996</v>
      </c>
      <c r="CM217">
        <v>0.94499999999999995</v>
      </c>
      <c r="CN217">
        <v>0.97750000000000004</v>
      </c>
      <c r="CO217">
        <v>0.94499999999999995</v>
      </c>
      <c r="CP217">
        <v>0.92</v>
      </c>
      <c r="CQ217">
        <v>0.91500000000000004</v>
      </c>
      <c r="CR217">
        <v>0.89</v>
      </c>
      <c r="DA217" s="294">
        <v>2.8499999999999999E-4</v>
      </c>
      <c r="DB217" s="294">
        <v>2.0000000000000001E-4</v>
      </c>
      <c r="DC217" s="294">
        <v>0</v>
      </c>
      <c r="DD217" s="294">
        <v>1E-4</v>
      </c>
      <c r="DE217" s="294">
        <v>0</v>
      </c>
      <c r="DF217" s="294">
        <v>3.5999999999999999E-3</v>
      </c>
      <c r="DG217" s="294">
        <v>4.6999999999999999E-4</v>
      </c>
      <c r="DH217" s="294">
        <v>6.9999999999999999E-4</v>
      </c>
      <c r="DI217" s="294">
        <v>0</v>
      </c>
      <c r="DJ217" s="294">
        <v>0</v>
      </c>
      <c r="DK217" s="294">
        <v>5.0000000000000001E-4</v>
      </c>
      <c r="DL217" s="294">
        <v>5.0000000000000001E-4</v>
      </c>
      <c r="DM217" s="294">
        <v>2.9999999999999997E-4</v>
      </c>
      <c r="DN217" s="294">
        <v>2.7500000000000002E-4</v>
      </c>
      <c r="DO217" s="294">
        <v>4.0000000000000598E-4</v>
      </c>
      <c r="DQ217" s="294">
        <v>6.4999999999999994E-5</v>
      </c>
    </row>
    <row r="218" spans="1:121" x14ac:dyDescent="0.2">
      <c r="A218" s="66">
        <v>43009</v>
      </c>
      <c r="B218">
        <v>0.98799999999999999</v>
      </c>
      <c r="C218">
        <v>0</v>
      </c>
      <c r="D218">
        <v>0</v>
      </c>
      <c r="E218">
        <v>0</v>
      </c>
      <c r="F218">
        <v>0</v>
      </c>
      <c r="G218">
        <v>0</v>
      </c>
      <c r="H218">
        <v>0.98750000000000004</v>
      </c>
      <c r="I218">
        <v>0.98750000000000004</v>
      </c>
      <c r="J218">
        <v>0.8955074999999999</v>
      </c>
      <c r="K218">
        <v>0</v>
      </c>
      <c r="L218">
        <v>0.98750000000000004</v>
      </c>
      <c r="M218">
        <v>0.98750000000000004</v>
      </c>
      <c r="N218">
        <v>0.98</v>
      </c>
      <c r="O218">
        <v>0.98750000000000004</v>
      </c>
      <c r="P218">
        <v>0.98</v>
      </c>
      <c r="Q218">
        <v>0.98750000000000004</v>
      </c>
      <c r="R218">
        <v>0.98750000000000004</v>
      </c>
      <c r="S218">
        <v>0.98750000000000004</v>
      </c>
      <c r="T218">
        <v>0.98</v>
      </c>
      <c r="U218">
        <v>0.98</v>
      </c>
      <c r="V218">
        <v>0.98</v>
      </c>
      <c r="W218">
        <v>0.98</v>
      </c>
      <c r="X218">
        <v>0.98750000000000004</v>
      </c>
      <c r="Y218">
        <v>0.98750000000000004</v>
      </c>
      <c r="Z218">
        <v>0.98750000000000004</v>
      </c>
      <c r="AA218">
        <v>0.98750000000000004</v>
      </c>
      <c r="AB218">
        <v>0.98</v>
      </c>
      <c r="AC218">
        <v>0.98</v>
      </c>
      <c r="AD218">
        <v>0.98750000000000004</v>
      </c>
      <c r="AE218">
        <v>0.98750000000000004</v>
      </c>
      <c r="AF218">
        <v>0.98</v>
      </c>
      <c r="AG218">
        <v>0.99</v>
      </c>
      <c r="AH218">
        <v>0.98342329999999667</v>
      </c>
      <c r="AI218">
        <v>0.98342329999999667</v>
      </c>
      <c r="AJ218">
        <v>0.98</v>
      </c>
      <c r="AK218">
        <v>1</v>
      </c>
      <c r="AL218">
        <v>0</v>
      </c>
      <c r="AM218">
        <v>0</v>
      </c>
      <c r="BB218">
        <v>0.64</v>
      </c>
      <c r="BC218">
        <f t="shared" si="3"/>
        <v>1</v>
      </c>
      <c r="BE218">
        <v>1.1245676000000175</v>
      </c>
      <c r="BF218">
        <v>1.1315999999999955</v>
      </c>
      <c r="BG218">
        <v>1.0826999999999998</v>
      </c>
      <c r="BH218">
        <v>1.0260999999999976</v>
      </c>
      <c r="BI218">
        <v>1</v>
      </c>
      <c r="BJ218">
        <v>2.61060000000001</v>
      </c>
      <c r="BK218">
        <v>2.3317363333333274</v>
      </c>
      <c r="BL218">
        <v>1.1676499999999852</v>
      </c>
      <c r="BM218">
        <v>1.2885</v>
      </c>
      <c r="BN218">
        <v>2.0010000000000008</v>
      </c>
      <c r="BO218">
        <v>1.5710049999999887</v>
      </c>
      <c r="BP218">
        <v>1.5710049999999887</v>
      </c>
      <c r="BQ218">
        <v>1.2961049999999932</v>
      </c>
      <c r="BR218">
        <v>1.1061550000000047</v>
      </c>
      <c r="BS218">
        <v>1.4710049999999908</v>
      </c>
      <c r="BT218" s="294"/>
      <c r="BU218">
        <v>1.1049699999999962</v>
      </c>
      <c r="BV218" s="294"/>
      <c r="BW218" s="294"/>
      <c r="BX218" s="294"/>
      <c r="BY218" s="294"/>
      <c r="BZ218" s="294"/>
      <c r="CA218" s="294"/>
      <c r="CB218" s="294"/>
      <c r="CC218">
        <v>0.95499999999999996</v>
      </c>
      <c r="CI218">
        <v>0.45</v>
      </c>
      <c r="CJ218">
        <v>0.92500000000000004</v>
      </c>
      <c r="CK218">
        <v>0.69499999999999995</v>
      </c>
      <c r="CM218">
        <v>0.80500000000000005</v>
      </c>
      <c r="CN218">
        <v>0.83750000000000002</v>
      </c>
      <c r="CO218">
        <v>0.875</v>
      </c>
      <c r="CP218">
        <v>0.90249999999999997</v>
      </c>
      <c r="CQ218">
        <v>0.82</v>
      </c>
      <c r="CR218">
        <v>0.89</v>
      </c>
      <c r="DA218" s="294">
        <v>2.8499999999999999E-4</v>
      </c>
      <c r="DB218" s="294">
        <v>2.0000000000000001E-4</v>
      </c>
      <c r="DC218" s="294">
        <v>0</v>
      </c>
      <c r="DD218" s="294">
        <v>1E-4</v>
      </c>
      <c r="DE218" s="294">
        <v>0</v>
      </c>
      <c r="DF218" s="294">
        <v>3.5999999999999999E-3</v>
      </c>
      <c r="DG218" s="294">
        <v>4.6999999999999999E-4</v>
      </c>
      <c r="DH218" s="294">
        <v>6.9999999999999999E-4</v>
      </c>
      <c r="DI218" s="294">
        <v>0</v>
      </c>
      <c r="DJ218" s="294">
        <v>0</v>
      </c>
      <c r="DK218" s="294">
        <v>5.0000000000000001E-4</v>
      </c>
      <c r="DL218" s="294">
        <v>5.0000000000000001E-4</v>
      </c>
      <c r="DM218" s="294">
        <v>2.9999999999999997E-4</v>
      </c>
      <c r="DN218" s="294">
        <v>2.7500000000000002E-4</v>
      </c>
      <c r="DO218" s="294">
        <v>4.0000000000000598E-4</v>
      </c>
      <c r="DQ218" s="294">
        <v>6.4999999999999994E-5</v>
      </c>
    </row>
    <row r="219" spans="1:121" x14ac:dyDescent="0.2">
      <c r="A219" s="66">
        <v>43040</v>
      </c>
      <c r="B219">
        <v>0.98799999999999999</v>
      </c>
      <c r="C219">
        <v>0</v>
      </c>
      <c r="D219">
        <v>0</v>
      </c>
      <c r="E219">
        <v>0</v>
      </c>
      <c r="F219">
        <v>0</v>
      </c>
      <c r="G219">
        <v>0</v>
      </c>
      <c r="H219">
        <v>0.98750000000000004</v>
      </c>
      <c r="I219">
        <v>0.98750000000000004</v>
      </c>
      <c r="J219">
        <v>0.84396749999999998</v>
      </c>
      <c r="K219">
        <v>0</v>
      </c>
      <c r="L219">
        <v>0.98750000000000004</v>
      </c>
      <c r="M219">
        <v>0.98750000000000004</v>
      </c>
      <c r="N219">
        <v>0.98</v>
      </c>
      <c r="O219">
        <v>0.98750000000000004</v>
      </c>
      <c r="P219">
        <v>0.98</v>
      </c>
      <c r="Q219">
        <v>0.98750000000000004</v>
      </c>
      <c r="R219">
        <v>0.98750000000000004</v>
      </c>
      <c r="S219">
        <v>0.98750000000000004</v>
      </c>
      <c r="T219">
        <v>0.98</v>
      </c>
      <c r="U219">
        <v>0.98</v>
      </c>
      <c r="V219">
        <v>0.98</v>
      </c>
      <c r="W219">
        <v>0.98</v>
      </c>
      <c r="X219">
        <v>0.98750000000000004</v>
      </c>
      <c r="Y219">
        <v>0.98750000000000004</v>
      </c>
      <c r="Z219">
        <v>0.98750000000000004</v>
      </c>
      <c r="AA219">
        <v>0.98750000000000004</v>
      </c>
      <c r="AB219">
        <v>0.98</v>
      </c>
      <c r="AC219">
        <v>0.98</v>
      </c>
      <c r="AD219">
        <v>0.98750000000000004</v>
      </c>
      <c r="AE219">
        <v>0.98750000000000004</v>
      </c>
      <c r="AF219">
        <v>0.98</v>
      </c>
      <c r="AG219">
        <v>0.99</v>
      </c>
      <c r="AH219">
        <v>0.9834811499999967</v>
      </c>
      <c r="AI219">
        <v>0.9834811499999967</v>
      </c>
      <c r="AJ219">
        <v>0.98</v>
      </c>
      <c r="AK219">
        <v>1</v>
      </c>
      <c r="AL219">
        <v>0</v>
      </c>
      <c r="AM219">
        <v>0</v>
      </c>
      <c r="BB219">
        <v>0.64</v>
      </c>
      <c r="BC219">
        <f t="shared" si="3"/>
        <v>1</v>
      </c>
      <c r="BE219">
        <v>1.1248526000000176</v>
      </c>
      <c r="BF219">
        <v>1.1317999999999955</v>
      </c>
      <c r="BG219">
        <v>1.0826999999999998</v>
      </c>
      <c r="BH219">
        <v>1.0261999999999976</v>
      </c>
      <c r="BI219">
        <v>1</v>
      </c>
      <c r="BJ219">
        <v>2.6142000000000101</v>
      </c>
      <c r="BK219">
        <v>2.3322063333333274</v>
      </c>
      <c r="BL219">
        <v>1.1683499999999851</v>
      </c>
      <c r="BM219">
        <v>1.2885</v>
      </c>
      <c r="BN219">
        <v>2.0010000000000008</v>
      </c>
      <c r="BO219">
        <v>1.5715049999999886</v>
      </c>
      <c r="BP219">
        <v>1.5715049999999886</v>
      </c>
      <c r="BQ219">
        <v>1.2964049999999931</v>
      </c>
      <c r="BR219">
        <v>1.1064300000000047</v>
      </c>
      <c r="BS219">
        <v>1.4714049999999907</v>
      </c>
      <c r="BT219" s="294"/>
      <c r="BU219">
        <v>1.1050349999999962</v>
      </c>
      <c r="BV219" s="294"/>
      <c r="BW219" s="294"/>
      <c r="BX219" s="294"/>
      <c r="BY219" s="294"/>
      <c r="BZ219" s="294"/>
      <c r="CA219" s="294"/>
      <c r="CB219" s="294"/>
      <c r="CC219">
        <v>0.95499999999999996</v>
      </c>
      <c r="CI219">
        <v>0.46</v>
      </c>
      <c r="CJ219">
        <v>0.90500000000000003</v>
      </c>
      <c r="CK219">
        <v>0.65500000000000003</v>
      </c>
      <c r="CM219">
        <v>0.79500000000000004</v>
      </c>
      <c r="CN219">
        <v>0.82750000000000001</v>
      </c>
      <c r="CO219">
        <v>0.85</v>
      </c>
      <c r="CP219">
        <v>0.90249999999999997</v>
      </c>
      <c r="CQ219">
        <v>0.82</v>
      </c>
      <c r="CR219">
        <v>0.89</v>
      </c>
      <c r="DA219" s="294">
        <v>2.8499999999999999E-4</v>
      </c>
      <c r="DB219" s="294">
        <v>2.0000000000000001E-4</v>
      </c>
      <c r="DC219" s="294">
        <v>0</v>
      </c>
      <c r="DD219" s="294">
        <v>1E-4</v>
      </c>
      <c r="DE219" s="294">
        <v>0</v>
      </c>
      <c r="DF219" s="294">
        <v>3.5999999999999999E-3</v>
      </c>
      <c r="DG219" s="294">
        <v>4.6999999999999999E-4</v>
      </c>
      <c r="DH219" s="294">
        <v>6.9999999999999999E-4</v>
      </c>
      <c r="DI219" s="294">
        <v>0</v>
      </c>
      <c r="DJ219" s="294">
        <v>0</v>
      </c>
      <c r="DK219" s="294">
        <v>5.0000000000000001E-4</v>
      </c>
      <c r="DL219" s="294">
        <v>5.0000000000000001E-4</v>
      </c>
      <c r="DM219" s="294">
        <v>2.9999999999999997E-4</v>
      </c>
      <c r="DN219" s="294">
        <v>2.7500000000000002E-4</v>
      </c>
      <c r="DO219" s="294">
        <v>4.0000000000000598E-4</v>
      </c>
      <c r="DQ219" s="294">
        <v>6.4999999999999994E-5</v>
      </c>
    </row>
    <row r="220" spans="1:121" x14ac:dyDescent="0.2">
      <c r="A220" s="66">
        <v>43070</v>
      </c>
      <c r="B220">
        <v>0.98799999999999999</v>
      </c>
      <c r="C220">
        <v>0</v>
      </c>
      <c r="D220">
        <v>0</v>
      </c>
      <c r="E220">
        <v>0</v>
      </c>
      <c r="F220">
        <v>0</v>
      </c>
      <c r="G220">
        <v>0</v>
      </c>
      <c r="H220">
        <v>0.98750000000000004</v>
      </c>
      <c r="I220">
        <v>0.98750000000000004</v>
      </c>
      <c r="J220">
        <v>0.85041</v>
      </c>
      <c r="K220">
        <v>0</v>
      </c>
      <c r="L220">
        <v>0.92748294999999314</v>
      </c>
      <c r="M220">
        <v>0.9785731124999929</v>
      </c>
      <c r="N220">
        <v>0.89472644999999518</v>
      </c>
      <c r="O220">
        <v>0.98750000000000004</v>
      </c>
      <c r="P220">
        <v>0.89472644999999518</v>
      </c>
      <c r="Q220">
        <v>0.92748294999999314</v>
      </c>
      <c r="R220">
        <v>0.92748294999999314</v>
      </c>
      <c r="S220">
        <v>0.92748294999999314</v>
      </c>
      <c r="T220">
        <v>0.89472644999999518</v>
      </c>
      <c r="U220">
        <v>0.89472644999999518</v>
      </c>
      <c r="V220">
        <v>0.89472644999999518</v>
      </c>
      <c r="W220">
        <v>0.89472644999999518</v>
      </c>
      <c r="X220">
        <v>0.98750000000000004</v>
      </c>
      <c r="Y220">
        <v>0.98750000000000004</v>
      </c>
      <c r="Z220">
        <v>0.98750000000000004</v>
      </c>
      <c r="AA220">
        <v>0.98750000000000004</v>
      </c>
      <c r="AB220">
        <v>0.89472644999999518</v>
      </c>
      <c r="AC220">
        <v>0.89472644999999518</v>
      </c>
      <c r="AD220">
        <v>0.98750000000000004</v>
      </c>
      <c r="AE220">
        <v>0.98750000000000004</v>
      </c>
      <c r="AF220">
        <v>0.89472644999999518</v>
      </c>
      <c r="AG220">
        <v>0.98</v>
      </c>
      <c r="AH220">
        <v>0.98353899999999661</v>
      </c>
      <c r="AI220">
        <v>0.98353899999999661</v>
      </c>
      <c r="AJ220">
        <v>0.89472644999999518</v>
      </c>
      <c r="AK220">
        <v>1</v>
      </c>
      <c r="AL220">
        <v>0</v>
      </c>
      <c r="AM220">
        <v>0</v>
      </c>
      <c r="BB220">
        <v>0.64</v>
      </c>
      <c r="BC220">
        <f t="shared" si="3"/>
        <v>1</v>
      </c>
      <c r="BE220">
        <v>1.1251376000000177</v>
      </c>
      <c r="BF220">
        <v>1.1319999999999955</v>
      </c>
      <c r="BG220">
        <v>1.0826999999999998</v>
      </c>
      <c r="BH220">
        <v>1.0262999999999975</v>
      </c>
      <c r="BI220">
        <v>1</v>
      </c>
      <c r="BJ220">
        <v>2.6178000000000101</v>
      </c>
      <c r="BK220">
        <v>2.3326763333333274</v>
      </c>
      <c r="BL220">
        <v>1.169049999999985</v>
      </c>
      <c r="BM220">
        <v>1.2885</v>
      </c>
      <c r="BN220">
        <v>2.0010000000000008</v>
      </c>
      <c r="BO220">
        <v>1.5720049999999886</v>
      </c>
      <c r="BP220">
        <v>1.5720049999999886</v>
      </c>
      <c r="BQ220">
        <v>1.2967049999999931</v>
      </c>
      <c r="BR220">
        <v>1.1067050000000047</v>
      </c>
      <c r="BS220">
        <v>1.4718049999999907</v>
      </c>
      <c r="BT220" s="294"/>
      <c r="BU220">
        <v>1.1050999999999962</v>
      </c>
      <c r="BV220" s="294"/>
      <c r="BW220" s="294"/>
      <c r="BX220" s="294"/>
      <c r="BY220" s="294"/>
      <c r="BZ220" s="294"/>
      <c r="CA220" s="294"/>
      <c r="CB220" s="294"/>
      <c r="CC220">
        <v>0.93500000000000005</v>
      </c>
      <c r="CI220">
        <v>0.48</v>
      </c>
      <c r="CJ220">
        <v>0.875</v>
      </c>
      <c r="CK220">
        <v>0.66</v>
      </c>
      <c r="CM220">
        <v>0.59</v>
      </c>
      <c r="CN220">
        <v>0.62250000000000005</v>
      </c>
      <c r="CO220">
        <v>0.69</v>
      </c>
      <c r="CP220">
        <v>0.89249999999999996</v>
      </c>
      <c r="CQ220">
        <v>0.71499999999999997</v>
      </c>
      <c r="CR220">
        <v>0.89</v>
      </c>
      <c r="DA220" s="294">
        <v>2.8499999999999999E-4</v>
      </c>
      <c r="DB220" s="294">
        <v>2.0000000000000001E-4</v>
      </c>
      <c r="DC220" s="294">
        <v>0</v>
      </c>
      <c r="DD220" s="294">
        <v>1E-4</v>
      </c>
      <c r="DE220" s="294">
        <v>0</v>
      </c>
      <c r="DF220" s="294">
        <v>3.5999999999999999E-3</v>
      </c>
      <c r="DG220" s="294">
        <v>4.6999999999999999E-4</v>
      </c>
      <c r="DH220" s="294">
        <v>6.9999999999999999E-4</v>
      </c>
      <c r="DI220" s="294">
        <v>0</v>
      </c>
      <c r="DJ220" s="294">
        <v>0</v>
      </c>
      <c r="DK220" s="294">
        <v>5.0000000000000001E-4</v>
      </c>
      <c r="DL220" s="294">
        <v>5.0000000000000001E-4</v>
      </c>
      <c r="DM220" s="294">
        <v>2.9999999999999997E-4</v>
      </c>
      <c r="DN220" s="294">
        <v>2.7500000000000002E-4</v>
      </c>
      <c r="DO220" s="294">
        <v>4.0000000000000598E-4</v>
      </c>
      <c r="DQ220" s="294">
        <v>6.4999999999999994E-5</v>
      </c>
    </row>
    <row r="221" spans="1:121" x14ac:dyDescent="0.2">
      <c r="A221" s="66">
        <v>43101</v>
      </c>
      <c r="B221">
        <v>0.98799999999999999</v>
      </c>
      <c r="C221">
        <v>0</v>
      </c>
      <c r="D221">
        <v>0</v>
      </c>
      <c r="E221">
        <v>0</v>
      </c>
      <c r="F221">
        <v>0</v>
      </c>
      <c r="G221">
        <v>0</v>
      </c>
      <c r="H221">
        <v>0.98750000000000004</v>
      </c>
      <c r="I221">
        <v>0.94164874999998793</v>
      </c>
      <c r="J221">
        <v>0.86329500000000003</v>
      </c>
      <c r="K221">
        <v>0</v>
      </c>
      <c r="L221">
        <v>0.95136552499999305</v>
      </c>
      <c r="M221">
        <v>0.98750000000000004</v>
      </c>
      <c r="N221">
        <v>0.89493344999999513</v>
      </c>
      <c r="O221">
        <v>0.97414240000000418</v>
      </c>
      <c r="P221">
        <v>0.89493344999999513</v>
      </c>
      <c r="Q221">
        <v>0.95136552499999305</v>
      </c>
      <c r="R221">
        <v>0.95136552499999305</v>
      </c>
      <c r="S221">
        <v>0.95136552499999305</v>
      </c>
      <c r="T221">
        <v>0.89493344999999513</v>
      </c>
      <c r="U221">
        <v>0.89493344999999513</v>
      </c>
      <c r="V221">
        <v>0.89493344999999513</v>
      </c>
      <c r="W221">
        <v>0.89493344999999513</v>
      </c>
      <c r="X221">
        <v>0.97414240000000418</v>
      </c>
      <c r="Y221">
        <v>0.97414240000000418</v>
      </c>
      <c r="Z221">
        <v>0.97414240000000418</v>
      </c>
      <c r="AA221">
        <v>0.97414240000000418</v>
      </c>
      <c r="AB221">
        <v>0.89493344999999513</v>
      </c>
      <c r="AC221">
        <v>0.89493344999999513</v>
      </c>
      <c r="AD221">
        <v>0.97414240000000418</v>
      </c>
      <c r="AE221">
        <v>0.97414240000000418</v>
      </c>
      <c r="AF221">
        <v>0.89493344999999513</v>
      </c>
      <c r="AG221">
        <v>0.98</v>
      </c>
      <c r="AH221">
        <v>0.98359684999999664</v>
      </c>
      <c r="AI221">
        <v>0.98359684999999664</v>
      </c>
      <c r="AJ221">
        <v>0.89493344999999513</v>
      </c>
      <c r="AK221">
        <v>1</v>
      </c>
      <c r="AL221">
        <v>0</v>
      </c>
      <c r="AM221">
        <v>0</v>
      </c>
      <c r="BB221">
        <v>0.64</v>
      </c>
      <c r="BC221">
        <f t="shared" si="3"/>
        <v>1</v>
      </c>
      <c r="BE221">
        <v>1.1254226000000178</v>
      </c>
      <c r="BF221">
        <v>1.1321999999999954</v>
      </c>
      <c r="BG221">
        <v>1.0826999999999998</v>
      </c>
      <c r="BH221">
        <v>1.0263999999999975</v>
      </c>
      <c r="BI221">
        <v>1</v>
      </c>
      <c r="BJ221">
        <v>2.6214000000000102</v>
      </c>
      <c r="BK221">
        <v>2.3331463333333273</v>
      </c>
      <c r="BL221">
        <v>1.169749999999985</v>
      </c>
      <c r="BM221">
        <v>1.2885</v>
      </c>
      <c r="BN221">
        <v>2.0010000000000008</v>
      </c>
      <c r="BO221">
        <v>1.5725049999999885</v>
      </c>
      <c r="BP221">
        <v>1.5725049999999885</v>
      </c>
      <c r="BQ221">
        <v>1.2970049999999931</v>
      </c>
      <c r="BR221">
        <v>1.1069800000000047</v>
      </c>
      <c r="BS221">
        <v>1.4722049999999907</v>
      </c>
      <c r="BT221" s="294"/>
      <c r="BU221">
        <v>1.1051649999999962</v>
      </c>
      <c r="BV221" s="294"/>
      <c r="BW221" s="294"/>
      <c r="BX221" s="294"/>
      <c r="BY221" s="294"/>
      <c r="BZ221" s="294"/>
      <c r="CA221" s="294"/>
      <c r="CB221" s="294"/>
      <c r="CC221">
        <v>0.89500000000000002</v>
      </c>
      <c r="CI221">
        <v>0.45</v>
      </c>
      <c r="CJ221">
        <v>0.80500000000000005</v>
      </c>
      <c r="CK221">
        <v>0.67</v>
      </c>
      <c r="CM221">
        <v>0.60499999999999998</v>
      </c>
      <c r="CN221">
        <v>0.63749999999999996</v>
      </c>
      <c r="CO221">
        <v>0.69</v>
      </c>
      <c r="CP221">
        <v>0.88</v>
      </c>
      <c r="CQ221">
        <v>0.64</v>
      </c>
      <c r="CR221">
        <v>0.89</v>
      </c>
      <c r="DA221" s="294">
        <v>2.8499999999999999E-4</v>
      </c>
      <c r="DB221" s="294">
        <v>2.0000000000000001E-4</v>
      </c>
      <c r="DC221" s="294">
        <v>0</v>
      </c>
      <c r="DD221" s="294">
        <v>1E-4</v>
      </c>
      <c r="DE221" s="294">
        <v>0</v>
      </c>
      <c r="DF221" s="294">
        <v>3.5999999999999999E-3</v>
      </c>
      <c r="DG221" s="294">
        <v>4.6999999999999999E-4</v>
      </c>
      <c r="DH221" s="294">
        <v>6.9999999999999999E-4</v>
      </c>
      <c r="DI221" s="294">
        <v>0</v>
      </c>
      <c r="DJ221" s="294">
        <v>0</v>
      </c>
      <c r="DK221" s="294">
        <v>5.0000000000000001E-4</v>
      </c>
      <c r="DL221" s="294">
        <v>5.0000000000000001E-4</v>
      </c>
      <c r="DM221" s="294">
        <v>2.9999999999999997E-4</v>
      </c>
      <c r="DN221" s="294">
        <v>2.7500000000000002E-4</v>
      </c>
      <c r="DO221" s="294">
        <v>4.0000000000000598E-4</v>
      </c>
      <c r="DQ221" s="294">
        <v>6.4999999999999994E-5</v>
      </c>
    </row>
    <row r="222" spans="1:121" x14ac:dyDescent="0.2">
      <c r="A222" s="66">
        <v>43132</v>
      </c>
      <c r="B222">
        <v>0.97373707400001552</v>
      </c>
      <c r="C222">
        <v>0</v>
      </c>
      <c r="D222">
        <v>0</v>
      </c>
      <c r="E222">
        <v>0</v>
      </c>
      <c r="F222">
        <v>0</v>
      </c>
      <c r="G222">
        <v>0</v>
      </c>
      <c r="H222">
        <v>0.98750000000000004</v>
      </c>
      <c r="I222">
        <v>0.98750000000000004</v>
      </c>
      <c r="J222">
        <v>0.98499999999999999</v>
      </c>
      <c r="K222">
        <v>0</v>
      </c>
      <c r="L222">
        <v>0.98750000000000004</v>
      </c>
      <c r="M222">
        <v>0.98750000000000004</v>
      </c>
      <c r="N222">
        <v>0.92108654999999506</v>
      </c>
      <c r="O222">
        <v>0.9716162625000041</v>
      </c>
      <c r="P222">
        <v>0.92108654999999506</v>
      </c>
      <c r="Q222">
        <v>0.98750000000000004</v>
      </c>
      <c r="R222">
        <v>0.98750000000000004</v>
      </c>
      <c r="S222">
        <v>0.98750000000000004</v>
      </c>
      <c r="T222">
        <v>0.92108654999999506</v>
      </c>
      <c r="U222">
        <v>0.92108654999999506</v>
      </c>
      <c r="V222">
        <v>0.92108654999999506</v>
      </c>
      <c r="W222">
        <v>0.92108654999999506</v>
      </c>
      <c r="X222">
        <v>0.9716162625000041</v>
      </c>
      <c r="Y222">
        <v>0.9716162625000041</v>
      </c>
      <c r="Z222">
        <v>0.9716162625000041</v>
      </c>
      <c r="AA222">
        <v>0.9716162625000041</v>
      </c>
      <c r="AB222">
        <v>0.92108654999999506</v>
      </c>
      <c r="AC222">
        <v>0.92108654999999506</v>
      </c>
      <c r="AD222">
        <v>0.9716162625000041</v>
      </c>
      <c r="AE222">
        <v>0.9716162625000041</v>
      </c>
      <c r="AF222">
        <v>0.92108654999999506</v>
      </c>
      <c r="AG222">
        <v>0.98</v>
      </c>
      <c r="AH222">
        <v>0.98365469999999655</v>
      </c>
      <c r="AI222">
        <v>0.98365469999999655</v>
      </c>
      <c r="AJ222">
        <v>0.92108654999999506</v>
      </c>
      <c r="AK222">
        <v>1</v>
      </c>
      <c r="AL222">
        <v>0</v>
      </c>
      <c r="AM222">
        <v>0</v>
      </c>
      <c r="BB222">
        <v>0.64</v>
      </c>
      <c r="BC222">
        <f t="shared" si="3"/>
        <v>1</v>
      </c>
      <c r="BE222">
        <v>1.1257076000000179</v>
      </c>
      <c r="BF222">
        <v>1.1323999999999954</v>
      </c>
      <c r="BG222">
        <v>1.0826999999999998</v>
      </c>
      <c r="BH222">
        <v>1.0264999999999975</v>
      </c>
      <c r="BI222">
        <v>1</v>
      </c>
      <c r="BJ222">
        <v>2.6250000000000102</v>
      </c>
      <c r="BK222">
        <v>2.3336163333333273</v>
      </c>
      <c r="BL222">
        <v>1.1704499999999849</v>
      </c>
      <c r="BM222">
        <v>1.2885</v>
      </c>
      <c r="BN222">
        <v>2.0010000000000008</v>
      </c>
      <c r="BO222">
        <v>1.5730049999999884</v>
      </c>
      <c r="BP222">
        <v>1.5730049999999884</v>
      </c>
      <c r="BQ222">
        <v>1.297304999999993</v>
      </c>
      <c r="BR222">
        <v>1.1072550000000048</v>
      </c>
      <c r="BS222">
        <v>1.4726049999999906</v>
      </c>
      <c r="BT222" s="294"/>
      <c r="BU222">
        <v>1.1052299999999962</v>
      </c>
      <c r="BV222" s="294"/>
      <c r="BW222" s="294"/>
      <c r="BX222" s="294"/>
      <c r="BY222" s="294"/>
      <c r="BZ222" s="294"/>
      <c r="CA222" s="294"/>
      <c r="CB222" s="294"/>
      <c r="CC222">
        <v>0.86499999999999999</v>
      </c>
      <c r="CI222">
        <v>0.45</v>
      </c>
      <c r="CJ222">
        <v>0.84499999999999997</v>
      </c>
      <c r="CK222">
        <v>0.77500000000000002</v>
      </c>
      <c r="CM222">
        <v>0.63500000000000001</v>
      </c>
      <c r="CN222">
        <v>0.66749999999999998</v>
      </c>
      <c r="CO222">
        <v>0.71</v>
      </c>
      <c r="CP222">
        <v>0.87749999999999995</v>
      </c>
      <c r="CQ222">
        <v>0.67</v>
      </c>
      <c r="CR222">
        <v>0.89</v>
      </c>
      <c r="DA222" s="294">
        <v>2.8499999999999999E-4</v>
      </c>
      <c r="DB222" s="294">
        <v>2.0000000000000001E-4</v>
      </c>
      <c r="DC222" s="294">
        <v>0</v>
      </c>
      <c r="DD222" s="294">
        <v>1E-4</v>
      </c>
      <c r="DE222" s="294">
        <v>0</v>
      </c>
      <c r="DF222" s="294">
        <v>3.5999999999999999E-3</v>
      </c>
      <c r="DG222" s="294">
        <v>4.6999999999999999E-4</v>
      </c>
      <c r="DH222" s="294">
        <v>6.9999999999999999E-4</v>
      </c>
      <c r="DI222" s="294">
        <v>0</v>
      </c>
      <c r="DJ222" s="294">
        <v>0</v>
      </c>
      <c r="DK222" s="294">
        <v>5.0000000000000001E-4</v>
      </c>
      <c r="DL222" s="294">
        <v>5.0000000000000001E-4</v>
      </c>
      <c r="DM222" s="294">
        <v>2.9999999999999997E-4</v>
      </c>
      <c r="DN222" s="294">
        <v>2.7500000000000002E-4</v>
      </c>
      <c r="DO222" s="294">
        <v>4.0000000000000598E-4</v>
      </c>
      <c r="DQ222" s="294">
        <v>6.4999999999999994E-5</v>
      </c>
    </row>
    <row r="223" spans="1:121" x14ac:dyDescent="0.2">
      <c r="A223" s="66">
        <v>43160</v>
      </c>
      <c r="B223">
        <v>0.97398359900001552</v>
      </c>
      <c r="C223">
        <v>0</v>
      </c>
      <c r="D223">
        <v>0</v>
      </c>
      <c r="E223">
        <v>0</v>
      </c>
      <c r="F223">
        <v>0</v>
      </c>
      <c r="G223">
        <v>0</v>
      </c>
      <c r="H223">
        <v>0.98750000000000004</v>
      </c>
      <c r="I223">
        <v>0.98750000000000004</v>
      </c>
      <c r="J223">
        <v>0.98499999999999999</v>
      </c>
      <c r="K223">
        <v>0</v>
      </c>
      <c r="L223">
        <v>0.98750000000000004</v>
      </c>
      <c r="M223">
        <v>0.98750000000000004</v>
      </c>
      <c r="N223">
        <v>0.98</v>
      </c>
      <c r="O223">
        <v>0.98750000000000004</v>
      </c>
      <c r="P223">
        <v>0.98</v>
      </c>
      <c r="Q223">
        <v>0.98750000000000004</v>
      </c>
      <c r="R223">
        <v>0.98750000000000004</v>
      </c>
      <c r="S223">
        <v>0.98750000000000004</v>
      </c>
      <c r="T223">
        <v>0.98</v>
      </c>
      <c r="U223">
        <v>0.98</v>
      </c>
      <c r="V223">
        <v>0.98</v>
      </c>
      <c r="W223">
        <v>0.98</v>
      </c>
      <c r="X223">
        <v>0.98750000000000004</v>
      </c>
      <c r="Y223">
        <v>0.98750000000000004</v>
      </c>
      <c r="Z223">
        <v>0.98750000000000004</v>
      </c>
      <c r="AA223">
        <v>0.98750000000000004</v>
      </c>
      <c r="AB223">
        <v>0.98</v>
      </c>
      <c r="AC223">
        <v>0.98</v>
      </c>
      <c r="AD223">
        <v>0.98750000000000004</v>
      </c>
      <c r="AE223">
        <v>0.98750000000000004</v>
      </c>
      <c r="AF223">
        <v>0.98</v>
      </c>
      <c r="AG223">
        <v>0.99</v>
      </c>
      <c r="AH223">
        <v>0.98371254999999658</v>
      </c>
      <c r="AI223">
        <v>0.98371254999999658</v>
      </c>
      <c r="AJ223">
        <v>0.98</v>
      </c>
      <c r="AK223">
        <v>1</v>
      </c>
      <c r="AL223">
        <v>0</v>
      </c>
      <c r="AM223">
        <v>0</v>
      </c>
      <c r="BB223">
        <v>0.64</v>
      </c>
      <c r="BC223">
        <f t="shared" si="3"/>
        <v>1</v>
      </c>
      <c r="BE223">
        <v>1.125992600000018</v>
      </c>
      <c r="BF223">
        <v>1.1325999999999954</v>
      </c>
      <c r="BG223">
        <v>1.0826999999999998</v>
      </c>
      <c r="BH223">
        <v>1.0265999999999975</v>
      </c>
      <c r="BI223">
        <v>1</v>
      </c>
      <c r="BJ223">
        <v>2.6286000000000103</v>
      </c>
      <c r="BK223">
        <v>2.3340863333333273</v>
      </c>
      <c r="BL223">
        <v>1.1711499999999848</v>
      </c>
      <c r="BM223">
        <v>1.2885</v>
      </c>
      <c r="BN223">
        <v>2.0010000000000008</v>
      </c>
      <c r="BO223">
        <v>1.5735049999999884</v>
      </c>
      <c r="BP223">
        <v>1.5735049999999884</v>
      </c>
      <c r="BQ223">
        <v>1.297604999999993</v>
      </c>
      <c r="BR223">
        <v>1.1075300000000048</v>
      </c>
      <c r="BS223">
        <v>1.4730049999999906</v>
      </c>
      <c r="BT223" s="294"/>
      <c r="BU223">
        <v>1.1052949999999961</v>
      </c>
      <c r="BV223" s="294"/>
      <c r="BW223" s="294"/>
      <c r="BX223" s="294"/>
      <c r="BY223" s="294"/>
      <c r="BZ223" s="294"/>
      <c r="CA223" s="294"/>
      <c r="CB223" s="294"/>
      <c r="CC223">
        <v>0.86499999999999999</v>
      </c>
      <c r="CI223">
        <v>0.45</v>
      </c>
      <c r="CJ223">
        <v>0.875</v>
      </c>
      <c r="CK223">
        <v>0.94499999999999995</v>
      </c>
      <c r="CM223">
        <v>0.78500000000000003</v>
      </c>
      <c r="CN223">
        <v>0.8175</v>
      </c>
      <c r="CO223">
        <v>0.8</v>
      </c>
      <c r="CP223">
        <v>0.9</v>
      </c>
      <c r="CQ223">
        <v>0.83</v>
      </c>
      <c r="CR223">
        <v>0.89</v>
      </c>
      <c r="DA223" s="294">
        <v>2.8499999999999999E-4</v>
      </c>
      <c r="DB223" s="294">
        <v>2.0000000000000001E-4</v>
      </c>
      <c r="DC223" s="294">
        <v>0</v>
      </c>
      <c r="DD223" s="294">
        <v>1E-4</v>
      </c>
      <c r="DE223" s="294">
        <v>0</v>
      </c>
      <c r="DF223" s="294">
        <v>3.5999999999999999E-3</v>
      </c>
      <c r="DG223" s="294">
        <v>4.6999999999999999E-4</v>
      </c>
      <c r="DH223" s="294">
        <v>6.9999999999999999E-4</v>
      </c>
      <c r="DI223" s="294">
        <v>0</v>
      </c>
      <c r="DJ223" s="294">
        <v>0</v>
      </c>
      <c r="DK223" s="294">
        <v>5.0000000000000001E-4</v>
      </c>
      <c r="DL223" s="294">
        <v>5.0000000000000001E-4</v>
      </c>
      <c r="DM223" s="294">
        <v>2.9999999999999997E-4</v>
      </c>
      <c r="DN223" s="294">
        <v>2.7500000000000002E-4</v>
      </c>
      <c r="DO223" s="294">
        <v>4.0000000000000598E-4</v>
      </c>
      <c r="DQ223" s="294">
        <v>6.4999999999999994E-5</v>
      </c>
    </row>
    <row r="224" spans="1:121" x14ac:dyDescent="0.2">
      <c r="A224" s="66">
        <v>43191</v>
      </c>
      <c r="B224">
        <v>0.98799999999999999</v>
      </c>
      <c r="C224">
        <v>0</v>
      </c>
      <c r="D224">
        <v>0</v>
      </c>
      <c r="E224">
        <v>0</v>
      </c>
      <c r="F224">
        <v>0</v>
      </c>
      <c r="G224">
        <v>0</v>
      </c>
      <c r="H224">
        <v>0.9805136599999974</v>
      </c>
      <c r="I224">
        <v>0.98750000000000004</v>
      </c>
      <c r="J224">
        <v>0.98499999999999999</v>
      </c>
      <c r="K224">
        <v>0</v>
      </c>
      <c r="L224">
        <v>0.98750000000000004</v>
      </c>
      <c r="M224">
        <v>0.98750000000000004</v>
      </c>
      <c r="N224">
        <v>0.98</v>
      </c>
      <c r="O224">
        <v>0.98750000000000004</v>
      </c>
      <c r="P224">
        <v>0.98</v>
      </c>
      <c r="Q224">
        <v>0.98750000000000004</v>
      </c>
      <c r="R224">
        <v>0.98750000000000004</v>
      </c>
      <c r="S224">
        <v>0.98750000000000004</v>
      </c>
      <c r="T224">
        <v>0.98</v>
      </c>
      <c r="U224">
        <v>0.98</v>
      </c>
      <c r="V224">
        <v>0.98</v>
      </c>
      <c r="W224">
        <v>0.98</v>
      </c>
      <c r="X224">
        <v>0.98750000000000004</v>
      </c>
      <c r="Y224">
        <v>0.98750000000000004</v>
      </c>
      <c r="Z224">
        <v>0.98750000000000004</v>
      </c>
      <c r="AA224">
        <v>0.98750000000000004</v>
      </c>
      <c r="AB224">
        <v>0.98</v>
      </c>
      <c r="AC224">
        <v>0.98</v>
      </c>
      <c r="AD224">
        <v>0.98750000000000004</v>
      </c>
      <c r="AE224">
        <v>0.98750000000000004</v>
      </c>
      <c r="AF224">
        <v>0.98</v>
      </c>
      <c r="AG224">
        <v>0.99</v>
      </c>
      <c r="AH224">
        <v>0.9837703999999966</v>
      </c>
      <c r="AI224">
        <v>0.9837703999999966</v>
      </c>
      <c r="AJ224">
        <v>0.98</v>
      </c>
      <c r="AK224">
        <v>1</v>
      </c>
      <c r="AL224">
        <v>0</v>
      </c>
      <c r="AM224">
        <v>0</v>
      </c>
      <c r="BB224">
        <v>0.64</v>
      </c>
      <c r="BC224">
        <f t="shared" si="3"/>
        <v>1</v>
      </c>
      <c r="BE224">
        <v>1.1262776000000181</v>
      </c>
      <c r="BF224">
        <v>1.1327999999999954</v>
      </c>
      <c r="BG224">
        <v>1.0826999999999998</v>
      </c>
      <c r="BH224">
        <v>1.0266999999999975</v>
      </c>
      <c r="BI224">
        <v>1</v>
      </c>
      <c r="BJ224">
        <v>2.6322000000000103</v>
      </c>
      <c r="BK224">
        <v>2.3345563333333272</v>
      </c>
      <c r="BL224">
        <v>1.1718499999999847</v>
      </c>
      <c r="BM224">
        <v>1.2885</v>
      </c>
      <c r="BN224">
        <v>2.0010000000000008</v>
      </c>
      <c r="BO224">
        <v>1.5740049999999883</v>
      </c>
      <c r="BP224">
        <v>1.5740049999999883</v>
      </c>
      <c r="BQ224">
        <v>1.297904999999993</v>
      </c>
      <c r="BR224">
        <v>1.1078050000000048</v>
      </c>
      <c r="BS224">
        <v>1.4734049999999905</v>
      </c>
      <c r="BT224" s="294"/>
      <c r="BU224">
        <v>1.1053599999999961</v>
      </c>
      <c r="BV224" s="294"/>
      <c r="BW224" s="294"/>
      <c r="BX224" s="294"/>
      <c r="BY224" s="294"/>
      <c r="BZ224" s="294"/>
      <c r="CA224" s="294"/>
      <c r="CB224" s="294"/>
      <c r="CC224">
        <v>0.89500000000000002</v>
      </c>
      <c r="CI224">
        <v>0.42</v>
      </c>
      <c r="CJ224">
        <v>0.93500000000000005</v>
      </c>
      <c r="CK224">
        <v>0.93500000000000005</v>
      </c>
      <c r="CM224">
        <v>0.89500000000000002</v>
      </c>
      <c r="CN224">
        <v>0.92749999999999999</v>
      </c>
      <c r="CO224">
        <v>0.85</v>
      </c>
      <c r="CP224">
        <v>0.90300000000000002</v>
      </c>
      <c r="CQ224">
        <v>0.92</v>
      </c>
      <c r="CR224">
        <v>0.89</v>
      </c>
      <c r="DA224" s="294">
        <v>2.8499999999999999E-4</v>
      </c>
      <c r="DB224" s="294">
        <v>2.0000000000000001E-4</v>
      </c>
      <c r="DC224" s="294">
        <v>0</v>
      </c>
      <c r="DD224" s="294">
        <v>1E-4</v>
      </c>
      <c r="DE224" s="294">
        <v>0</v>
      </c>
      <c r="DF224" s="294">
        <v>3.5999999999999999E-3</v>
      </c>
      <c r="DG224" s="294">
        <v>4.6999999999999999E-4</v>
      </c>
      <c r="DH224" s="294">
        <v>6.9999999999999999E-4</v>
      </c>
      <c r="DI224" s="294">
        <v>0</v>
      </c>
      <c r="DJ224" s="294">
        <v>0</v>
      </c>
      <c r="DK224" s="294">
        <v>5.0000000000000001E-4</v>
      </c>
      <c r="DL224" s="294">
        <v>5.0000000000000001E-4</v>
      </c>
      <c r="DM224" s="294">
        <v>2.9999999999999997E-4</v>
      </c>
      <c r="DN224" s="294">
        <v>2.7500000000000002E-4</v>
      </c>
      <c r="DO224" s="294">
        <v>4.0000000000000598E-4</v>
      </c>
      <c r="DQ224" s="294">
        <v>6.4999999999999994E-5</v>
      </c>
    </row>
    <row r="225" spans="1:121" x14ac:dyDescent="0.2">
      <c r="A225" s="66">
        <v>43221</v>
      </c>
      <c r="B225">
        <v>0.98799999999999999</v>
      </c>
      <c r="C225">
        <v>0</v>
      </c>
      <c r="D225">
        <v>0</v>
      </c>
      <c r="E225">
        <v>0</v>
      </c>
      <c r="F225">
        <v>0</v>
      </c>
      <c r="G225">
        <v>0</v>
      </c>
      <c r="H225">
        <v>0.98071105999999741</v>
      </c>
      <c r="I225">
        <v>0.98750000000000004</v>
      </c>
      <c r="J225">
        <v>0.98499999999999999</v>
      </c>
      <c r="K225">
        <v>0</v>
      </c>
      <c r="L225">
        <v>0.98750000000000004</v>
      </c>
      <c r="M225">
        <v>0.98750000000000004</v>
      </c>
      <c r="N225">
        <v>0.98</v>
      </c>
      <c r="O225">
        <v>0.98750000000000004</v>
      </c>
      <c r="P225">
        <v>0.98</v>
      </c>
      <c r="Q225">
        <v>0.98750000000000004</v>
      </c>
      <c r="R225">
        <v>0.98750000000000004</v>
      </c>
      <c r="S225">
        <v>0.98750000000000004</v>
      </c>
      <c r="T225">
        <v>0.98</v>
      </c>
      <c r="U225">
        <v>0.98</v>
      </c>
      <c r="V225">
        <v>0.98</v>
      </c>
      <c r="W225">
        <v>0.98</v>
      </c>
      <c r="X225">
        <v>0.98750000000000004</v>
      </c>
      <c r="Y225">
        <v>0.98750000000000004</v>
      </c>
      <c r="Z225">
        <v>0.98750000000000004</v>
      </c>
      <c r="AA225">
        <v>0.98750000000000004</v>
      </c>
      <c r="AB225">
        <v>0.98</v>
      </c>
      <c r="AC225">
        <v>0.98</v>
      </c>
      <c r="AD225">
        <v>0.98750000000000004</v>
      </c>
      <c r="AE225">
        <v>0.98750000000000004</v>
      </c>
      <c r="AF225">
        <v>0.98</v>
      </c>
      <c r="AG225">
        <v>0.99</v>
      </c>
      <c r="AH225">
        <v>0.98382824999999652</v>
      </c>
      <c r="AI225">
        <v>0.98382824999999652</v>
      </c>
      <c r="AJ225">
        <v>0.98</v>
      </c>
      <c r="AK225">
        <v>1</v>
      </c>
      <c r="AL225">
        <v>0</v>
      </c>
      <c r="AM225">
        <v>0</v>
      </c>
      <c r="BB225">
        <v>0.64</v>
      </c>
      <c r="BC225">
        <f t="shared" si="3"/>
        <v>1</v>
      </c>
      <c r="BE225">
        <v>1.1265626000000182</v>
      </c>
      <c r="BF225">
        <v>1.1329999999999953</v>
      </c>
      <c r="BG225">
        <v>1.0826999999999998</v>
      </c>
      <c r="BH225">
        <v>1.0267999999999975</v>
      </c>
      <c r="BI225">
        <v>1</v>
      </c>
      <c r="BJ225">
        <v>2.6358000000000104</v>
      </c>
      <c r="BK225">
        <v>2.3350263333333272</v>
      </c>
      <c r="BL225">
        <v>1.1725499999999847</v>
      </c>
      <c r="BM225">
        <v>1.2885</v>
      </c>
      <c r="BN225">
        <v>2.0010000000000008</v>
      </c>
      <c r="BO225">
        <v>1.5745049999999883</v>
      </c>
      <c r="BP225">
        <v>1.5745049999999883</v>
      </c>
      <c r="BQ225">
        <v>1.2982049999999929</v>
      </c>
      <c r="BR225">
        <v>1.1080800000000048</v>
      </c>
      <c r="BS225">
        <v>1.4738049999999905</v>
      </c>
      <c r="BT225" s="294"/>
      <c r="BU225">
        <v>1.1054249999999961</v>
      </c>
      <c r="BV225" s="294"/>
      <c r="BW225" s="294"/>
      <c r="BX225" s="294"/>
      <c r="BY225" s="294"/>
      <c r="BZ225" s="294"/>
      <c r="CA225" s="294"/>
      <c r="CB225" s="294"/>
      <c r="CC225">
        <v>0.96499999999999997</v>
      </c>
      <c r="CI225">
        <v>0.42</v>
      </c>
      <c r="CJ225">
        <v>0.93500000000000005</v>
      </c>
      <c r="CK225">
        <v>0.83499999999999996</v>
      </c>
      <c r="CM225">
        <v>0.91749999999999998</v>
      </c>
      <c r="CN225">
        <v>0.95</v>
      </c>
      <c r="CO225">
        <v>0.88</v>
      </c>
      <c r="CP225">
        <v>0.9</v>
      </c>
      <c r="CQ225">
        <v>0.93500000000000005</v>
      </c>
      <c r="CR225">
        <v>0.89</v>
      </c>
      <c r="DA225" s="294">
        <v>2.8499999999999999E-4</v>
      </c>
      <c r="DB225" s="294">
        <v>2.0000000000000001E-4</v>
      </c>
      <c r="DC225" s="294">
        <v>0</v>
      </c>
      <c r="DD225" s="294">
        <v>1E-4</v>
      </c>
      <c r="DE225" s="294">
        <v>0</v>
      </c>
      <c r="DF225" s="294">
        <v>3.5999999999999999E-3</v>
      </c>
      <c r="DG225" s="294">
        <v>4.6999999999999999E-4</v>
      </c>
      <c r="DH225" s="294">
        <v>6.9999999999999999E-4</v>
      </c>
      <c r="DI225" s="294">
        <v>0</v>
      </c>
      <c r="DJ225" s="294">
        <v>0</v>
      </c>
      <c r="DK225" s="294">
        <v>5.0000000000000001E-4</v>
      </c>
      <c r="DL225" s="294">
        <v>5.0000000000000001E-4</v>
      </c>
      <c r="DM225" s="294">
        <v>2.9999999999999997E-4</v>
      </c>
      <c r="DN225" s="294">
        <v>2.7500000000000002E-4</v>
      </c>
      <c r="DO225" s="294">
        <v>4.0000000000000598E-4</v>
      </c>
      <c r="DQ225" s="294">
        <v>6.4999999999999994E-5</v>
      </c>
    </row>
    <row r="226" spans="1:121" x14ac:dyDescent="0.2">
      <c r="A226" s="66">
        <v>43252</v>
      </c>
      <c r="B226">
        <v>0.98799999999999999</v>
      </c>
      <c r="C226">
        <v>0</v>
      </c>
      <c r="D226">
        <v>0</v>
      </c>
      <c r="E226">
        <v>0</v>
      </c>
      <c r="F226">
        <v>0</v>
      </c>
      <c r="G226">
        <v>0</v>
      </c>
      <c r="H226">
        <v>0.98750000000000004</v>
      </c>
      <c r="I226">
        <v>0.98750000000000004</v>
      </c>
      <c r="J226">
        <v>0.95993249999999997</v>
      </c>
      <c r="K226">
        <v>0</v>
      </c>
      <c r="L226">
        <v>0.98750000000000004</v>
      </c>
      <c r="M226">
        <v>0.98750000000000004</v>
      </c>
      <c r="N226">
        <v>0.98</v>
      </c>
      <c r="O226">
        <v>0.98750000000000004</v>
      </c>
      <c r="P226">
        <v>0.98</v>
      </c>
      <c r="Q226">
        <v>0.98750000000000004</v>
      </c>
      <c r="R226">
        <v>0.98750000000000004</v>
      </c>
      <c r="S226">
        <v>0.98750000000000004</v>
      </c>
      <c r="T226">
        <v>0.98</v>
      </c>
      <c r="U226">
        <v>0.98</v>
      </c>
      <c r="V226">
        <v>0.98</v>
      </c>
      <c r="W226">
        <v>0.98</v>
      </c>
      <c r="X226">
        <v>0.98750000000000004</v>
      </c>
      <c r="Y226">
        <v>0.98750000000000004</v>
      </c>
      <c r="Z226">
        <v>0.98750000000000004</v>
      </c>
      <c r="AA226">
        <v>0.98750000000000004</v>
      </c>
      <c r="AB226">
        <v>0.98</v>
      </c>
      <c r="AC226">
        <v>0.98</v>
      </c>
      <c r="AD226">
        <v>0.98750000000000004</v>
      </c>
      <c r="AE226">
        <v>0.98750000000000004</v>
      </c>
      <c r="AF226">
        <v>0.98</v>
      </c>
      <c r="AG226">
        <v>0.99</v>
      </c>
      <c r="AH226">
        <v>0.98388609999999654</v>
      </c>
      <c r="AI226">
        <v>0.98388609999999654</v>
      </c>
      <c r="AJ226">
        <v>0.98</v>
      </c>
      <c r="AK226">
        <v>1</v>
      </c>
      <c r="AL226">
        <v>0</v>
      </c>
      <c r="AM226">
        <v>0</v>
      </c>
      <c r="BB226">
        <v>0.64</v>
      </c>
      <c r="BC226">
        <f t="shared" si="3"/>
        <v>1</v>
      </c>
      <c r="BE226">
        <v>1.1268476000000183</v>
      </c>
      <c r="BF226">
        <v>1.1331999999999953</v>
      </c>
      <c r="BG226">
        <v>1.0826999999999998</v>
      </c>
      <c r="BH226">
        <v>1.0268999999999975</v>
      </c>
      <c r="BI226">
        <v>1</v>
      </c>
      <c r="BJ226">
        <v>2.6394000000000104</v>
      </c>
      <c r="BK226">
        <v>2.3354963333333272</v>
      </c>
      <c r="BL226">
        <v>1.1732499999999846</v>
      </c>
      <c r="BM226">
        <v>1.2885</v>
      </c>
      <c r="BN226">
        <v>2.0010000000000008</v>
      </c>
      <c r="BO226">
        <v>1.5750049999999882</v>
      </c>
      <c r="BP226">
        <v>1.5750049999999882</v>
      </c>
      <c r="BQ226">
        <v>1.2985049999999929</v>
      </c>
      <c r="BR226">
        <v>1.1083550000000049</v>
      </c>
      <c r="BS226">
        <v>1.4742049999999904</v>
      </c>
      <c r="BT226" s="294"/>
      <c r="BU226">
        <v>1.1054899999999961</v>
      </c>
      <c r="BV226" s="294"/>
      <c r="BW226" s="294"/>
      <c r="BX226" s="294"/>
      <c r="BY226" s="294"/>
      <c r="BZ226" s="294"/>
      <c r="CA226" s="294"/>
      <c r="CB226" s="294"/>
      <c r="CC226">
        <v>0.96499999999999997</v>
      </c>
      <c r="CI226">
        <v>0.47</v>
      </c>
      <c r="CJ226">
        <v>0.93500000000000005</v>
      </c>
      <c r="CK226">
        <v>0.745</v>
      </c>
      <c r="CM226">
        <v>0.88249999999999995</v>
      </c>
      <c r="CN226">
        <v>0.91500000000000004</v>
      </c>
      <c r="CO226">
        <v>0.88</v>
      </c>
      <c r="CP226">
        <v>0.90249999999999997</v>
      </c>
      <c r="CQ226">
        <v>0.91500000000000004</v>
      </c>
      <c r="CR226">
        <v>0.89</v>
      </c>
      <c r="DA226" s="294">
        <v>2.8499999999999999E-4</v>
      </c>
      <c r="DB226" s="294">
        <v>2.0000000000000001E-4</v>
      </c>
      <c r="DC226" s="294">
        <v>0</v>
      </c>
      <c r="DD226" s="294">
        <v>1E-4</v>
      </c>
      <c r="DE226" s="294">
        <v>0</v>
      </c>
      <c r="DF226" s="294">
        <v>3.5999999999999999E-3</v>
      </c>
      <c r="DG226" s="294">
        <v>4.6999999999999999E-4</v>
      </c>
      <c r="DH226" s="294">
        <v>6.9999999999999999E-4</v>
      </c>
      <c r="DI226" s="294">
        <v>0</v>
      </c>
      <c r="DJ226" s="294">
        <v>0</v>
      </c>
      <c r="DK226" s="294">
        <v>5.0000000000000001E-4</v>
      </c>
      <c r="DL226" s="294">
        <v>5.0000000000000001E-4</v>
      </c>
      <c r="DM226" s="294">
        <v>2.9999999999999997E-4</v>
      </c>
      <c r="DN226" s="294">
        <v>2.7500000000000002E-4</v>
      </c>
      <c r="DO226" s="294">
        <v>4.0000000000000598E-4</v>
      </c>
      <c r="DQ226" s="294">
        <v>6.4999999999999994E-5</v>
      </c>
    </row>
    <row r="227" spans="1:121" x14ac:dyDescent="0.2">
      <c r="A227" s="66">
        <v>43282</v>
      </c>
      <c r="B227">
        <v>0.98799999999999999</v>
      </c>
      <c r="C227">
        <v>0</v>
      </c>
      <c r="D227">
        <v>0</v>
      </c>
      <c r="E227">
        <v>0</v>
      </c>
      <c r="F227">
        <v>0</v>
      </c>
      <c r="G227">
        <v>0</v>
      </c>
      <c r="H227">
        <v>0.98750000000000004</v>
      </c>
      <c r="I227">
        <v>0.98750000000000004</v>
      </c>
      <c r="J227">
        <v>0.98499999999999999</v>
      </c>
      <c r="K227">
        <v>0</v>
      </c>
      <c r="L227">
        <v>0.98750000000000004</v>
      </c>
      <c r="M227">
        <v>0.98750000000000004</v>
      </c>
      <c r="N227">
        <v>0.98</v>
      </c>
      <c r="O227">
        <v>0.98750000000000004</v>
      </c>
      <c r="P227">
        <v>0.98</v>
      </c>
      <c r="Q227">
        <v>0.98750000000000004</v>
      </c>
      <c r="R227">
        <v>0.98750000000000004</v>
      </c>
      <c r="S227">
        <v>0.98750000000000004</v>
      </c>
      <c r="T227">
        <v>0.98</v>
      </c>
      <c r="U227">
        <v>0.98</v>
      </c>
      <c r="V227">
        <v>0.98</v>
      </c>
      <c r="W227">
        <v>0.98</v>
      </c>
      <c r="X227">
        <v>0.98750000000000004</v>
      </c>
      <c r="Y227">
        <v>0.98750000000000004</v>
      </c>
      <c r="Z227">
        <v>0.98750000000000004</v>
      </c>
      <c r="AA227">
        <v>0.98750000000000004</v>
      </c>
      <c r="AB227">
        <v>0.98</v>
      </c>
      <c r="AC227">
        <v>0.98</v>
      </c>
      <c r="AD227">
        <v>0.98750000000000004</v>
      </c>
      <c r="AE227">
        <v>0.98750000000000004</v>
      </c>
      <c r="AF227">
        <v>0.98</v>
      </c>
      <c r="AG227">
        <v>0.99</v>
      </c>
      <c r="AH227">
        <v>0.98394394999999657</v>
      </c>
      <c r="AI227">
        <v>0.98394394999999657</v>
      </c>
      <c r="AJ227">
        <v>0.98</v>
      </c>
      <c r="AK227">
        <v>1</v>
      </c>
      <c r="AL227">
        <v>0</v>
      </c>
      <c r="AM227">
        <v>0</v>
      </c>
      <c r="BB227">
        <v>0.64</v>
      </c>
      <c r="BC227">
        <f t="shared" si="3"/>
        <v>1</v>
      </c>
      <c r="BE227">
        <v>1.1271326000000184</v>
      </c>
      <c r="BF227">
        <v>1.1333999999999953</v>
      </c>
      <c r="BG227">
        <v>1.0826999999999998</v>
      </c>
      <c r="BH227">
        <v>1.0269999999999975</v>
      </c>
      <c r="BI227">
        <v>1</v>
      </c>
      <c r="BJ227">
        <v>2.6430000000000105</v>
      </c>
      <c r="BK227">
        <v>2.3359663333333271</v>
      </c>
      <c r="BL227">
        <v>1.1739499999999845</v>
      </c>
      <c r="BM227">
        <v>1.2885</v>
      </c>
      <c r="BN227">
        <v>2.0010000000000008</v>
      </c>
      <c r="BO227">
        <v>1.5755049999999882</v>
      </c>
      <c r="BP227">
        <v>1.5755049999999882</v>
      </c>
      <c r="BQ227">
        <v>1.2988049999999929</v>
      </c>
      <c r="BR227">
        <v>1.1086300000000049</v>
      </c>
      <c r="BS227">
        <v>1.4746049999999904</v>
      </c>
      <c r="BT227" s="294"/>
      <c r="BU227">
        <v>1.1055549999999961</v>
      </c>
      <c r="BV227" s="294"/>
      <c r="BW227" s="294"/>
      <c r="BX227" s="294"/>
      <c r="BY227" s="294"/>
      <c r="BZ227" s="294"/>
      <c r="CA227" s="294"/>
      <c r="CB227" s="294"/>
      <c r="CC227">
        <v>0.97499999999999998</v>
      </c>
      <c r="CI227">
        <v>0.47</v>
      </c>
      <c r="CJ227">
        <v>0.93500000000000005</v>
      </c>
      <c r="CK227">
        <v>0.76500000000000001</v>
      </c>
      <c r="CM227">
        <v>0.87749999999999995</v>
      </c>
      <c r="CN227">
        <v>0.91</v>
      </c>
      <c r="CO227">
        <v>0.89</v>
      </c>
      <c r="CP227">
        <v>0.90749999999999997</v>
      </c>
      <c r="CQ227">
        <v>0.91500000000000004</v>
      </c>
      <c r="CR227">
        <v>0.89</v>
      </c>
      <c r="DA227" s="294">
        <v>2.8499999999999999E-4</v>
      </c>
      <c r="DB227" s="294">
        <v>2.0000000000000001E-4</v>
      </c>
      <c r="DC227" s="294">
        <v>0</v>
      </c>
      <c r="DD227" s="294">
        <v>1E-4</v>
      </c>
      <c r="DE227" s="294">
        <v>0</v>
      </c>
      <c r="DF227" s="294">
        <v>3.5999999999999999E-3</v>
      </c>
      <c r="DG227" s="294">
        <v>4.6999999999999999E-4</v>
      </c>
      <c r="DH227" s="294">
        <v>6.9999999999999999E-4</v>
      </c>
      <c r="DI227" s="294">
        <v>0</v>
      </c>
      <c r="DJ227" s="294">
        <v>0</v>
      </c>
      <c r="DK227" s="294">
        <v>5.0000000000000001E-4</v>
      </c>
      <c r="DL227" s="294">
        <v>5.0000000000000001E-4</v>
      </c>
      <c r="DM227" s="294">
        <v>2.9999999999999997E-4</v>
      </c>
      <c r="DN227" s="294">
        <v>2.7500000000000002E-4</v>
      </c>
      <c r="DO227" s="294">
        <v>4.0000000000000598E-4</v>
      </c>
      <c r="DQ227" s="294">
        <v>6.4999999999999994E-5</v>
      </c>
    </row>
    <row r="228" spans="1:121" x14ac:dyDescent="0.2">
      <c r="A228" s="66">
        <v>43313</v>
      </c>
      <c r="B228">
        <v>0.98799999999999999</v>
      </c>
      <c r="C228">
        <v>0</v>
      </c>
      <c r="D228">
        <v>0</v>
      </c>
      <c r="E228">
        <v>0</v>
      </c>
      <c r="F228">
        <v>0</v>
      </c>
      <c r="G228">
        <v>0</v>
      </c>
      <c r="H228">
        <v>0.98750000000000004</v>
      </c>
      <c r="I228">
        <v>0.98750000000000004</v>
      </c>
      <c r="J228">
        <v>0.98499999999999999</v>
      </c>
      <c r="K228">
        <v>0</v>
      </c>
      <c r="L228">
        <v>0.98750000000000004</v>
      </c>
      <c r="M228">
        <v>0.98750000000000004</v>
      </c>
      <c r="N228">
        <v>0.98</v>
      </c>
      <c r="O228">
        <v>0.98750000000000004</v>
      </c>
      <c r="P228">
        <v>0.98</v>
      </c>
      <c r="Q228">
        <v>0.98750000000000004</v>
      </c>
      <c r="R228">
        <v>0.98750000000000004</v>
      </c>
      <c r="S228">
        <v>0.98750000000000004</v>
      </c>
      <c r="T228">
        <v>0.98</v>
      </c>
      <c r="U228">
        <v>0.98</v>
      </c>
      <c r="V228">
        <v>0.98</v>
      </c>
      <c r="W228">
        <v>0.98</v>
      </c>
      <c r="X228">
        <v>0.98750000000000004</v>
      </c>
      <c r="Y228">
        <v>0.98750000000000004</v>
      </c>
      <c r="Z228">
        <v>0.98750000000000004</v>
      </c>
      <c r="AA228">
        <v>0.98750000000000004</v>
      </c>
      <c r="AB228">
        <v>0.98</v>
      </c>
      <c r="AC228">
        <v>0.98</v>
      </c>
      <c r="AD228">
        <v>0.98750000000000004</v>
      </c>
      <c r="AE228">
        <v>0.98750000000000004</v>
      </c>
      <c r="AF228">
        <v>0.98</v>
      </c>
      <c r="AG228">
        <v>0.99</v>
      </c>
      <c r="AH228">
        <v>0.98400179999999648</v>
      </c>
      <c r="AI228">
        <v>0.98400179999999648</v>
      </c>
      <c r="AJ228">
        <v>0.98</v>
      </c>
      <c r="AK228">
        <v>1</v>
      </c>
      <c r="AL228">
        <v>0</v>
      </c>
      <c r="AM228">
        <v>0</v>
      </c>
      <c r="BB228">
        <v>0.64</v>
      </c>
      <c r="BC228">
        <f t="shared" si="3"/>
        <v>1</v>
      </c>
      <c r="BE228">
        <v>1.1274176000000184</v>
      </c>
      <c r="BF228">
        <v>1.1335999999999953</v>
      </c>
      <c r="BG228">
        <v>1.0826999999999998</v>
      </c>
      <c r="BH228">
        <v>1.0270999999999975</v>
      </c>
      <c r="BI228">
        <v>1</v>
      </c>
      <c r="BJ228">
        <v>2.6466000000000105</v>
      </c>
      <c r="BK228">
        <v>2.3364363333333271</v>
      </c>
      <c r="BL228">
        <v>1.1746499999999844</v>
      </c>
      <c r="BM228">
        <v>1.2885</v>
      </c>
      <c r="BN228">
        <v>2.0010000000000008</v>
      </c>
      <c r="BO228">
        <v>1.5760049999999881</v>
      </c>
      <c r="BP228">
        <v>1.5760049999999881</v>
      </c>
      <c r="BQ228">
        <v>1.2991049999999928</v>
      </c>
      <c r="BR228">
        <v>1.1089050000000049</v>
      </c>
      <c r="BS228">
        <v>1.4750049999999904</v>
      </c>
      <c r="BT228" s="294"/>
      <c r="BU228">
        <v>1.1056199999999961</v>
      </c>
      <c r="BV228" s="294"/>
      <c r="BW228" s="294"/>
      <c r="BX228" s="294"/>
      <c r="BY228" s="294"/>
      <c r="BZ228" s="294"/>
      <c r="CA228" s="294"/>
      <c r="CB228" s="294"/>
      <c r="CC228">
        <v>0.97499999999999998</v>
      </c>
      <c r="CI228">
        <v>0.52</v>
      </c>
      <c r="CJ228">
        <v>0.92500000000000004</v>
      </c>
      <c r="CK228">
        <v>0.85499999999999998</v>
      </c>
      <c r="CM228">
        <v>0.89</v>
      </c>
      <c r="CN228">
        <v>0.92249999999999999</v>
      </c>
      <c r="CO228">
        <v>0.91500000000000004</v>
      </c>
      <c r="CP228">
        <v>0.92749999999999999</v>
      </c>
      <c r="CQ228">
        <v>0.91500000000000004</v>
      </c>
      <c r="CR228">
        <v>0.89</v>
      </c>
      <c r="DA228" s="294">
        <v>2.8499999999999999E-4</v>
      </c>
      <c r="DB228" s="294">
        <v>2.0000000000000001E-4</v>
      </c>
      <c r="DC228" s="294">
        <v>0</v>
      </c>
      <c r="DD228" s="294">
        <v>1E-4</v>
      </c>
      <c r="DE228" s="294">
        <v>0</v>
      </c>
      <c r="DF228" s="294">
        <v>3.5999999999999999E-3</v>
      </c>
      <c r="DG228" s="294">
        <v>4.6999999999999999E-4</v>
      </c>
      <c r="DH228" s="294">
        <v>6.9999999999999999E-4</v>
      </c>
      <c r="DI228" s="294">
        <v>0</v>
      </c>
      <c r="DJ228" s="294">
        <v>0</v>
      </c>
      <c r="DK228" s="294">
        <v>5.0000000000000001E-4</v>
      </c>
      <c r="DL228" s="294">
        <v>5.0000000000000001E-4</v>
      </c>
      <c r="DM228" s="294">
        <v>2.9999999999999997E-4</v>
      </c>
      <c r="DN228" s="294">
        <v>2.7500000000000002E-4</v>
      </c>
      <c r="DO228" s="294">
        <v>4.0000000000000598E-4</v>
      </c>
      <c r="DQ228" s="294">
        <v>6.4999999999999994E-5</v>
      </c>
    </row>
    <row r="229" spans="1:121" x14ac:dyDescent="0.2">
      <c r="A229" s="66">
        <v>43344</v>
      </c>
      <c r="B229">
        <v>0.98799999999999999</v>
      </c>
      <c r="C229">
        <v>0</v>
      </c>
      <c r="D229">
        <v>0</v>
      </c>
      <c r="E229">
        <v>0</v>
      </c>
      <c r="F229">
        <v>0</v>
      </c>
      <c r="G229">
        <v>0</v>
      </c>
      <c r="H229">
        <v>0.98750000000000004</v>
      </c>
      <c r="I229">
        <v>0.98750000000000004</v>
      </c>
      <c r="J229">
        <v>0.92127749999999997</v>
      </c>
      <c r="K229">
        <v>0</v>
      </c>
      <c r="L229">
        <v>0.98750000000000004</v>
      </c>
      <c r="M229">
        <v>0.98750000000000004</v>
      </c>
      <c r="N229">
        <v>0.98</v>
      </c>
      <c r="O229">
        <v>0.98750000000000004</v>
      </c>
      <c r="P229">
        <v>0.98</v>
      </c>
      <c r="Q229">
        <v>0.98750000000000004</v>
      </c>
      <c r="R229">
        <v>0.98750000000000004</v>
      </c>
      <c r="S229">
        <v>0.98750000000000004</v>
      </c>
      <c r="T229">
        <v>0.98</v>
      </c>
      <c r="U229">
        <v>0.98</v>
      </c>
      <c r="V229">
        <v>0.98</v>
      </c>
      <c r="W229">
        <v>0.98</v>
      </c>
      <c r="X229">
        <v>0.98750000000000004</v>
      </c>
      <c r="Y229">
        <v>0.98750000000000004</v>
      </c>
      <c r="Z229">
        <v>0.98750000000000004</v>
      </c>
      <c r="AA229">
        <v>0.98750000000000004</v>
      </c>
      <c r="AB229">
        <v>0.98</v>
      </c>
      <c r="AC229">
        <v>0.98</v>
      </c>
      <c r="AD229">
        <v>0.98750000000000004</v>
      </c>
      <c r="AE229">
        <v>0.98750000000000004</v>
      </c>
      <c r="AF229">
        <v>0.98</v>
      </c>
      <c r="AG229">
        <v>0.99</v>
      </c>
      <c r="AH229">
        <v>0.98405964999999651</v>
      </c>
      <c r="AI229">
        <v>0.98405964999999651</v>
      </c>
      <c r="AJ229">
        <v>0.98</v>
      </c>
      <c r="AK229">
        <v>1</v>
      </c>
      <c r="AL229">
        <v>0</v>
      </c>
      <c r="AM229">
        <v>0</v>
      </c>
      <c r="BB229">
        <v>0.64</v>
      </c>
      <c r="BC229">
        <f t="shared" si="3"/>
        <v>1</v>
      </c>
      <c r="BE229">
        <v>1.1277026000000185</v>
      </c>
      <c r="BF229">
        <v>1.1337999999999953</v>
      </c>
      <c r="BG229">
        <v>1.0826999999999998</v>
      </c>
      <c r="BH229">
        <v>1.0271999999999974</v>
      </c>
      <c r="BI229">
        <v>1</v>
      </c>
      <c r="BJ229">
        <v>2.6502000000000105</v>
      </c>
      <c r="BK229">
        <v>2.3369063333333271</v>
      </c>
      <c r="BL229">
        <v>1.1753499999999844</v>
      </c>
      <c r="BM229">
        <v>1.2885</v>
      </c>
      <c r="BN229">
        <v>2.0010000000000008</v>
      </c>
      <c r="BO229">
        <v>1.5765049999999881</v>
      </c>
      <c r="BP229">
        <v>1.5765049999999881</v>
      </c>
      <c r="BQ229">
        <v>1.2994049999999928</v>
      </c>
      <c r="BR229">
        <v>1.1091800000000049</v>
      </c>
      <c r="BS229">
        <v>1.4754049999999903</v>
      </c>
      <c r="BT229" s="294"/>
      <c r="BU229">
        <v>1.105684999999996</v>
      </c>
      <c r="BV229" s="294"/>
      <c r="BW229" s="294"/>
      <c r="BX229" s="294"/>
      <c r="BY229" s="294"/>
      <c r="BZ229" s="294"/>
      <c r="CA229" s="294"/>
      <c r="CB229" s="294"/>
      <c r="CC229">
        <v>0.97499999999999998</v>
      </c>
      <c r="CI229">
        <v>0.55000000000000004</v>
      </c>
      <c r="CJ229">
        <v>0.92500000000000004</v>
      </c>
      <c r="CK229">
        <v>0.71499999999999997</v>
      </c>
      <c r="CM229">
        <v>0.94499999999999995</v>
      </c>
      <c r="CN229">
        <v>0.97750000000000004</v>
      </c>
      <c r="CO229">
        <v>0.94499999999999995</v>
      </c>
      <c r="CP229">
        <v>0.92</v>
      </c>
      <c r="CQ229">
        <v>0.91500000000000004</v>
      </c>
      <c r="CR229">
        <v>0.89</v>
      </c>
      <c r="DA229" s="294">
        <v>2.8499999999999999E-4</v>
      </c>
      <c r="DB229" s="294">
        <v>2.0000000000000001E-4</v>
      </c>
      <c r="DC229" s="294">
        <v>0</v>
      </c>
      <c r="DD229" s="294">
        <v>1E-4</v>
      </c>
      <c r="DE229" s="294">
        <v>0</v>
      </c>
      <c r="DF229" s="294">
        <v>3.5999999999999999E-3</v>
      </c>
      <c r="DG229" s="294">
        <v>4.6999999999999999E-4</v>
      </c>
      <c r="DH229" s="294">
        <v>6.9999999999999999E-4</v>
      </c>
      <c r="DI229" s="294">
        <v>0</v>
      </c>
      <c r="DJ229" s="294">
        <v>0</v>
      </c>
      <c r="DK229" s="294">
        <v>5.0000000000000001E-4</v>
      </c>
      <c r="DL229" s="294">
        <v>5.0000000000000001E-4</v>
      </c>
      <c r="DM229" s="294">
        <v>2.9999999999999997E-4</v>
      </c>
      <c r="DN229" s="294">
        <v>2.7500000000000002E-4</v>
      </c>
      <c r="DO229" s="294">
        <v>4.0000000000000598E-4</v>
      </c>
      <c r="DQ229" s="294">
        <v>6.4999999999999994E-5</v>
      </c>
    </row>
    <row r="230" spans="1:121" x14ac:dyDescent="0.2">
      <c r="A230" s="66">
        <v>43374</v>
      </c>
      <c r="B230">
        <v>0.98799999999999999</v>
      </c>
      <c r="C230">
        <v>0</v>
      </c>
      <c r="D230">
        <v>0</v>
      </c>
      <c r="E230">
        <v>0</v>
      </c>
      <c r="F230">
        <v>0</v>
      </c>
      <c r="G230">
        <v>0</v>
      </c>
      <c r="H230">
        <v>0.98750000000000004</v>
      </c>
      <c r="I230">
        <v>0.98750000000000004</v>
      </c>
      <c r="J230">
        <v>0.90839249999999994</v>
      </c>
      <c r="K230">
        <v>0</v>
      </c>
      <c r="L230">
        <v>0.98750000000000004</v>
      </c>
      <c r="M230">
        <v>0.98750000000000004</v>
      </c>
      <c r="N230">
        <v>0.98</v>
      </c>
      <c r="O230">
        <v>0.98750000000000004</v>
      </c>
      <c r="P230">
        <v>0.98</v>
      </c>
      <c r="Q230">
        <v>0.98750000000000004</v>
      </c>
      <c r="R230">
        <v>0.98750000000000004</v>
      </c>
      <c r="S230">
        <v>0.98750000000000004</v>
      </c>
      <c r="T230">
        <v>0.98</v>
      </c>
      <c r="U230">
        <v>0.98</v>
      </c>
      <c r="V230">
        <v>0.98</v>
      </c>
      <c r="W230">
        <v>0.98</v>
      </c>
      <c r="X230">
        <v>0.98750000000000004</v>
      </c>
      <c r="Y230">
        <v>0.98750000000000004</v>
      </c>
      <c r="Z230">
        <v>0.98750000000000004</v>
      </c>
      <c r="AA230">
        <v>0.98750000000000004</v>
      </c>
      <c r="AB230">
        <v>0.98</v>
      </c>
      <c r="AC230">
        <v>0.98</v>
      </c>
      <c r="AD230">
        <v>0.98750000000000004</v>
      </c>
      <c r="AE230">
        <v>0.98750000000000004</v>
      </c>
      <c r="AF230">
        <v>0.98</v>
      </c>
      <c r="AG230">
        <v>0.99</v>
      </c>
      <c r="AH230">
        <v>0.98411749999999643</v>
      </c>
      <c r="AI230">
        <v>0.98411749999999643</v>
      </c>
      <c r="AJ230">
        <v>0.98</v>
      </c>
      <c r="AK230">
        <v>1</v>
      </c>
      <c r="AL230">
        <v>0</v>
      </c>
      <c r="AM230">
        <v>0</v>
      </c>
      <c r="BB230">
        <v>0.64</v>
      </c>
      <c r="BC230">
        <f t="shared" si="3"/>
        <v>1</v>
      </c>
      <c r="BE230">
        <v>1.1279876000000186</v>
      </c>
      <c r="BF230">
        <v>1.1339999999999952</v>
      </c>
      <c r="BG230">
        <v>1.0826999999999998</v>
      </c>
      <c r="BH230">
        <v>1.0272999999999974</v>
      </c>
      <c r="BI230">
        <v>1</v>
      </c>
      <c r="BJ230">
        <v>2.6538000000000106</v>
      </c>
      <c r="BK230">
        <v>2.3373763333333271</v>
      </c>
      <c r="BL230">
        <v>1.1760499999999843</v>
      </c>
      <c r="BM230">
        <v>1.2885</v>
      </c>
      <c r="BN230">
        <v>2.0010000000000008</v>
      </c>
      <c r="BO230">
        <v>1.577004999999988</v>
      </c>
      <c r="BP230">
        <v>1.577004999999988</v>
      </c>
      <c r="BQ230">
        <v>1.2997049999999928</v>
      </c>
      <c r="BR230">
        <v>1.109455000000005</v>
      </c>
      <c r="BS230">
        <v>1.4758049999999903</v>
      </c>
      <c r="BT230" s="294"/>
      <c r="BU230">
        <v>1.105749999999996</v>
      </c>
      <c r="BV230" s="294"/>
      <c r="BW230" s="294"/>
      <c r="BX230" s="294"/>
      <c r="BY230" s="294"/>
      <c r="BZ230" s="294"/>
      <c r="CA230" s="294"/>
      <c r="CB230" s="294"/>
      <c r="CC230">
        <v>0.95499999999999996</v>
      </c>
      <c r="CI230">
        <v>0.45</v>
      </c>
      <c r="CJ230">
        <v>0.92500000000000004</v>
      </c>
      <c r="CK230">
        <v>0.70499999999999996</v>
      </c>
      <c r="CM230">
        <v>0.80500000000000005</v>
      </c>
      <c r="CN230">
        <v>0.83750000000000002</v>
      </c>
      <c r="CO230">
        <v>0.875</v>
      </c>
      <c r="CP230">
        <v>0.90249999999999997</v>
      </c>
      <c r="CQ230">
        <v>0.82</v>
      </c>
      <c r="CR230">
        <v>0.89</v>
      </c>
      <c r="DA230" s="294">
        <v>2.8499999999999999E-4</v>
      </c>
      <c r="DB230" s="294">
        <v>2.0000000000000001E-4</v>
      </c>
      <c r="DC230" s="294">
        <v>0</v>
      </c>
      <c r="DD230" s="294">
        <v>1E-4</v>
      </c>
      <c r="DE230" s="294">
        <v>0</v>
      </c>
      <c r="DF230" s="294">
        <v>3.5999999999999999E-3</v>
      </c>
      <c r="DG230" s="294">
        <v>4.6999999999999999E-4</v>
      </c>
      <c r="DH230" s="294">
        <v>6.9999999999999999E-4</v>
      </c>
      <c r="DI230" s="294">
        <v>0</v>
      </c>
      <c r="DJ230" s="294">
        <v>0</v>
      </c>
      <c r="DK230" s="294">
        <v>5.0000000000000001E-4</v>
      </c>
      <c r="DL230" s="294">
        <v>5.0000000000000001E-4</v>
      </c>
      <c r="DM230" s="294">
        <v>2.9999999999999997E-4</v>
      </c>
      <c r="DN230" s="294">
        <v>2.7500000000000002E-4</v>
      </c>
      <c r="DO230" s="294">
        <v>4.0000000000000598E-4</v>
      </c>
      <c r="DQ230" s="294">
        <v>6.4999999999999994E-5</v>
      </c>
    </row>
    <row r="231" spans="1:121" x14ac:dyDescent="0.2">
      <c r="A231" s="66">
        <v>43405</v>
      </c>
      <c r="B231">
        <v>0.98799999999999999</v>
      </c>
      <c r="C231">
        <v>0</v>
      </c>
      <c r="D231">
        <v>0</v>
      </c>
      <c r="E231">
        <v>0</v>
      </c>
      <c r="F231">
        <v>0</v>
      </c>
      <c r="G231">
        <v>0</v>
      </c>
      <c r="H231">
        <v>0.98750000000000004</v>
      </c>
      <c r="I231">
        <v>0.98750000000000004</v>
      </c>
      <c r="J231">
        <v>0.85685250000000002</v>
      </c>
      <c r="K231">
        <v>0</v>
      </c>
      <c r="L231">
        <v>0.98750000000000004</v>
      </c>
      <c r="M231">
        <v>0.98750000000000004</v>
      </c>
      <c r="N231">
        <v>0.98</v>
      </c>
      <c r="O231">
        <v>0.98750000000000004</v>
      </c>
      <c r="P231">
        <v>0.98</v>
      </c>
      <c r="Q231">
        <v>0.98750000000000004</v>
      </c>
      <c r="R231">
        <v>0.98750000000000004</v>
      </c>
      <c r="S231">
        <v>0.98750000000000004</v>
      </c>
      <c r="T231">
        <v>0.98</v>
      </c>
      <c r="U231">
        <v>0.98</v>
      </c>
      <c r="V231">
        <v>0.98</v>
      </c>
      <c r="W231">
        <v>0.98</v>
      </c>
      <c r="X231">
        <v>0.98750000000000004</v>
      </c>
      <c r="Y231">
        <v>0.98750000000000004</v>
      </c>
      <c r="Z231">
        <v>0.98750000000000004</v>
      </c>
      <c r="AA231">
        <v>0.98750000000000004</v>
      </c>
      <c r="AB231">
        <v>0.98</v>
      </c>
      <c r="AC231">
        <v>0.98</v>
      </c>
      <c r="AD231">
        <v>0.98750000000000004</v>
      </c>
      <c r="AE231">
        <v>0.98750000000000004</v>
      </c>
      <c r="AF231">
        <v>0.98</v>
      </c>
      <c r="AG231">
        <v>0.99</v>
      </c>
      <c r="AH231">
        <v>0.98417534999999645</v>
      </c>
      <c r="AI231">
        <v>0.98417534999999645</v>
      </c>
      <c r="AJ231">
        <v>0.98</v>
      </c>
      <c r="AK231">
        <v>1</v>
      </c>
      <c r="AL231">
        <v>0</v>
      </c>
      <c r="AM231">
        <v>0</v>
      </c>
      <c r="BB231">
        <v>0.64</v>
      </c>
      <c r="BC231">
        <f t="shared" si="3"/>
        <v>1</v>
      </c>
      <c r="BE231">
        <v>1.1282726000000187</v>
      </c>
      <c r="BF231">
        <v>1.1341999999999952</v>
      </c>
      <c r="BG231">
        <v>1.0826999999999998</v>
      </c>
      <c r="BH231">
        <v>1.0273999999999974</v>
      </c>
      <c r="BI231">
        <v>1</v>
      </c>
      <c r="BJ231">
        <v>2.6574000000000106</v>
      </c>
      <c r="BK231">
        <v>2.337846333333327</v>
      </c>
      <c r="BL231">
        <v>1.1767499999999842</v>
      </c>
      <c r="BM231">
        <v>1.2885</v>
      </c>
      <c r="BN231">
        <v>2.0010000000000008</v>
      </c>
      <c r="BO231">
        <v>1.5775049999999879</v>
      </c>
      <c r="BP231">
        <v>1.5775049999999879</v>
      </c>
      <c r="BQ231">
        <v>1.3000049999999927</v>
      </c>
      <c r="BR231">
        <v>1.109730000000005</v>
      </c>
      <c r="BS231">
        <v>1.4762049999999902</v>
      </c>
      <c r="BT231" s="294"/>
      <c r="BU231">
        <v>1.105814999999996</v>
      </c>
      <c r="BV231" s="294"/>
      <c r="BW231" s="294"/>
      <c r="BX231" s="294"/>
      <c r="BY231" s="294"/>
      <c r="BZ231" s="294"/>
      <c r="CA231" s="294"/>
      <c r="CB231" s="294"/>
      <c r="CC231">
        <v>0.95499999999999996</v>
      </c>
      <c r="CI231">
        <v>0.46</v>
      </c>
      <c r="CJ231">
        <v>0.90500000000000003</v>
      </c>
      <c r="CK231">
        <v>0.66500000000000004</v>
      </c>
      <c r="CM231">
        <v>0.79500000000000004</v>
      </c>
      <c r="CN231">
        <v>0.82750000000000001</v>
      </c>
      <c r="CO231">
        <v>0.85</v>
      </c>
      <c r="CP231">
        <v>0.90249999999999997</v>
      </c>
      <c r="CQ231">
        <v>0.82</v>
      </c>
      <c r="CR231">
        <v>0.89</v>
      </c>
      <c r="DA231" s="294">
        <v>2.8499999999999999E-4</v>
      </c>
      <c r="DB231" s="294">
        <v>2.0000000000000001E-4</v>
      </c>
      <c r="DC231" s="294">
        <v>0</v>
      </c>
      <c r="DD231" s="294">
        <v>1E-4</v>
      </c>
      <c r="DE231" s="294">
        <v>0</v>
      </c>
      <c r="DF231" s="294">
        <v>3.5999999999999999E-3</v>
      </c>
      <c r="DG231" s="294">
        <v>4.6999999999999999E-4</v>
      </c>
      <c r="DH231" s="294">
        <v>6.9999999999999999E-4</v>
      </c>
      <c r="DI231" s="294">
        <v>0</v>
      </c>
      <c r="DJ231" s="294">
        <v>0</v>
      </c>
      <c r="DK231" s="294">
        <v>5.0000000000000001E-4</v>
      </c>
      <c r="DL231" s="294">
        <v>5.0000000000000001E-4</v>
      </c>
      <c r="DM231" s="294">
        <v>2.9999999999999997E-4</v>
      </c>
      <c r="DN231" s="294">
        <v>2.7500000000000002E-4</v>
      </c>
      <c r="DO231" s="294">
        <v>4.0000000000000598E-4</v>
      </c>
      <c r="DQ231" s="294">
        <v>6.4999999999999994E-5</v>
      </c>
    </row>
    <row r="232" spans="1:121" x14ac:dyDescent="0.2">
      <c r="A232" s="66">
        <v>43435</v>
      </c>
      <c r="B232">
        <v>0.98799999999999999</v>
      </c>
      <c r="C232">
        <v>0</v>
      </c>
      <c r="D232">
        <v>0</v>
      </c>
      <c r="E232">
        <v>0</v>
      </c>
      <c r="F232">
        <v>0</v>
      </c>
      <c r="G232">
        <v>0</v>
      </c>
      <c r="H232">
        <v>0.98750000000000004</v>
      </c>
      <c r="I232">
        <v>0.98750000000000004</v>
      </c>
      <c r="J232">
        <v>0.86329500000000003</v>
      </c>
      <c r="K232">
        <v>0</v>
      </c>
      <c r="L232">
        <v>0.9310229499999928</v>
      </c>
      <c r="M232">
        <v>0.9823081124999925</v>
      </c>
      <c r="N232">
        <v>0.89721044999999489</v>
      </c>
      <c r="O232">
        <v>0.98750000000000004</v>
      </c>
      <c r="P232">
        <v>0.89721044999999489</v>
      </c>
      <c r="Q232">
        <v>0.9310229499999928</v>
      </c>
      <c r="R232">
        <v>0.9310229499999928</v>
      </c>
      <c r="S232">
        <v>0.9310229499999928</v>
      </c>
      <c r="T232">
        <v>0.89721044999999489</v>
      </c>
      <c r="U232">
        <v>0.89721044999999489</v>
      </c>
      <c r="V232">
        <v>0.89721044999999489</v>
      </c>
      <c r="W232">
        <v>0.89721044999999489</v>
      </c>
      <c r="X232">
        <v>0.98750000000000004</v>
      </c>
      <c r="Y232">
        <v>0.98750000000000004</v>
      </c>
      <c r="Z232">
        <v>0.98750000000000004</v>
      </c>
      <c r="AA232">
        <v>0.98750000000000004</v>
      </c>
      <c r="AB232">
        <v>0.89721044999999489</v>
      </c>
      <c r="AC232">
        <v>0.89721044999999489</v>
      </c>
      <c r="AD232">
        <v>0.98750000000000004</v>
      </c>
      <c r="AE232">
        <v>0.98750000000000004</v>
      </c>
      <c r="AF232">
        <v>0.89721044999999489</v>
      </c>
      <c r="AG232">
        <v>0.98</v>
      </c>
      <c r="AH232">
        <v>0.98423319999999648</v>
      </c>
      <c r="AI232">
        <v>0.98423319999999648</v>
      </c>
      <c r="AJ232">
        <v>0.89721044999999489</v>
      </c>
      <c r="AK232">
        <v>1</v>
      </c>
      <c r="AL232">
        <v>0</v>
      </c>
      <c r="AM232">
        <v>0</v>
      </c>
      <c r="BB232">
        <v>0.64</v>
      </c>
      <c r="BC232">
        <f t="shared" si="3"/>
        <v>1</v>
      </c>
      <c r="BE232">
        <v>1.1285576000000188</v>
      </c>
      <c r="BF232">
        <v>1.1343999999999952</v>
      </c>
      <c r="BG232">
        <v>1.0826999999999998</v>
      </c>
      <c r="BH232">
        <v>1.0275000000000001</v>
      </c>
      <c r="BI232">
        <v>1</v>
      </c>
      <c r="BJ232">
        <v>2.6610000000000107</v>
      </c>
      <c r="BK232">
        <v>2.338316333333327</v>
      </c>
      <c r="BL232">
        <v>1.1774499999999841</v>
      </c>
      <c r="BM232">
        <v>1.2885</v>
      </c>
      <c r="BN232">
        <v>2.0010000000000008</v>
      </c>
      <c r="BO232">
        <v>1.5780049999999879</v>
      </c>
      <c r="BP232">
        <v>1.5780049999999879</v>
      </c>
      <c r="BQ232">
        <v>1.3003049999999927</v>
      </c>
      <c r="BR232">
        <v>1.110005000000005</v>
      </c>
      <c r="BS232">
        <v>1.4766049999999902</v>
      </c>
      <c r="BT232" s="294"/>
      <c r="BU232">
        <v>1.105879999999996</v>
      </c>
      <c r="BV232" s="294"/>
      <c r="BW232" s="294"/>
      <c r="BX232" s="294"/>
      <c r="BY232" s="294"/>
      <c r="BZ232" s="294"/>
      <c r="CA232" s="294"/>
      <c r="CB232" s="294"/>
      <c r="CC232">
        <v>0.93500000000000005</v>
      </c>
      <c r="CI232">
        <v>0.48</v>
      </c>
      <c r="CJ232">
        <v>0.875</v>
      </c>
      <c r="CK232">
        <v>0.67</v>
      </c>
      <c r="CM232">
        <v>0.59</v>
      </c>
      <c r="CN232">
        <v>0.62250000000000005</v>
      </c>
      <c r="CO232">
        <v>0.69</v>
      </c>
      <c r="CP232">
        <v>0.89249999999999996</v>
      </c>
      <c r="CQ232">
        <v>0.71499999999999997</v>
      </c>
      <c r="CR232">
        <v>0.89</v>
      </c>
      <c r="DA232" s="294">
        <v>2.8499999999999999E-4</v>
      </c>
      <c r="DB232" s="294">
        <v>2.0000000000000001E-4</v>
      </c>
      <c r="DC232" s="294">
        <v>0</v>
      </c>
      <c r="DD232" s="294">
        <v>1E-4</v>
      </c>
      <c r="DE232" s="294">
        <v>0</v>
      </c>
      <c r="DF232" s="294">
        <v>3.5999999999999999E-3</v>
      </c>
      <c r="DG232" s="294">
        <v>4.6999999999999999E-4</v>
      </c>
      <c r="DH232" s="294">
        <v>6.9999999999999999E-4</v>
      </c>
      <c r="DI232" s="294">
        <v>0</v>
      </c>
      <c r="DJ232" s="294">
        <v>0</v>
      </c>
      <c r="DK232" s="294">
        <v>5.0000000000000001E-4</v>
      </c>
      <c r="DL232" s="294">
        <v>5.0000000000000001E-4</v>
      </c>
      <c r="DM232" s="294">
        <v>2.9999999999999997E-4</v>
      </c>
      <c r="DN232" s="294">
        <v>2.7500000000000002E-4</v>
      </c>
      <c r="DO232" s="294">
        <v>4.0000000000000598E-4</v>
      </c>
      <c r="DQ232" s="294">
        <v>6.4999999999999994E-5</v>
      </c>
    </row>
    <row r="233" spans="1:121" x14ac:dyDescent="0.2">
      <c r="A233" s="66">
        <v>43466</v>
      </c>
      <c r="B233">
        <v>0.98799999999999999</v>
      </c>
      <c r="C233">
        <v>0</v>
      </c>
      <c r="D233">
        <v>0</v>
      </c>
      <c r="E233">
        <v>0</v>
      </c>
      <c r="F233">
        <v>0</v>
      </c>
      <c r="G233">
        <v>0</v>
      </c>
      <c r="H233">
        <v>0.98750000000000004</v>
      </c>
      <c r="I233">
        <v>0.9484107499999872</v>
      </c>
      <c r="J233">
        <v>0.87618000000000007</v>
      </c>
      <c r="K233">
        <v>0</v>
      </c>
      <c r="L233">
        <v>0.95499552499999263</v>
      </c>
      <c r="M233">
        <v>0.98750000000000004</v>
      </c>
      <c r="N233">
        <v>0.89741744999999484</v>
      </c>
      <c r="O233">
        <v>0.97704640000000442</v>
      </c>
      <c r="P233">
        <v>0.89741744999999484</v>
      </c>
      <c r="Q233">
        <v>0.95499552499999263</v>
      </c>
      <c r="R233">
        <v>0.95499552499999263</v>
      </c>
      <c r="S233">
        <v>0.95499552499999263</v>
      </c>
      <c r="T233">
        <v>0.89741744999999484</v>
      </c>
      <c r="U233">
        <v>0.89741744999999484</v>
      </c>
      <c r="V233">
        <v>0.89741744999999484</v>
      </c>
      <c r="W233">
        <v>0.89741744999999484</v>
      </c>
      <c r="X233">
        <v>0.97704640000000442</v>
      </c>
      <c r="Y233">
        <v>0.97704640000000442</v>
      </c>
      <c r="Z233">
        <v>0.97704640000000442</v>
      </c>
      <c r="AA233">
        <v>0.97704640000000442</v>
      </c>
      <c r="AB233">
        <v>0.89741744999999484</v>
      </c>
      <c r="AC233">
        <v>0.89741744999999484</v>
      </c>
      <c r="AD233">
        <v>0.97704640000000442</v>
      </c>
      <c r="AE233">
        <v>0.97704640000000442</v>
      </c>
      <c r="AF233">
        <v>0.89741744999999484</v>
      </c>
      <c r="AG233">
        <v>0.98</v>
      </c>
      <c r="AH233">
        <v>0.98429104999999639</v>
      </c>
      <c r="AI233">
        <v>0.98429104999999639</v>
      </c>
      <c r="AJ233">
        <v>0.89741744999999484</v>
      </c>
      <c r="AK233">
        <v>1</v>
      </c>
      <c r="AL233">
        <v>0</v>
      </c>
      <c r="AM233">
        <v>0</v>
      </c>
      <c r="BB233">
        <v>0.64</v>
      </c>
      <c r="BC233">
        <f t="shared" si="3"/>
        <v>1</v>
      </c>
      <c r="BE233">
        <v>1.1288426000000189</v>
      </c>
      <c r="BF233">
        <v>1.1345999999999952</v>
      </c>
      <c r="BG233">
        <v>1.0826999999999998</v>
      </c>
      <c r="BH233">
        <v>1.0275999999999974</v>
      </c>
      <c r="BI233">
        <v>1</v>
      </c>
      <c r="BJ233">
        <v>2.6646000000000107</v>
      </c>
      <c r="BK233">
        <v>2.338786333333327</v>
      </c>
      <c r="BL233">
        <v>1.178149999999984</v>
      </c>
      <c r="BM233">
        <v>1.2885</v>
      </c>
      <c r="BN233">
        <v>2.0010000000000008</v>
      </c>
      <c r="BO233">
        <v>1.5785049999999878</v>
      </c>
      <c r="BP233">
        <v>1.5785049999999878</v>
      </c>
      <c r="BQ233">
        <v>1.3006049999999927</v>
      </c>
      <c r="BR233">
        <v>1.110280000000005</v>
      </c>
      <c r="BS233">
        <v>1.4770049999999901</v>
      </c>
      <c r="BT233" s="294"/>
      <c r="BU233">
        <v>1.105944999999996</v>
      </c>
      <c r="BV233" s="294"/>
      <c r="BW233" s="294"/>
      <c r="BX233" s="294"/>
      <c r="BY233" s="294"/>
      <c r="BZ233" s="294"/>
      <c r="CA233" s="294"/>
      <c r="CB233" s="294"/>
      <c r="CC233">
        <v>0.89500000000000002</v>
      </c>
      <c r="CI233">
        <v>0.45</v>
      </c>
      <c r="CJ233">
        <v>0.80500000000000005</v>
      </c>
      <c r="CK233">
        <v>0.68</v>
      </c>
      <c r="CM233">
        <v>0.60499999999999998</v>
      </c>
      <c r="CN233">
        <v>0.63749999999999996</v>
      </c>
      <c r="CO233">
        <v>0.69</v>
      </c>
      <c r="CP233">
        <v>0.88</v>
      </c>
      <c r="CQ233">
        <v>0.64</v>
      </c>
      <c r="CR233">
        <v>0.89</v>
      </c>
      <c r="DA233" s="294">
        <v>2.8499999999999999E-4</v>
      </c>
      <c r="DB233" s="294">
        <v>2.0000000000000001E-4</v>
      </c>
      <c r="DC233" s="294">
        <v>0</v>
      </c>
      <c r="DD233" s="294">
        <v>1E-4</v>
      </c>
      <c r="DE233" s="294">
        <v>0</v>
      </c>
      <c r="DF233" s="294">
        <v>3.5999999999999999E-3</v>
      </c>
      <c r="DG233" s="294">
        <v>4.6999999999999999E-4</v>
      </c>
      <c r="DH233" s="294">
        <v>6.9999999999999999E-4</v>
      </c>
      <c r="DI233" s="294">
        <v>0</v>
      </c>
      <c r="DJ233" s="294">
        <v>0</v>
      </c>
      <c r="DK233" s="294">
        <v>5.0000000000000001E-4</v>
      </c>
      <c r="DL233" s="294">
        <v>5.0000000000000001E-4</v>
      </c>
      <c r="DM233" s="294">
        <v>2.9999999999999997E-4</v>
      </c>
      <c r="DN233" s="294">
        <v>2.7500000000000002E-4</v>
      </c>
      <c r="DO233" s="294">
        <v>4.0000000000000598E-4</v>
      </c>
      <c r="DQ233" s="294">
        <v>6.4999999999999994E-5</v>
      </c>
    </row>
    <row r="234" spans="1:121" x14ac:dyDescent="0.2">
      <c r="A234" s="66">
        <v>43497</v>
      </c>
      <c r="B234">
        <v>0.97669537400001638</v>
      </c>
      <c r="C234">
        <v>0</v>
      </c>
      <c r="D234">
        <v>0</v>
      </c>
      <c r="E234">
        <v>0</v>
      </c>
      <c r="F234">
        <v>0</v>
      </c>
      <c r="G234">
        <v>0</v>
      </c>
      <c r="H234">
        <v>0.98750000000000004</v>
      </c>
      <c r="I234">
        <v>0.98750000000000004</v>
      </c>
      <c r="J234">
        <v>0.98499999999999999</v>
      </c>
      <c r="K234">
        <v>0</v>
      </c>
      <c r="L234">
        <v>0.98750000000000004</v>
      </c>
      <c r="M234">
        <v>0.98750000000000004</v>
      </c>
      <c r="N234">
        <v>0.92364254999999473</v>
      </c>
      <c r="O234">
        <v>0.97451201250000441</v>
      </c>
      <c r="P234">
        <v>0.92364254999999473</v>
      </c>
      <c r="Q234">
        <v>0.98750000000000004</v>
      </c>
      <c r="R234">
        <v>0.98750000000000004</v>
      </c>
      <c r="S234">
        <v>0.98750000000000004</v>
      </c>
      <c r="T234">
        <v>0.92364254999999473</v>
      </c>
      <c r="U234">
        <v>0.92364254999999473</v>
      </c>
      <c r="V234">
        <v>0.92364254999999473</v>
      </c>
      <c r="W234">
        <v>0.92364254999999473</v>
      </c>
      <c r="X234">
        <v>0.97451201250000441</v>
      </c>
      <c r="Y234">
        <v>0.97451201250000441</v>
      </c>
      <c r="Z234">
        <v>0.97451201250000441</v>
      </c>
      <c r="AA234">
        <v>0.97451201250000441</v>
      </c>
      <c r="AB234">
        <v>0.92364254999999473</v>
      </c>
      <c r="AC234">
        <v>0.92364254999999473</v>
      </c>
      <c r="AD234">
        <v>0.97451201250000441</v>
      </c>
      <c r="AE234">
        <v>0.97451201250000441</v>
      </c>
      <c r="AF234">
        <v>0.92364254999999473</v>
      </c>
      <c r="AG234">
        <v>0.98</v>
      </c>
      <c r="AH234">
        <v>0.98434889999999642</v>
      </c>
      <c r="AI234">
        <v>0.98434889999999642</v>
      </c>
      <c r="AJ234">
        <v>0.92364254999999473</v>
      </c>
      <c r="AK234">
        <v>1</v>
      </c>
      <c r="AL234">
        <v>0</v>
      </c>
      <c r="AM234">
        <v>0</v>
      </c>
      <c r="BB234">
        <v>0.64</v>
      </c>
      <c r="BC234">
        <f t="shared" si="3"/>
        <v>1</v>
      </c>
      <c r="BE234">
        <v>1.129127600000019</v>
      </c>
      <c r="BF234">
        <v>1.1347999999999951</v>
      </c>
      <c r="BG234">
        <v>1.0826999999999998</v>
      </c>
      <c r="BH234">
        <v>1.0276999999999974</v>
      </c>
      <c r="BI234">
        <v>1</v>
      </c>
      <c r="BJ234">
        <v>2.6682000000000108</v>
      </c>
      <c r="BK234">
        <v>2.3392563333333269</v>
      </c>
      <c r="BL234">
        <v>1.178849999999984</v>
      </c>
      <c r="BM234">
        <v>1.2885</v>
      </c>
      <c r="BN234">
        <v>2.0010000000000008</v>
      </c>
      <c r="BO234">
        <v>1.5790049999999878</v>
      </c>
      <c r="BP234">
        <v>1.5790049999999878</v>
      </c>
      <c r="BQ234">
        <v>1.3009049999999927</v>
      </c>
      <c r="BR234">
        <v>1.1105550000000051</v>
      </c>
      <c r="BS234">
        <v>1.4774049999999901</v>
      </c>
      <c r="BT234" s="294"/>
      <c r="BU234">
        <v>1.1060099999999959</v>
      </c>
      <c r="BV234" s="294"/>
      <c r="BW234" s="294"/>
      <c r="BX234" s="294"/>
      <c r="BY234" s="294"/>
      <c r="BZ234" s="294"/>
      <c r="CA234" s="294"/>
      <c r="CB234" s="294"/>
      <c r="CC234">
        <v>0.86499999999999999</v>
      </c>
      <c r="CI234">
        <v>0.45</v>
      </c>
      <c r="CJ234">
        <v>0.84499999999999997</v>
      </c>
      <c r="CK234">
        <v>0.78500000000000003</v>
      </c>
      <c r="CM234">
        <v>0.63500000000000001</v>
      </c>
      <c r="CN234">
        <v>0.66749999999999998</v>
      </c>
      <c r="CO234">
        <v>0.71</v>
      </c>
      <c r="CP234">
        <v>0.87749999999999995</v>
      </c>
      <c r="CQ234">
        <v>0.67</v>
      </c>
      <c r="CR234">
        <v>0.89</v>
      </c>
      <c r="DA234" s="294">
        <v>2.8499999999999999E-4</v>
      </c>
      <c r="DB234" s="294">
        <v>2.0000000000000001E-4</v>
      </c>
      <c r="DC234" s="294">
        <v>0</v>
      </c>
      <c r="DD234" s="294">
        <v>1E-4</v>
      </c>
      <c r="DE234" s="294">
        <v>0</v>
      </c>
      <c r="DF234" s="294">
        <v>3.5999999999999999E-3</v>
      </c>
      <c r="DG234" s="294">
        <v>4.6999999999999999E-4</v>
      </c>
      <c r="DH234" s="294">
        <v>6.9999999999999999E-4</v>
      </c>
      <c r="DI234" s="294">
        <v>0</v>
      </c>
      <c r="DJ234" s="294">
        <v>0</v>
      </c>
      <c r="DK234" s="294">
        <v>5.0000000000000001E-4</v>
      </c>
      <c r="DL234" s="294">
        <v>5.0000000000000001E-4</v>
      </c>
      <c r="DM234" s="294">
        <v>2.9999999999999997E-4</v>
      </c>
      <c r="DN234" s="294">
        <v>2.7500000000000002E-4</v>
      </c>
      <c r="DO234" s="294">
        <v>4.0000000000000598E-4</v>
      </c>
      <c r="DQ234" s="294">
        <v>6.4999999999999994E-5</v>
      </c>
    </row>
    <row r="235" spans="1:121" x14ac:dyDescent="0.2">
      <c r="A235" s="66">
        <v>43525</v>
      </c>
      <c r="B235">
        <v>0.97694189900001649</v>
      </c>
      <c r="C235">
        <v>0</v>
      </c>
      <c r="D235">
        <v>0</v>
      </c>
      <c r="E235">
        <v>0</v>
      </c>
      <c r="F235">
        <v>0</v>
      </c>
      <c r="G235">
        <v>0</v>
      </c>
      <c r="H235">
        <v>0.98750000000000004</v>
      </c>
      <c r="I235">
        <v>0.98750000000000004</v>
      </c>
      <c r="J235">
        <v>0.98499999999999999</v>
      </c>
      <c r="K235">
        <v>0</v>
      </c>
      <c r="L235">
        <v>0.98750000000000004</v>
      </c>
      <c r="M235">
        <v>0.98750000000000004</v>
      </c>
      <c r="N235">
        <v>0.98</v>
      </c>
      <c r="O235">
        <v>0.98750000000000004</v>
      </c>
      <c r="P235">
        <v>0.98</v>
      </c>
      <c r="Q235">
        <v>0.98750000000000004</v>
      </c>
      <c r="R235">
        <v>0.98750000000000004</v>
      </c>
      <c r="S235">
        <v>0.98750000000000004</v>
      </c>
      <c r="T235">
        <v>0.98</v>
      </c>
      <c r="U235">
        <v>0.98</v>
      </c>
      <c r="V235">
        <v>0.98</v>
      </c>
      <c r="W235">
        <v>0.98</v>
      </c>
      <c r="X235">
        <v>0.98750000000000004</v>
      </c>
      <c r="Y235">
        <v>0.98750000000000004</v>
      </c>
      <c r="Z235">
        <v>0.98750000000000004</v>
      </c>
      <c r="AA235">
        <v>0.98750000000000004</v>
      </c>
      <c r="AB235">
        <v>0.98</v>
      </c>
      <c r="AC235">
        <v>0.98</v>
      </c>
      <c r="AD235">
        <v>0.98750000000000004</v>
      </c>
      <c r="AE235">
        <v>0.98750000000000004</v>
      </c>
      <c r="AF235">
        <v>0.98</v>
      </c>
      <c r="AG235">
        <v>0.99</v>
      </c>
      <c r="AH235">
        <v>0.98440674999999633</v>
      </c>
      <c r="AI235">
        <v>0.98440674999999633</v>
      </c>
      <c r="AJ235">
        <v>0.98</v>
      </c>
      <c r="AK235">
        <v>1</v>
      </c>
      <c r="AL235">
        <v>0</v>
      </c>
      <c r="AM235">
        <v>0</v>
      </c>
      <c r="BB235">
        <v>0.64</v>
      </c>
      <c r="BC235">
        <f t="shared" si="3"/>
        <v>1</v>
      </c>
      <c r="BE235">
        <v>1.1294126000000191</v>
      </c>
      <c r="BF235">
        <v>1.135</v>
      </c>
      <c r="BG235">
        <v>1.0826999999999998</v>
      </c>
      <c r="BH235">
        <v>1.0277999999999974</v>
      </c>
      <c r="BI235">
        <v>1</v>
      </c>
      <c r="BJ235">
        <v>2.6718000000000108</v>
      </c>
      <c r="BK235">
        <v>2.3397263333333269</v>
      </c>
      <c r="BL235">
        <v>1.1795499999999839</v>
      </c>
      <c r="BM235">
        <v>1.2885</v>
      </c>
      <c r="BN235">
        <v>2.0010000000000008</v>
      </c>
      <c r="BO235">
        <v>1.5795049999999877</v>
      </c>
      <c r="BP235">
        <v>1.5795049999999877</v>
      </c>
      <c r="BQ235">
        <v>1.3012049999999926</v>
      </c>
      <c r="BR235">
        <v>1.1108300000000051</v>
      </c>
      <c r="BS235">
        <v>1.47780499999999</v>
      </c>
      <c r="BT235" s="294"/>
      <c r="BU235">
        <v>1.1060749999999959</v>
      </c>
      <c r="BV235" s="294"/>
      <c r="BW235" s="294"/>
      <c r="BX235" s="294"/>
      <c r="BY235" s="294"/>
      <c r="BZ235" s="294"/>
      <c r="CA235" s="294"/>
      <c r="CB235" s="294"/>
      <c r="CC235">
        <v>0.86499999999999999</v>
      </c>
      <c r="CI235">
        <v>0.45</v>
      </c>
      <c r="CJ235">
        <v>0.875</v>
      </c>
      <c r="CK235">
        <v>0.95499999999999996</v>
      </c>
      <c r="CM235">
        <v>0.78500000000000003</v>
      </c>
      <c r="CN235">
        <v>0.8175</v>
      </c>
      <c r="CO235">
        <v>0.8</v>
      </c>
      <c r="CP235">
        <v>0.9</v>
      </c>
      <c r="CQ235">
        <v>0.83</v>
      </c>
      <c r="CR235">
        <v>0.89</v>
      </c>
      <c r="DA235" s="294">
        <v>2.8499999999999999E-4</v>
      </c>
      <c r="DB235" s="294">
        <v>2.0000000000000001E-4</v>
      </c>
      <c r="DC235" s="294">
        <v>0</v>
      </c>
      <c r="DD235" s="294">
        <v>1E-4</v>
      </c>
      <c r="DE235" s="294">
        <v>0</v>
      </c>
      <c r="DF235" s="294">
        <v>3.5999999999999999E-3</v>
      </c>
      <c r="DG235" s="294">
        <v>4.6999999999999999E-4</v>
      </c>
      <c r="DH235" s="294">
        <v>6.9999999999999999E-4</v>
      </c>
      <c r="DI235" s="294">
        <v>0</v>
      </c>
      <c r="DJ235" s="294">
        <v>0</v>
      </c>
      <c r="DK235" s="294">
        <v>5.0000000000000001E-4</v>
      </c>
      <c r="DL235" s="294">
        <v>5.0000000000000001E-4</v>
      </c>
      <c r="DM235" s="294">
        <v>2.9999999999999997E-4</v>
      </c>
      <c r="DN235" s="294">
        <v>2.7500000000000002E-4</v>
      </c>
      <c r="DO235" s="294">
        <v>4.0000000000000598E-4</v>
      </c>
      <c r="DQ235" s="294">
        <v>6.4999999999999994E-5</v>
      </c>
    </row>
    <row r="236" spans="1:121" x14ac:dyDescent="0.2">
      <c r="A236" s="66">
        <v>43556</v>
      </c>
      <c r="B236">
        <v>0.98799999999999999</v>
      </c>
      <c r="C236">
        <v>0</v>
      </c>
      <c r="D236">
        <v>0</v>
      </c>
      <c r="E236">
        <v>0</v>
      </c>
      <c r="F236">
        <v>0</v>
      </c>
      <c r="G236">
        <v>0</v>
      </c>
      <c r="H236">
        <v>0.98288245999999724</v>
      </c>
      <c r="I236">
        <v>0.98750000000000004</v>
      </c>
      <c r="J236">
        <v>0.98499999999999999</v>
      </c>
      <c r="K236">
        <v>0</v>
      </c>
      <c r="L236">
        <v>0.98750000000000004</v>
      </c>
      <c r="M236">
        <v>0.98750000000000004</v>
      </c>
      <c r="N236">
        <v>0.98</v>
      </c>
      <c r="O236">
        <v>0.98750000000000004</v>
      </c>
      <c r="P236">
        <v>0.98</v>
      </c>
      <c r="Q236">
        <v>0.98750000000000004</v>
      </c>
      <c r="R236">
        <v>0.98750000000000004</v>
      </c>
      <c r="S236">
        <v>0.98750000000000004</v>
      </c>
      <c r="T236">
        <v>0.98</v>
      </c>
      <c r="U236">
        <v>0.98</v>
      </c>
      <c r="V236">
        <v>0.98</v>
      </c>
      <c r="W236">
        <v>0.98</v>
      </c>
      <c r="X236">
        <v>0.98750000000000004</v>
      </c>
      <c r="Y236">
        <v>0.98750000000000004</v>
      </c>
      <c r="Z236">
        <v>0.98750000000000004</v>
      </c>
      <c r="AA236">
        <v>0.98750000000000004</v>
      </c>
      <c r="AB236">
        <v>0.98</v>
      </c>
      <c r="AC236">
        <v>0.98</v>
      </c>
      <c r="AD236">
        <v>0.98750000000000004</v>
      </c>
      <c r="AE236">
        <v>0.98750000000000004</v>
      </c>
      <c r="AF236">
        <v>0.98</v>
      </c>
      <c r="AG236">
        <v>0.99</v>
      </c>
      <c r="AH236">
        <v>0.98446459999999636</v>
      </c>
      <c r="AI236">
        <v>0.98446459999999636</v>
      </c>
      <c r="AJ236">
        <v>0.98</v>
      </c>
      <c r="AK236">
        <v>1</v>
      </c>
      <c r="AL236">
        <v>0</v>
      </c>
      <c r="AM236">
        <v>0</v>
      </c>
      <c r="BB236">
        <v>0.64</v>
      </c>
      <c r="BC236">
        <f t="shared" si="3"/>
        <v>1</v>
      </c>
      <c r="BE236">
        <v>1.1296976000000192</v>
      </c>
      <c r="BF236">
        <v>1.1351999999999951</v>
      </c>
      <c r="BG236">
        <v>1.0826999999999998</v>
      </c>
      <c r="BH236">
        <v>1.0278999999999974</v>
      </c>
      <c r="BI236">
        <v>1</v>
      </c>
      <c r="BJ236">
        <v>2.6754000000000109</v>
      </c>
      <c r="BK236">
        <v>2.3401963333333269</v>
      </c>
      <c r="BL236">
        <v>1.1802499999999838</v>
      </c>
      <c r="BM236">
        <v>1.2885</v>
      </c>
      <c r="BN236">
        <v>2.0010000000000008</v>
      </c>
      <c r="BO236">
        <v>1.5800049999999877</v>
      </c>
      <c r="BP236">
        <v>1.5800049999999877</v>
      </c>
      <c r="BQ236">
        <v>1.3015049999999926</v>
      </c>
      <c r="BR236">
        <v>1.1111050000000051</v>
      </c>
      <c r="BS236">
        <v>1.47820499999999</v>
      </c>
      <c r="BT236" s="294"/>
      <c r="BU236">
        <v>1.1061399999999959</v>
      </c>
      <c r="BV236" s="294"/>
      <c r="BW236" s="294"/>
      <c r="BX236" s="294"/>
      <c r="BY236" s="294"/>
      <c r="BZ236" s="294"/>
      <c r="CA236" s="294"/>
      <c r="CB236" s="294"/>
      <c r="CC236">
        <v>0.89500000000000002</v>
      </c>
      <c r="CI236">
        <v>0.42</v>
      </c>
      <c r="CJ236">
        <v>0.93500000000000005</v>
      </c>
      <c r="CK236">
        <v>0.94499999999999995</v>
      </c>
      <c r="CM236">
        <v>0.89500000000000002</v>
      </c>
      <c r="CN236">
        <v>0.92749999999999999</v>
      </c>
      <c r="CO236">
        <v>0.85</v>
      </c>
      <c r="CP236">
        <v>0.90300000000000002</v>
      </c>
      <c r="CQ236">
        <v>0.92</v>
      </c>
      <c r="CR236">
        <v>0.89</v>
      </c>
      <c r="DA236" s="294">
        <v>2.8499999999999999E-4</v>
      </c>
      <c r="DB236" s="294">
        <v>2.0000000000000001E-4</v>
      </c>
      <c r="DC236" s="294">
        <v>0</v>
      </c>
      <c r="DD236" s="294">
        <v>1E-4</v>
      </c>
      <c r="DE236" s="294">
        <v>0</v>
      </c>
      <c r="DF236" s="294">
        <v>3.5999999999999999E-3</v>
      </c>
      <c r="DG236" s="294">
        <v>4.6999999999999999E-4</v>
      </c>
      <c r="DH236" s="294">
        <v>6.9999999999999999E-4</v>
      </c>
      <c r="DI236" s="294">
        <v>0</v>
      </c>
      <c r="DJ236" s="294">
        <v>0</v>
      </c>
      <c r="DK236" s="294">
        <v>5.0000000000000001E-4</v>
      </c>
      <c r="DL236" s="294">
        <v>5.0000000000000001E-4</v>
      </c>
      <c r="DM236" s="294">
        <v>2.9999999999999997E-4</v>
      </c>
      <c r="DN236" s="294">
        <v>2.7500000000000002E-4</v>
      </c>
      <c r="DO236" s="294">
        <v>4.0000000000000598E-4</v>
      </c>
      <c r="DQ236" s="294">
        <v>6.4999999999999994E-5</v>
      </c>
    </row>
    <row r="237" spans="1:121" x14ac:dyDescent="0.2">
      <c r="A237" s="66">
        <v>43586</v>
      </c>
      <c r="B237">
        <v>0.98799999999999999</v>
      </c>
      <c r="C237">
        <v>0</v>
      </c>
      <c r="D237">
        <v>0</v>
      </c>
      <c r="E237">
        <v>0</v>
      </c>
      <c r="F237">
        <v>0</v>
      </c>
      <c r="G237">
        <v>0</v>
      </c>
      <c r="H237">
        <v>0.98307985999999725</v>
      </c>
      <c r="I237">
        <v>0.98750000000000004</v>
      </c>
      <c r="J237">
        <v>0.98499999999999999</v>
      </c>
      <c r="K237">
        <v>0</v>
      </c>
      <c r="L237">
        <v>0.98750000000000004</v>
      </c>
      <c r="M237">
        <v>0.98750000000000004</v>
      </c>
      <c r="N237">
        <v>0.98</v>
      </c>
      <c r="O237">
        <v>0.98750000000000004</v>
      </c>
      <c r="P237">
        <v>0.98</v>
      </c>
      <c r="Q237">
        <v>0.98750000000000004</v>
      </c>
      <c r="R237">
        <v>0.98750000000000004</v>
      </c>
      <c r="S237">
        <v>0.98750000000000004</v>
      </c>
      <c r="T237">
        <v>0.98</v>
      </c>
      <c r="U237">
        <v>0.98</v>
      </c>
      <c r="V237">
        <v>0.98</v>
      </c>
      <c r="W237">
        <v>0.98</v>
      </c>
      <c r="X237">
        <v>0.98750000000000004</v>
      </c>
      <c r="Y237">
        <v>0.98750000000000004</v>
      </c>
      <c r="Z237">
        <v>0.98750000000000004</v>
      </c>
      <c r="AA237">
        <v>0.98750000000000004</v>
      </c>
      <c r="AB237">
        <v>0.98</v>
      </c>
      <c r="AC237">
        <v>0.98</v>
      </c>
      <c r="AD237">
        <v>0.98750000000000004</v>
      </c>
      <c r="AE237">
        <v>0.98750000000000004</v>
      </c>
      <c r="AF237">
        <v>0.98</v>
      </c>
      <c r="AG237">
        <v>0.99</v>
      </c>
      <c r="AH237">
        <v>0.98452244999999639</v>
      </c>
      <c r="AI237">
        <v>0.98452244999999639</v>
      </c>
      <c r="AJ237">
        <v>0.98</v>
      </c>
      <c r="AK237">
        <v>1</v>
      </c>
      <c r="AL237">
        <v>0</v>
      </c>
      <c r="AM237">
        <v>0</v>
      </c>
      <c r="BB237">
        <v>0.64</v>
      </c>
      <c r="BC237">
        <f t="shared" si="3"/>
        <v>1</v>
      </c>
      <c r="BE237">
        <v>1.1299826000000193</v>
      </c>
      <c r="BF237">
        <v>1.1353999999999951</v>
      </c>
      <c r="BG237">
        <v>1.0826999999999998</v>
      </c>
      <c r="BH237">
        <v>1.0279999999999974</v>
      </c>
      <c r="BI237">
        <v>1</v>
      </c>
      <c r="BJ237">
        <v>2.6790000000000109</v>
      </c>
      <c r="BK237">
        <v>2.3406663333333269</v>
      </c>
      <c r="BL237">
        <v>1.1809499999999837</v>
      </c>
      <c r="BM237">
        <v>1.2885</v>
      </c>
      <c r="BN237">
        <v>2.0010000000000008</v>
      </c>
      <c r="BO237">
        <v>1.5805049999999876</v>
      </c>
      <c r="BP237">
        <v>1.5805049999999876</v>
      </c>
      <c r="BQ237">
        <v>1.3018049999999926</v>
      </c>
      <c r="BR237">
        <v>1.1113800000000051</v>
      </c>
      <c r="BS237">
        <v>1.47860499999999</v>
      </c>
      <c r="BT237" s="294"/>
      <c r="BU237">
        <v>1.1062049999999959</v>
      </c>
      <c r="BV237" s="294"/>
      <c r="BW237" s="294"/>
      <c r="BX237" s="294"/>
      <c r="BY237" s="294"/>
      <c r="BZ237" s="294"/>
      <c r="CA237" s="294"/>
      <c r="CB237" s="294"/>
      <c r="CC237">
        <v>0.96499999999999997</v>
      </c>
      <c r="CI237">
        <v>0.42</v>
      </c>
      <c r="CJ237">
        <v>0.93500000000000005</v>
      </c>
      <c r="CK237">
        <v>0.84499999999999997</v>
      </c>
      <c r="CM237">
        <v>0.91749999999999998</v>
      </c>
      <c r="CN237">
        <v>0.95</v>
      </c>
      <c r="CO237">
        <v>0.88</v>
      </c>
      <c r="CP237">
        <v>0.9</v>
      </c>
      <c r="CQ237">
        <v>0.93500000000000005</v>
      </c>
      <c r="CR237">
        <v>0.89</v>
      </c>
      <c r="DA237" s="294">
        <v>2.8499999999999999E-4</v>
      </c>
      <c r="DB237" s="294">
        <v>2.0000000000000001E-4</v>
      </c>
      <c r="DC237" s="294">
        <v>0</v>
      </c>
      <c r="DD237" s="294">
        <v>1E-4</v>
      </c>
      <c r="DE237" s="294">
        <v>0</v>
      </c>
      <c r="DF237" s="294">
        <v>3.5999999999999999E-3</v>
      </c>
      <c r="DG237" s="294">
        <v>4.6999999999999999E-4</v>
      </c>
      <c r="DH237" s="294">
        <v>6.9999999999999999E-4</v>
      </c>
      <c r="DI237" s="294">
        <v>0</v>
      </c>
      <c r="DJ237" s="294">
        <v>0</v>
      </c>
      <c r="DK237" s="294">
        <v>5.0000000000000001E-4</v>
      </c>
      <c r="DL237" s="294">
        <v>5.0000000000000001E-4</v>
      </c>
      <c r="DM237" s="294">
        <v>2.9999999999999997E-4</v>
      </c>
      <c r="DN237" s="294">
        <v>2.7500000000000002E-4</v>
      </c>
      <c r="DO237" s="294">
        <v>4.0000000000000598E-4</v>
      </c>
      <c r="DQ237" s="294">
        <v>6.4999999999999994E-5</v>
      </c>
    </row>
    <row r="238" spans="1:121" x14ac:dyDescent="0.2">
      <c r="A238" s="66">
        <v>43617</v>
      </c>
      <c r="B238">
        <v>0.98799999999999999</v>
      </c>
      <c r="C238">
        <v>0</v>
      </c>
      <c r="D238">
        <v>0</v>
      </c>
      <c r="E238">
        <v>0</v>
      </c>
      <c r="F238">
        <v>0</v>
      </c>
      <c r="G238">
        <v>0</v>
      </c>
      <c r="H238">
        <v>0.98750000000000004</v>
      </c>
      <c r="I238">
        <v>0.98750000000000004</v>
      </c>
      <c r="J238">
        <v>0.9728175</v>
      </c>
      <c r="K238">
        <v>0</v>
      </c>
      <c r="L238">
        <v>0.98750000000000004</v>
      </c>
      <c r="M238">
        <v>0.98750000000000004</v>
      </c>
      <c r="N238">
        <v>0.98</v>
      </c>
      <c r="O238">
        <v>0.98750000000000004</v>
      </c>
      <c r="P238">
        <v>0.98</v>
      </c>
      <c r="Q238">
        <v>0.98750000000000004</v>
      </c>
      <c r="R238">
        <v>0.98750000000000004</v>
      </c>
      <c r="S238">
        <v>0.98750000000000004</v>
      </c>
      <c r="T238">
        <v>0.98</v>
      </c>
      <c r="U238">
        <v>0.98</v>
      </c>
      <c r="V238">
        <v>0.98</v>
      </c>
      <c r="W238">
        <v>0.98</v>
      </c>
      <c r="X238">
        <v>0.98750000000000004</v>
      </c>
      <c r="Y238">
        <v>0.98750000000000004</v>
      </c>
      <c r="Z238">
        <v>0.98750000000000004</v>
      </c>
      <c r="AA238">
        <v>0.98750000000000004</v>
      </c>
      <c r="AB238">
        <v>0.98</v>
      </c>
      <c r="AC238">
        <v>0.98</v>
      </c>
      <c r="AD238">
        <v>0.98750000000000004</v>
      </c>
      <c r="AE238">
        <v>0.98750000000000004</v>
      </c>
      <c r="AF238">
        <v>0.98</v>
      </c>
      <c r="AG238">
        <v>0.99</v>
      </c>
      <c r="AH238">
        <v>0.9845802999999963</v>
      </c>
      <c r="AI238">
        <v>0.9845802999999963</v>
      </c>
      <c r="AJ238">
        <v>0.98</v>
      </c>
      <c r="AK238">
        <v>1</v>
      </c>
      <c r="AL238">
        <v>0</v>
      </c>
      <c r="AM238">
        <v>0</v>
      </c>
      <c r="BB238">
        <v>0.64</v>
      </c>
      <c r="BC238">
        <f t="shared" si="3"/>
        <v>1</v>
      </c>
      <c r="BE238">
        <v>1.1302676000000194</v>
      </c>
      <c r="BF238">
        <v>1.1355999999999951</v>
      </c>
      <c r="BG238">
        <v>1.0826999999999998</v>
      </c>
      <c r="BH238">
        <v>1.0280999999999973</v>
      </c>
      <c r="BI238">
        <v>1</v>
      </c>
      <c r="BJ238">
        <v>2.682600000000011</v>
      </c>
      <c r="BK238">
        <v>2.3411363333333268</v>
      </c>
      <c r="BL238">
        <v>1.1816499999999837</v>
      </c>
      <c r="BM238">
        <v>1.2885</v>
      </c>
      <c r="BN238">
        <v>2.0010000000000008</v>
      </c>
      <c r="BO238">
        <v>1.5810049999999876</v>
      </c>
      <c r="BP238">
        <v>1.5810049999999876</v>
      </c>
      <c r="BQ238">
        <v>1.3021049999999925</v>
      </c>
      <c r="BR238">
        <v>1.1116550000000052</v>
      </c>
      <c r="BS238">
        <v>1.4790049999999899</v>
      </c>
      <c r="BT238" s="294"/>
      <c r="BU238">
        <v>1.1062699999999959</v>
      </c>
      <c r="BV238" s="294"/>
      <c r="BW238" s="294"/>
      <c r="BX238" s="294"/>
      <c r="BY238" s="294"/>
      <c r="BZ238" s="294"/>
      <c r="CA238" s="294"/>
      <c r="CB238" s="294"/>
      <c r="CC238">
        <v>0.96499999999999997</v>
      </c>
      <c r="CI238">
        <v>0.47</v>
      </c>
      <c r="CJ238">
        <v>0.93500000000000005</v>
      </c>
      <c r="CK238">
        <v>0.755</v>
      </c>
      <c r="CM238">
        <v>0.88249999999999995</v>
      </c>
      <c r="CN238">
        <v>0.91500000000000004</v>
      </c>
      <c r="CO238">
        <v>0.88</v>
      </c>
      <c r="CP238">
        <v>0.90249999999999997</v>
      </c>
      <c r="CQ238">
        <v>0.91500000000000004</v>
      </c>
      <c r="CR238">
        <v>0.89</v>
      </c>
      <c r="DA238" s="294">
        <v>2.8499999999999999E-4</v>
      </c>
      <c r="DB238" s="294">
        <v>2.0000000000000001E-4</v>
      </c>
      <c r="DC238" s="294">
        <v>0</v>
      </c>
      <c r="DD238" s="294">
        <v>1E-4</v>
      </c>
      <c r="DE238" s="294">
        <v>0</v>
      </c>
      <c r="DF238" s="294">
        <v>3.5999999999999999E-3</v>
      </c>
      <c r="DG238" s="294">
        <v>4.6999999999999999E-4</v>
      </c>
      <c r="DH238" s="294">
        <v>6.9999999999999999E-4</v>
      </c>
      <c r="DI238" s="294">
        <v>0</v>
      </c>
      <c r="DJ238" s="294">
        <v>0</v>
      </c>
      <c r="DK238" s="294">
        <v>5.0000000000000001E-4</v>
      </c>
      <c r="DL238" s="294">
        <v>5.0000000000000001E-4</v>
      </c>
      <c r="DM238" s="294">
        <v>2.9999999999999997E-4</v>
      </c>
      <c r="DN238" s="294">
        <v>2.7500000000000002E-4</v>
      </c>
      <c r="DO238" s="294">
        <v>4.0000000000000598E-4</v>
      </c>
      <c r="DQ238" s="294">
        <v>6.4999999999999994E-5</v>
      </c>
    </row>
    <row r="239" spans="1:121" x14ac:dyDescent="0.2">
      <c r="A239" s="66">
        <v>43647</v>
      </c>
      <c r="B239">
        <v>0.98799999999999999</v>
      </c>
      <c r="C239">
        <v>0</v>
      </c>
      <c r="D239">
        <v>0</v>
      </c>
      <c r="E239">
        <v>0</v>
      </c>
      <c r="F239">
        <v>0</v>
      </c>
      <c r="G239">
        <v>0</v>
      </c>
      <c r="H239">
        <v>0.98750000000000004</v>
      </c>
      <c r="I239">
        <v>0.98750000000000004</v>
      </c>
      <c r="J239">
        <v>0.98499999999999999</v>
      </c>
      <c r="K239">
        <v>0</v>
      </c>
      <c r="L239">
        <v>0.98750000000000004</v>
      </c>
      <c r="M239">
        <v>0.98750000000000004</v>
      </c>
      <c r="N239">
        <v>0.98</v>
      </c>
      <c r="O239">
        <v>0.98750000000000004</v>
      </c>
      <c r="P239">
        <v>0.98</v>
      </c>
      <c r="Q239">
        <v>0.98750000000000004</v>
      </c>
      <c r="R239">
        <v>0.98750000000000004</v>
      </c>
      <c r="S239">
        <v>0.98750000000000004</v>
      </c>
      <c r="T239">
        <v>0.98</v>
      </c>
      <c r="U239">
        <v>0.98</v>
      </c>
      <c r="V239">
        <v>0.98</v>
      </c>
      <c r="W239">
        <v>0.98</v>
      </c>
      <c r="X239">
        <v>0.98750000000000004</v>
      </c>
      <c r="Y239">
        <v>0.98750000000000004</v>
      </c>
      <c r="Z239">
        <v>0.98750000000000004</v>
      </c>
      <c r="AA239">
        <v>0.98750000000000004</v>
      </c>
      <c r="AB239">
        <v>0.98</v>
      </c>
      <c r="AC239">
        <v>0.98</v>
      </c>
      <c r="AD239">
        <v>0.98750000000000004</v>
      </c>
      <c r="AE239">
        <v>0.98750000000000004</v>
      </c>
      <c r="AF239">
        <v>0.98</v>
      </c>
      <c r="AG239">
        <v>0.99</v>
      </c>
      <c r="AH239">
        <v>0.98463814999999633</v>
      </c>
      <c r="AI239">
        <v>0.98463814999999633</v>
      </c>
      <c r="AJ239">
        <v>0.98</v>
      </c>
      <c r="AK239">
        <v>1</v>
      </c>
      <c r="AL239">
        <v>0</v>
      </c>
      <c r="AM239">
        <v>0</v>
      </c>
      <c r="BB239">
        <v>0.64</v>
      </c>
      <c r="BC239">
        <f t="shared" si="3"/>
        <v>1</v>
      </c>
      <c r="BE239">
        <v>1.1305526000000194</v>
      </c>
      <c r="BF239">
        <v>1.135799999999995</v>
      </c>
      <c r="BG239">
        <v>1.0826999999999998</v>
      </c>
      <c r="BH239">
        <v>1.0281999999999973</v>
      </c>
      <c r="BI239">
        <v>1</v>
      </c>
      <c r="BJ239">
        <v>2.686200000000011</v>
      </c>
      <c r="BK239">
        <v>2.3416063333333268</v>
      </c>
      <c r="BL239">
        <v>1.1823499999999836</v>
      </c>
      <c r="BM239">
        <v>1.2885</v>
      </c>
      <c r="BN239">
        <v>2.0010000000000008</v>
      </c>
      <c r="BO239">
        <v>1.5815049999999875</v>
      </c>
      <c r="BP239">
        <v>1.5815049999999875</v>
      </c>
      <c r="BQ239">
        <v>1.3024049999999925</v>
      </c>
      <c r="BR239">
        <v>1.1119300000000052</v>
      </c>
      <c r="BS239">
        <v>1.4794049999999899</v>
      </c>
      <c r="BT239" s="294"/>
      <c r="BU239">
        <v>1.1063349999999958</v>
      </c>
      <c r="BV239" s="294"/>
      <c r="BW239" s="294"/>
      <c r="BX239" s="294"/>
      <c r="BY239" s="294"/>
      <c r="BZ239" s="294"/>
      <c r="CA239" s="294"/>
      <c r="CB239" s="294"/>
      <c r="CC239">
        <v>0.97499999999999998</v>
      </c>
      <c r="CI239">
        <v>0.47</v>
      </c>
      <c r="CJ239">
        <v>0.93500000000000005</v>
      </c>
      <c r="CK239">
        <v>0.77500000000000002</v>
      </c>
      <c r="CM239">
        <v>0.87749999999999995</v>
      </c>
      <c r="CN239">
        <v>0.91</v>
      </c>
      <c r="CO239">
        <v>0.89</v>
      </c>
      <c r="CP239">
        <v>0.90749999999999997</v>
      </c>
      <c r="CQ239">
        <v>0.91500000000000004</v>
      </c>
      <c r="CR239">
        <v>0.89</v>
      </c>
      <c r="DA239" s="294">
        <v>2.8499999999999999E-4</v>
      </c>
      <c r="DB239" s="294">
        <v>2.0000000000000001E-4</v>
      </c>
      <c r="DC239" s="294">
        <v>0</v>
      </c>
      <c r="DD239" s="294">
        <v>1E-4</v>
      </c>
      <c r="DE239" s="294">
        <v>0</v>
      </c>
      <c r="DF239" s="294">
        <v>3.5999999999999999E-3</v>
      </c>
      <c r="DG239" s="294">
        <v>4.6999999999999999E-4</v>
      </c>
      <c r="DH239" s="294">
        <v>6.9999999999999999E-4</v>
      </c>
      <c r="DI239" s="294">
        <v>0</v>
      </c>
      <c r="DJ239" s="294">
        <v>0</v>
      </c>
      <c r="DK239" s="294">
        <v>5.0000000000000001E-4</v>
      </c>
      <c r="DL239" s="294">
        <v>5.0000000000000001E-4</v>
      </c>
      <c r="DM239" s="294">
        <v>2.9999999999999997E-4</v>
      </c>
      <c r="DN239" s="294">
        <v>2.7500000000000002E-4</v>
      </c>
      <c r="DO239" s="294">
        <v>4.0000000000000598E-4</v>
      </c>
      <c r="DQ239" s="294">
        <v>6.4999999999999994E-5</v>
      </c>
    </row>
    <row r="240" spans="1:121" x14ac:dyDescent="0.2">
      <c r="A240" s="66">
        <v>43678</v>
      </c>
      <c r="B240">
        <v>0.98799999999999999</v>
      </c>
      <c r="C240">
        <v>0</v>
      </c>
      <c r="D240">
        <v>0</v>
      </c>
      <c r="E240">
        <v>0</v>
      </c>
      <c r="F240">
        <v>0</v>
      </c>
      <c r="G240">
        <v>0</v>
      </c>
      <c r="H240">
        <v>0.98750000000000004</v>
      </c>
      <c r="I240">
        <v>0.98750000000000004</v>
      </c>
      <c r="J240">
        <v>0.98499999999999999</v>
      </c>
      <c r="K240">
        <v>0</v>
      </c>
      <c r="L240">
        <v>0.98750000000000004</v>
      </c>
      <c r="M240">
        <v>0.98750000000000004</v>
      </c>
      <c r="N240">
        <v>0.98</v>
      </c>
      <c r="O240">
        <v>0.98750000000000004</v>
      </c>
      <c r="P240">
        <v>0.98</v>
      </c>
      <c r="Q240">
        <v>0.98750000000000004</v>
      </c>
      <c r="R240">
        <v>0.98750000000000004</v>
      </c>
      <c r="S240">
        <v>0.98750000000000004</v>
      </c>
      <c r="T240">
        <v>0.98</v>
      </c>
      <c r="U240">
        <v>0.98</v>
      </c>
      <c r="V240">
        <v>0.98</v>
      </c>
      <c r="W240">
        <v>0.98</v>
      </c>
      <c r="X240">
        <v>0.98750000000000004</v>
      </c>
      <c r="Y240">
        <v>0.98750000000000004</v>
      </c>
      <c r="Z240">
        <v>0.98750000000000004</v>
      </c>
      <c r="AA240">
        <v>0.98750000000000004</v>
      </c>
      <c r="AB240">
        <v>0.98</v>
      </c>
      <c r="AC240">
        <v>0.98</v>
      </c>
      <c r="AD240">
        <v>0.98750000000000004</v>
      </c>
      <c r="AE240">
        <v>0.98750000000000004</v>
      </c>
      <c r="AF240">
        <v>0.98</v>
      </c>
      <c r="AG240">
        <v>0.99</v>
      </c>
      <c r="AH240">
        <v>0.98469599999999635</v>
      </c>
      <c r="AI240">
        <v>0.98469599999999635</v>
      </c>
      <c r="AJ240">
        <v>0.98</v>
      </c>
      <c r="AK240">
        <v>1</v>
      </c>
      <c r="AL240">
        <v>0</v>
      </c>
      <c r="AM240">
        <v>0</v>
      </c>
      <c r="BB240">
        <v>0.64</v>
      </c>
      <c r="BC240">
        <f t="shared" si="3"/>
        <v>1</v>
      </c>
      <c r="BE240">
        <v>1.1308376000000195</v>
      </c>
      <c r="BF240">
        <v>1.135999999999995</v>
      </c>
      <c r="BG240">
        <v>1.0826999999999998</v>
      </c>
      <c r="BH240">
        <v>1.0282999999999973</v>
      </c>
      <c r="BI240">
        <v>1</v>
      </c>
      <c r="BJ240">
        <v>2.6898000000000111</v>
      </c>
      <c r="BK240">
        <v>2.3420763333333268</v>
      </c>
      <c r="BL240">
        <v>1.1830499999999835</v>
      </c>
      <c r="BM240">
        <v>1.2885</v>
      </c>
      <c r="BN240">
        <v>2.0010000000000008</v>
      </c>
      <c r="BO240">
        <v>1.5820049999999874</v>
      </c>
      <c r="BP240">
        <v>1.5820049999999874</v>
      </c>
      <c r="BQ240">
        <v>1.3027049999999925</v>
      </c>
      <c r="BR240">
        <v>1.1122050000000052</v>
      </c>
      <c r="BS240">
        <v>1.4798049999999898</v>
      </c>
      <c r="BT240" s="294"/>
      <c r="BU240">
        <v>1.1063999999999958</v>
      </c>
      <c r="BV240" s="294"/>
      <c r="BW240" s="294"/>
      <c r="BX240" s="294"/>
      <c r="BY240" s="294"/>
      <c r="BZ240" s="294"/>
      <c r="CA240" s="294"/>
      <c r="CB240" s="294"/>
      <c r="CC240">
        <v>0.97499999999999998</v>
      </c>
      <c r="CI240">
        <v>0.52</v>
      </c>
      <c r="CJ240">
        <v>0.92500000000000004</v>
      </c>
      <c r="CK240">
        <v>0.86499999999999999</v>
      </c>
      <c r="CM240">
        <v>0.89</v>
      </c>
      <c r="CN240">
        <v>0.92249999999999999</v>
      </c>
      <c r="CO240">
        <v>0.91500000000000004</v>
      </c>
      <c r="CP240">
        <v>0.92749999999999999</v>
      </c>
      <c r="CQ240">
        <v>0.91500000000000004</v>
      </c>
      <c r="CR240">
        <v>0.89</v>
      </c>
      <c r="DA240" s="294">
        <v>2.8499999999999999E-4</v>
      </c>
      <c r="DB240" s="294">
        <v>2.0000000000000001E-4</v>
      </c>
      <c r="DC240" s="294">
        <v>0</v>
      </c>
      <c r="DD240" s="294">
        <v>1E-4</v>
      </c>
      <c r="DE240" s="294">
        <v>0</v>
      </c>
      <c r="DF240" s="294">
        <v>3.5999999999999999E-3</v>
      </c>
      <c r="DG240" s="294">
        <v>4.6999999999999999E-4</v>
      </c>
      <c r="DH240" s="294">
        <v>6.9999999999999999E-4</v>
      </c>
      <c r="DI240" s="294">
        <v>0</v>
      </c>
      <c r="DJ240" s="294">
        <v>0</v>
      </c>
      <c r="DK240" s="294">
        <v>5.0000000000000001E-4</v>
      </c>
      <c r="DL240" s="294">
        <v>5.0000000000000001E-4</v>
      </c>
      <c r="DM240" s="294">
        <v>2.9999999999999997E-4</v>
      </c>
      <c r="DN240" s="294">
        <v>2.7500000000000002E-4</v>
      </c>
      <c r="DO240" s="294">
        <v>4.0000000000000598E-4</v>
      </c>
      <c r="DQ240" s="294">
        <v>6.4999999999999994E-5</v>
      </c>
    </row>
    <row r="241" spans="1:121" x14ac:dyDescent="0.2">
      <c r="A241" s="66">
        <v>43709</v>
      </c>
      <c r="B241">
        <v>0.98799999999999999</v>
      </c>
      <c r="C241">
        <v>0</v>
      </c>
      <c r="D241">
        <v>0</v>
      </c>
      <c r="E241">
        <v>0</v>
      </c>
      <c r="F241">
        <v>0</v>
      </c>
      <c r="G241">
        <v>0</v>
      </c>
      <c r="H241">
        <v>0.98750000000000004</v>
      </c>
      <c r="I241">
        <v>0.98750000000000004</v>
      </c>
      <c r="J241">
        <v>0.93416250000000001</v>
      </c>
      <c r="K241">
        <v>0</v>
      </c>
      <c r="L241">
        <v>0.98750000000000004</v>
      </c>
      <c r="M241">
        <v>0.98750000000000004</v>
      </c>
      <c r="N241">
        <v>0.98</v>
      </c>
      <c r="O241">
        <v>0.98750000000000004</v>
      </c>
      <c r="P241">
        <v>0.98</v>
      </c>
      <c r="Q241">
        <v>0.98750000000000004</v>
      </c>
      <c r="R241">
        <v>0.98750000000000004</v>
      </c>
      <c r="S241">
        <v>0.98750000000000004</v>
      </c>
      <c r="T241">
        <v>0.98</v>
      </c>
      <c r="U241">
        <v>0.98</v>
      </c>
      <c r="V241">
        <v>0.98</v>
      </c>
      <c r="W241">
        <v>0.98</v>
      </c>
      <c r="X241">
        <v>0.98750000000000004</v>
      </c>
      <c r="Y241">
        <v>0.98750000000000004</v>
      </c>
      <c r="Z241">
        <v>0.98750000000000004</v>
      </c>
      <c r="AA241">
        <v>0.98750000000000004</v>
      </c>
      <c r="AB241">
        <v>0.98</v>
      </c>
      <c r="AC241">
        <v>0.98</v>
      </c>
      <c r="AD241">
        <v>0.98750000000000004</v>
      </c>
      <c r="AE241">
        <v>0.98750000000000004</v>
      </c>
      <c r="AF241">
        <v>0.98</v>
      </c>
      <c r="AG241">
        <v>0.99</v>
      </c>
      <c r="AH241">
        <v>0.98475384999999627</v>
      </c>
      <c r="AI241">
        <v>0.98475384999999627</v>
      </c>
      <c r="AJ241">
        <v>0.98</v>
      </c>
      <c r="AK241">
        <v>1</v>
      </c>
      <c r="AL241">
        <v>0</v>
      </c>
      <c r="AM241">
        <v>0</v>
      </c>
      <c r="BB241">
        <v>0.64</v>
      </c>
      <c r="BC241">
        <f t="shared" si="3"/>
        <v>1</v>
      </c>
      <c r="BE241">
        <v>1.1311226000000196</v>
      </c>
      <c r="BF241">
        <v>1.136199999999995</v>
      </c>
      <c r="BG241">
        <v>1.0826999999999998</v>
      </c>
      <c r="BH241">
        <v>1.0283999999999973</v>
      </c>
      <c r="BI241">
        <v>1</v>
      </c>
      <c r="BJ241">
        <v>2.6934000000000111</v>
      </c>
      <c r="BK241">
        <v>2.3425463333333267</v>
      </c>
      <c r="BL241">
        <v>1.1837499999999834</v>
      </c>
      <c r="BM241">
        <v>1.2885</v>
      </c>
      <c r="BN241">
        <v>2.0010000000000008</v>
      </c>
      <c r="BO241">
        <v>1.5825049999999874</v>
      </c>
      <c r="BP241">
        <v>1.5825049999999874</v>
      </c>
      <c r="BQ241">
        <v>1.3030049999999924</v>
      </c>
      <c r="BR241">
        <v>1.1124800000000052</v>
      </c>
      <c r="BS241">
        <v>1.4802049999999898</v>
      </c>
      <c r="BT241" s="294"/>
      <c r="BU241">
        <v>1.1064649999999958</v>
      </c>
      <c r="BV241" s="294"/>
      <c r="BW241" s="294"/>
      <c r="BX241" s="294"/>
      <c r="BY241" s="294"/>
      <c r="BZ241" s="294"/>
      <c r="CA241" s="294"/>
      <c r="CB241" s="294"/>
      <c r="CC241">
        <v>0.97499999999999998</v>
      </c>
      <c r="CI241">
        <v>0.55000000000000004</v>
      </c>
      <c r="CJ241">
        <v>0.92500000000000004</v>
      </c>
      <c r="CK241">
        <v>0.72499999999999998</v>
      </c>
      <c r="CM241">
        <v>0.94499999999999995</v>
      </c>
      <c r="CN241">
        <v>0.97750000000000004</v>
      </c>
      <c r="CO241">
        <v>0.94499999999999995</v>
      </c>
      <c r="CP241">
        <v>0.92</v>
      </c>
      <c r="CQ241">
        <v>0.91500000000000004</v>
      </c>
      <c r="CR241">
        <v>0.89</v>
      </c>
      <c r="DA241" s="294">
        <v>2.8499999999999999E-4</v>
      </c>
      <c r="DB241" s="294">
        <v>2.0000000000000001E-4</v>
      </c>
      <c r="DC241" s="294">
        <v>0</v>
      </c>
      <c r="DD241" s="294">
        <v>1E-4</v>
      </c>
      <c r="DE241" s="294">
        <v>0</v>
      </c>
      <c r="DF241" s="294">
        <v>3.5999999999999999E-3</v>
      </c>
      <c r="DG241" s="294">
        <v>4.6999999999999999E-4</v>
      </c>
      <c r="DH241" s="294">
        <v>6.9999999999999999E-4</v>
      </c>
      <c r="DI241" s="294">
        <v>0</v>
      </c>
      <c r="DJ241" s="294">
        <v>0</v>
      </c>
      <c r="DK241" s="294">
        <v>5.0000000000000001E-4</v>
      </c>
      <c r="DL241" s="294">
        <v>5.0000000000000001E-4</v>
      </c>
      <c r="DM241" s="294">
        <v>2.9999999999999997E-4</v>
      </c>
      <c r="DN241" s="294">
        <v>2.7500000000000002E-4</v>
      </c>
      <c r="DO241" s="294">
        <v>4.0000000000000598E-4</v>
      </c>
      <c r="DQ241" s="294">
        <v>6.4999999999999994E-5</v>
      </c>
    </row>
    <row r="242" spans="1:121" x14ac:dyDescent="0.2">
      <c r="A242" s="66">
        <v>43739</v>
      </c>
      <c r="B242">
        <v>0.98799999999999999</v>
      </c>
      <c r="C242">
        <v>0</v>
      </c>
      <c r="D242">
        <v>0</v>
      </c>
      <c r="E242">
        <v>0</v>
      </c>
      <c r="F242">
        <v>0</v>
      </c>
      <c r="G242">
        <v>0</v>
      </c>
      <c r="H242">
        <v>0.98750000000000004</v>
      </c>
      <c r="I242">
        <v>0.98750000000000004</v>
      </c>
      <c r="J242">
        <v>0.92127749999999997</v>
      </c>
      <c r="K242">
        <v>0</v>
      </c>
      <c r="L242">
        <v>0.98750000000000004</v>
      </c>
      <c r="M242">
        <v>0.98750000000000004</v>
      </c>
      <c r="N242">
        <v>0.98</v>
      </c>
      <c r="O242">
        <v>0.98750000000000004</v>
      </c>
      <c r="P242">
        <v>0.98</v>
      </c>
      <c r="Q242">
        <v>0.98750000000000004</v>
      </c>
      <c r="R242">
        <v>0.98750000000000004</v>
      </c>
      <c r="S242">
        <v>0.98750000000000004</v>
      </c>
      <c r="T242">
        <v>0.98</v>
      </c>
      <c r="U242">
        <v>0.98</v>
      </c>
      <c r="V242">
        <v>0.98</v>
      </c>
      <c r="W242">
        <v>0.98</v>
      </c>
      <c r="X242">
        <v>0.98750000000000004</v>
      </c>
      <c r="Y242">
        <v>0.98750000000000004</v>
      </c>
      <c r="Z242">
        <v>0.98750000000000004</v>
      </c>
      <c r="AA242">
        <v>0.98750000000000004</v>
      </c>
      <c r="AB242">
        <v>0.98</v>
      </c>
      <c r="AC242">
        <v>0.98</v>
      </c>
      <c r="AD242">
        <v>0.98750000000000004</v>
      </c>
      <c r="AE242">
        <v>0.98750000000000004</v>
      </c>
      <c r="AF242">
        <v>0.98</v>
      </c>
      <c r="AG242">
        <v>0.99</v>
      </c>
      <c r="AH242">
        <v>0.98481169999999629</v>
      </c>
      <c r="AI242">
        <v>0.98481169999999629</v>
      </c>
      <c r="AJ242">
        <v>0.98</v>
      </c>
      <c r="AK242">
        <v>1</v>
      </c>
      <c r="AL242">
        <v>0</v>
      </c>
      <c r="AM242">
        <v>0</v>
      </c>
      <c r="BB242">
        <v>0.64</v>
      </c>
      <c r="BC242">
        <f t="shared" si="3"/>
        <v>1</v>
      </c>
      <c r="BE242">
        <v>1.1314076000000197</v>
      </c>
      <c r="BF242">
        <v>1.136399999999995</v>
      </c>
      <c r="BG242">
        <v>1.0826999999999998</v>
      </c>
      <c r="BH242">
        <v>1.0284999999999973</v>
      </c>
      <c r="BI242">
        <v>1</v>
      </c>
      <c r="BJ242">
        <v>2.6970000000000112</v>
      </c>
      <c r="BK242">
        <v>2.3430163333333267</v>
      </c>
      <c r="BL242">
        <v>1.1844499999999833</v>
      </c>
      <c r="BM242">
        <v>1.2885</v>
      </c>
      <c r="BN242">
        <v>2.0010000000000008</v>
      </c>
      <c r="BO242">
        <v>1.5830049999999873</v>
      </c>
      <c r="BP242">
        <v>1.5830049999999873</v>
      </c>
      <c r="BQ242">
        <v>1.3033049999999924</v>
      </c>
      <c r="BR242">
        <v>1.1127550000000053</v>
      </c>
      <c r="BS242">
        <v>1.4806049999999897</v>
      </c>
      <c r="BT242" s="294"/>
      <c r="BU242">
        <v>1.1065299999999958</v>
      </c>
      <c r="BV242" s="294"/>
      <c r="BW242" s="294"/>
      <c r="BX242" s="294"/>
      <c r="BY242" s="294"/>
      <c r="BZ242" s="294"/>
      <c r="CA242" s="294"/>
      <c r="CB242" s="294"/>
      <c r="CC242">
        <v>0.95499999999999996</v>
      </c>
      <c r="CI242">
        <v>0.45</v>
      </c>
      <c r="CJ242">
        <v>0.92500000000000004</v>
      </c>
      <c r="CK242">
        <v>0.71499999999999997</v>
      </c>
      <c r="CM242">
        <v>0.80500000000000005</v>
      </c>
      <c r="CN242">
        <v>0.83750000000000002</v>
      </c>
      <c r="CO242">
        <v>0.875</v>
      </c>
      <c r="CP242">
        <v>0.90249999999999997</v>
      </c>
      <c r="CQ242">
        <v>0.82</v>
      </c>
      <c r="CR242">
        <v>0.89</v>
      </c>
      <c r="DA242" s="294">
        <v>2.8499999999999999E-4</v>
      </c>
      <c r="DB242" s="294">
        <v>2.0000000000000001E-4</v>
      </c>
      <c r="DC242" s="294">
        <v>0</v>
      </c>
      <c r="DD242" s="294">
        <v>1E-4</v>
      </c>
      <c r="DE242" s="294">
        <v>0</v>
      </c>
      <c r="DF242" s="294">
        <v>3.5999999999999999E-3</v>
      </c>
      <c r="DG242" s="294">
        <v>4.6999999999999999E-4</v>
      </c>
      <c r="DH242" s="294">
        <v>6.9999999999999999E-4</v>
      </c>
      <c r="DI242" s="294">
        <v>0</v>
      </c>
      <c r="DJ242" s="294">
        <v>0</v>
      </c>
      <c r="DK242" s="294">
        <v>5.0000000000000001E-4</v>
      </c>
      <c r="DL242" s="294">
        <v>5.0000000000000001E-4</v>
      </c>
      <c r="DM242" s="294">
        <v>2.9999999999999997E-4</v>
      </c>
      <c r="DN242" s="294">
        <v>2.7500000000000002E-4</v>
      </c>
      <c r="DO242" s="294">
        <v>4.0000000000000598E-4</v>
      </c>
      <c r="DQ242" s="294">
        <v>6.4999999999999994E-5</v>
      </c>
    </row>
    <row r="243" spans="1:121" x14ac:dyDescent="0.2">
      <c r="A243" s="66">
        <v>43770</v>
      </c>
      <c r="B243">
        <v>0.98799999999999999</v>
      </c>
      <c r="C243">
        <v>0</v>
      </c>
      <c r="D243">
        <v>0</v>
      </c>
      <c r="E243">
        <v>0</v>
      </c>
      <c r="F243">
        <v>0</v>
      </c>
      <c r="G243">
        <v>0</v>
      </c>
      <c r="H243">
        <v>0.98750000000000004</v>
      </c>
      <c r="I243">
        <v>0.98750000000000004</v>
      </c>
      <c r="J243">
        <v>0.86973750000000005</v>
      </c>
      <c r="K243">
        <v>0</v>
      </c>
      <c r="L243">
        <v>0.98750000000000004</v>
      </c>
      <c r="M243">
        <v>0.98750000000000004</v>
      </c>
      <c r="N243">
        <v>0.98</v>
      </c>
      <c r="O243">
        <v>0.98750000000000004</v>
      </c>
      <c r="P243">
        <v>0.98</v>
      </c>
      <c r="Q243">
        <v>0.98750000000000004</v>
      </c>
      <c r="R243">
        <v>0.98750000000000004</v>
      </c>
      <c r="S243">
        <v>0.98750000000000004</v>
      </c>
      <c r="T243">
        <v>0.98</v>
      </c>
      <c r="U243">
        <v>0.98</v>
      </c>
      <c r="V243">
        <v>0.98</v>
      </c>
      <c r="W243">
        <v>0.98</v>
      </c>
      <c r="X243">
        <v>0.98750000000000004</v>
      </c>
      <c r="Y243">
        <v>0.98750000000000004</v>
      </c>
      <c r="Z243">
        <v>0.98750000000000004</v>
      </c>
      <c r="AA243">
        <v>0.98750000000000004</v>
      </c>
      <c r="AB243">
        <v>0.98</v>
      </c>
      <c r="AC243">
        <v>0.98</v>
      </c>
      <c r="AD243">
        <v>0.98750000000000004</v>
      </c>
      <c r="AE243">
        <v>0.98750000000000004</v>
      </c>
      <c r="AF243">
        <v>0.98</v>
      </c>
      <c r="AG243">
        <v>0.99</v>
      </c>
      <c r="AH243">
        <v>0.98486954999999621</v>
      </c>
      <c r="AI243">
        <v>0.98486954999999621</v>
      </c>
      <c r="AJ243">
        <v>0.98</v>
      </c>
      <c r="AK243">
        <v>1</v>
      </c>
      <c r="AL243">
        <v>0</v>
      </c>
      <c r="AM243">
        <v>0</v>
      </c>
      <c r="BB243">
        <v>0.64</v>
      </c>
      <c r="BC243">
        <f t="shared" si="3"/>
        <v>1</v>
      </c>
      <c r="BE243">
        <v>1.1316926000000198</v>
      </c>
      <c r="BF243">
        <v>1.1365999999999949</v>
      </c>
      <c r="BG243">
        <v>1.0826999999999998</v>
      </c>
      <c r="BH243">
        <v>1.0285999999999973</v>
      </c>
      <c r="BI243">
        <v>1</v>
      </c>
      <c r="BJ243">
        <v>2.7006000000000112</v>
      </c>
      <c r="BK243">
        <v>2.3434863333333267</v>
      </c>
      <c r="BL243">
        <v>1.1851499999999833</v>
      </c>
      <c r="BM243">
        <v>1.2885</v>
      </c>
      <c r="BN243">
        <v>2.0010000000000008</v>
      </c>
      <c r="BO243">
        <v>1.5835049999999873</v>
      </c>
      <c r="BP243">
        <v>1.5835049999999873</v>
      </c>
      <c r="BQ243">
        <v>1.3036049999999924</v>
      </c>
      <c r="BR243">
        <v>1.1130300000000053</v>
      </c>
      <c r="BS243">
        <v>1.4810049999999897</v>
      </c>
      <c r="BT243" s="294"/>
      <c r="BU243">
        <v>1.1065949999999958</v>
      </c>
      <c r="BV243" s="294"/>
      <c r="BW243" s="294"/>
      <c r="BX243" s="294"/>
      <c r="BY243" s="294"/>
      <c r="BZ243" s="294"/>
      <c r="CA243" s="294"/>
      <c r="CB243" s="294"/>
      <c r="CC243">
        <v>0.95499999999999996</v>
      </c>
      <c r="CI243">
        <v>0.46</v>
      </c>
      <c r="CJ243">
        <v>0.90500000000000003</v>
      </c>
      <c r="CK243">
        <v>0.67500000000000004</v>
      </c>
      <c r="CM243">
        <v>0.79500000000000004</v>
      </c>
      <c r="CN243">
        <v>0.82750000000000001</v>
      </c>
      <c r="CO243">
        <v>0.85</v>
      </c>
      <c r="CP243">
        <v>0.90249999999999997</v>
      </c>
      <c r="CQ243">
        <v>0.82</v>
      </c>
      <c r="CR243">
        <v>0.89</v>
      </c>
      <c r="DA243" s="294">
        <v>2.8499999999999999E-4</v>
      </c>
      <c r="DB243" s="294">
        <v>2.0000000000000001E-4</v>
      </c>
      <c r="DC243" s="294">
        <v>0</v>
      </c>
      <c r="DD243" s="294">
        <v>1E-4</v>
      </c>
      <c r="DE243" s="294">
        <v>0</v>
      </c>
      <c r="DF243" s="294">
        <v>3.5999999999999999E-3</v>
      </c>
      <c r="DG243" s="294">
        <v>4.6999999999999999E-4</v>
      </c>
      <c r="DH243" s="294">
        <v>6.9999999999999999E-4</v>
      </c>
      <c r="DI243" s="294">
        <v>0</v>
      </c>
      <c r="DJ243" s="294">
        <v>0</v>
      </c>
      <c r="DK243" s="294">
        <v>5.0000000000000001E-4</v>
      </c>
      <c r="DL243" s="294">
        <v>5.0000000000000001E-4</v>
      </c>
      <c r="DM243" s="294">
        <v>2.9999999999999997E-4</v>
      </c>
      <c r="DN243" s="294">
        <v>2.7500000000000002E-4</v>
      </c>
      <c r="DO243" s="294">
        <v>4.0000000000000598E-4</v>
      </c>
      <c r="DQ243" s="294">
        <v>6.4999999999999994E-5</v>
      </c>
    </row>
    <row r="244" spans="1:121" x14ac:dyDescent="0.2">
      <c r="A244" s="66">
        <v>43800</v>
      </c>
      <c r="B244">
        <v>0.98799999999999999</v>
      </c>
      <c r="C244">
        <v>0</v>
      </c>
      <c r="D244">
        <v>0</v>
      </c>
      <c r="E244">
        <v>0</v>
      </c>
      <c r="F244">
        <v>0</v>
      </c>
      <c r="G244">
        <v>0</v>
      </c>
      <c r="H244">
        <v>0.98750000000000004</v>
      </c>
      <c r="I244">
        <v>0.98750000000000004</v>
      </c>
      <c r="J244">
        <v>0.87618000000000007</v>
      </c>
      <c r="K244">
        <v>0</v>
      </c>
      <c r="L244">
        <v>0.93456294999999245</v>
      </c>
      <c r="M244">
        <v>0.9860431124999921</v>
      </c>
      <c r="N244">
        <v>0.89969444999999459</v>
      </c>
      <c r="O244">
        <v>0.98750000000000004</v>
      </c>
      <c r="P244">
        <v>0.89969444999999459</v>
      </c>
      <c r="Q244">
        <v>0.93456294999999245</v>
      </c>
      <c r="R244">
        <v>0.93456294999999245</v>
      </c>
      <c r="S244">
        <v>0.93456294999999245</v>
      </c>
      <c r="T244">
        <v>0.89969444999999459</v>
      </c>
      <c r="U244">
        <v>0.89969444999999459</v>
      </c>
      <c r="V244">
        <v>0.89969444999999459</v>
      </c>
      <c r="W244">
        <v>0.89969444999999459</v>
      </c>
      <c r="X244">
        <v>0.98750000000000004</v>
      </c>
      <c r="Y244">
        <v>0.98750000000000004</v>
      </c>
      <c r="Z244">
        <v>0.98750000000000004</v>
      </c>
      <c r="AA244">
        <v>0.98750000000000004</v>
      </c>
      <c r="AB244">
        <v>0.89969444999999459</v>
      </c>
      <c r="AC244">
        <v>0.89969444999999459</v>
      </c>
      <c r="AD244">
        <v>0.98750000000000004</v>
      </c>
      <c r="AE244">
        <v>0.98750000000000004</v>
      </c>
      <c r="AF244">
        <v>0.89969444999999459</v>
      </c>
      <c r="AG244">
        <v>0.98</v>
      </c>
      <c r="AH244">
        <v>0.98492739999999623</v>
      </c>
      <c r="AI244">
        <v>0.98492739999999623</v>
      </c>
      <c r="AJ244">
        <v>0.89969444999999459</v>
      </c>
      <c r="AK244">
        <v>1</v>
      </c>
      <c r="AL244">
        <v>0</v>
      </c>
      <c r="AM244">
        <v>0</v>
      </c>
      <c r="BB244">
        <v>0.64</v>
      </c>
      <c r="BC244">
        <f t="shared" si="3"/>
        <v>1</v>
      </c>
      <c r="BE244">
        <v>1.1319776000000199</v>
      </c>
      <c r="BF244">
        <v>1.1367999999999949</v>
      </c>
      <c r="BG244">
        <v>1.0826999999999998</v>
      </c>
      <c r="BH244">
        <v>1.0286999999999973</v>
      </c>
      <c r="BI244">
        <v>1</v>
      </c>
      <c r="BJ244">
        <v>2.7042000000000113</v>
      </c>
      <c r="BK244">
        <v>2.3439563333333266</v>
      </c>
      <c r="BL244">
        <v>1.1858499999999832</v>
      </c>
      <c r="BM244">
        <v>1.2885</v>
      </c>
      <c r="BN244">
        <v>2.0010000000000008</v>
      </c>
      <c r="BO244">
        <v>1.5840049999999872</v>
      </c>
      <c r="BP244">
        <v>1.5840049999999872</v>
      </c>
      <c r="BQ244">
        <v>1.3039049999999923</v>
      </c>
      <c r="BR244">
        <v>1.1133050000000053</v>
      </c>
      <c r="BS244">
        <v>1.4814049999999896</v>
      </c>
      <c r="BT244" s="294"/>
      <c r="BU244">
        <v>1.1066599999999958</v>
      </c>
      <c r="BV244" s="294"/>
      <c r="BW244" s="294"/>
      <c r="BX244" s="294"/>
      <c r="BY244" s="294"/>
      <c r="BZ244" s="294"/>
      <c r="CA244" s="294"/>
      <c r="CB244" s="294"/>
      <c r="CC244">
        <v>0.93500000000000005</v>
      </c>
      <c r="CI244">
        <v>0.48</v>
      </c>
      <c r="CJ244">
        <v>0.875</v>
      </c>
      <c r="CK244">
        <v>0.68</v>
      </c>
      <c r="CM244">
        <v>0.59</v>
      </c>
      <c r="CN244">
        <v>0.62250000000000005</v>
      </c>
      <c r="CO244">
        <v>0.69</v>
      </c>
      <c r="CP244">
        <v>0.89249999999999996</v>
      </c>
      <c r="CQ244">
        <v>0.71499999999999997</v>
      </c>
      <c r="CR244">
        <v>0.89</v>
      </c>
      <c r="DA244" s="294">
        <v>2.8499999999999999E-4</v>
      </c>
      <c r="DB244" s="294">
        <v>2.0000000000000001E-4</v>
      </c>
      <c r="DC244" s="294">
        <v>0</v>
      </c>
      <c r="DD244" s="294">
        <v>1E-4</v>
      </c>
      <c r="DE244" s="294">
        <v>0</v>
      </c>
      <c r="DF244" s="294">
        <v>3.5999999999999999E-3</v>
      </c>
      <c r="DG244" s="294">
        <v>4.6999999999999999E-4</v>
      </c>
      <c r="DH244" s="294">
        <v>6.9999999999999999E-4</v>
      </c>
      <c r="DI244" s="294">
        <v>0</v>
      </c>
      <c r="DJ244" s="294">
        <v>0</v>
      </c>
      <c r="DK244" s="294">
        <v>5.0000000000000001E-4</v>
      </c>
      <c r="DL244" s="294">
        <v>5.0000000000000001E-4</v>
      </c>
      <c r="DM244" s="294">
        <v>2.9999999999999997E-4</v>
      </c>
      <c r="DN244" s="294">
        <v>2.7500000000000002E-4</v>
      </c>
      <c r="DO244" s="294">
        <v>4.0000000000000598E-4</v>
      </c>
      <c r="DQ244" s="294">
        <v>6.4999999999999994E-5</v>
      </c>
    </row>
    <row r="245" spans="1:121" x14ac:dyDescent="0.2">
      <c r="A245" s="66">
        <v>43831</v>
      </c>
      <c r="B245">
        <v>0.98799999999999999</v>
      </c>
      <c r="C245">
        <v>0</v>
      </c>
      <c r="D245">
        <v>0</v>
      </c>
      <c r="E245">
        <v>0</v>
      </c>
      <c r="F245">
        <v>0</v>
      </c>
      <c r="G245">
        <v>0</v>
      </c>
      <c r="H245">
        <v>0.98750000000000004</v>
      </c>
      <c r="I245">
        <v>0.95517274999998647</v>
      </c>
      <c r="J245">
        <v>0.88906499999999988</v>
      </c>
      <c r="K245">
        <v>0</v>
      </c>
      <c r="L245">
        <v>0.95862552499999221</v>
      </c>
      <c r="M245">
        <v>0.98750000000000004</v>
      </c>
      <c r="N245">
        <v>0.89990144999999466</v>
      </c>
      <c r="O245">
        <v>0.97995040000000466</v>
      </c>
      <c r="P245">
        <v>0.89990144999999466</v>
      </c>
      <c r="Q245">
        <v>0.95862552499999221</v>
      </c>
      <c r="R245">
        <v>0.95862552499999221</v>
      </c>
      <c r="S245">
        <v>0.95862552499999221</v>
      </c>
      <c r="T245">
        <v>0.89990144999999466</v>
      </c>
      <c r="U245">
        <v>0.89990144999999466</v>
      </c>
      <c r="V245">
        <v>0.89990144999999466</v>
      </c>
      <c r="W245">
        <v>0.89990144999999466</v>
      </c>
      <c r="X245">
        <v>0.97995040000000466</v>
      </c>
      <c r="Y245">
        <v>0.97995040000000466</v>
      </c>
      <c r="Z245">
        <v>0.97995040000000466</v>
      </c>
      <c r="AA245">
        <v>0.97995040000000466</v>
      </c>
      <c r="AB245">
        <v>0.89990144999999466</v>
      </c>
      <c r="AC245">
        <v>0.89990144999999466</v>
      </c>
      <c r="AD245">
        <v>0.97995040000000466</v>
      </c>
      <c r="AE245">
        <v>0.97995040000000466</v>
      </c>
      <c r="AF245">
        <v>0.89990144999999466</v>
      </c>
      <c r="AG245">
        <v>0.98</v>
      </c>
      <c r="AH245">
        <v>0.98498524999999626</v>
      </c>
      <c r="AI245">
        <v>0.98498524999999626</v>
      </c>
      <c r="AJ245">
        <v>0.89990144999999466</v>
      </c>
      <c r="AK245">
        <v>1</v>
      </c>
      <c r="AL245">
        <v>0</v>
      </c>
      <c r="AM245">
        <v>0</v>
      </c>
      <c r="BB245">
        <v>0.64</v>
      </c>
      <c r="BC245">
        <f t="shared" si="3"/>
        <v>1</v>
      </c>
      <c r="BE245">
        <v>1.13226260000002</v>
      </c>
      <c r="BF245">
        <v>1.1369999999999949</v>
      </c>
      <c r="BG245">
        <v>1.0826999999999998</v>
      </c>
      <c r="BH245">
        <v>1.0287999999999973</v>
      </c>
      <c r="BI245">
        <v>1</v>
      </c>
      <c r="BJ245">
        <v>2.7078000000000113</v>
      </c>
      <c r="BK245">
        <v>2.3444263333333266</v>
      </c>
      <c r="BL245">
        <v>1.1865499999999831</v>
      </c>
      <c r="BM245">
        <v>1.2885</v>
      </c>
      <c r="BN245">
        <v>2.0010000000000008</v>
      </c>
      <c r="BO245">
        <v>1.5845049999999872</v>
      </c>
      <c r="BP245">
        <v>1.5845049999999872</v>
      </c>
      <c r="BQ245">
        <v>1.3042049999999923</v>
      </c>
      <c r="BR245">
        <v>1.1135800000000053</v>
      </c>
      <c r="BS245">
        <v>1.4818049999999896</v>
      </c>
      <c r="BT245" s="294"/>
      <c r="BU245">
        <v>1.1067249999999957</v>
      </c>
      <c r="BV245" s="294"/>
      <c r="BW245" s="294"/>
      <c r="BX245" s="294"/>
      <c r="BY245" s="294"/>
      <c r="BZ245" s="294"/>
      <c r="CA245" s="294"/>
      <c r="CB245" s="294"/>
      <c r="CC245">
        <v>0.89500000000000002</v>
      </c>
      <c r="CI245">
        <v>0.45</v>
      </c>
      <c r="CJ245">
        <v>0.80500000000000005</v>
      </c>
      <c r="CK245">
        <v>0.69</v>
      </c>
      <c r="CM245">
        <v>0.60499999999999998</v>
      </c>
      <c r="CN245">
        <v>0.63749999999999996</v>
      </c>
      <c r="CO245">
        <v>0.69</v>
      </c>
      <c r="CP245">
        <v>0.88</v>
      </c>
      <c r="CQ245">
        <v>0.64</v>
      </c>
      <c r="CR245">
        <v>0.89</v>
      </c>
      <c r="DA245" s="294">
        <v>2.8499999999999999E-4</v>
      </c>
      <c r="DB245" s="294">
        <v>2.0000000000000001E-4</v>
      </c>
      <c r="DC245" s="294">
        <v>0</v>
      </c>
      <c r="DD245" s="294">
        <v>1E-4</v>
      </c>
      <c r="DE245" s="294">
        <v>0</v>
      </c>
      <c r="DF245" s="294">
        <v>3.5999999999999999E-3</v>
      </c>
      <c r="DG245" s="294">
        <v>4.6999999999999999E-4</v>
      </c>
      <c r="DH245" s="294">
        <v>6.9999999999999999E-4</v>
      </c>
      <c r="DI245" s="294">
        <v>0</v>
      </c>
      <c r="DJ245" s="294">
        <v>0</v>
      </c>
      <c r="DK245" s="294">
        <v>5.0000000000000001E-4</v>
      </c>
      <c r="DL245" s="294">
        <v>5.0000000000000001E-4</v>
      </c>
      <c r="DM245" s="294">
        <v>2.9999999999999997E-4</v>
      </c>
      <c r="DN245" s="294">
        <v>2.7500000000000002E-4</v>
      </c>
      <c r="DO245" s="294">
        <v>4.0000000000000598E-4</v>
      </c>
      <c r="DQ245" s="294">
        <v>6.4999999999999994E-5</v>
      </c>
    </row>
    <row r="246" spans="1:121" x14ac:dyDescent="0.2">
      <c r="A246" s="66">
        <v>43862</v>
      </c>
      <c r="B246">
        <v>0.97965367400001735</v>
      </c>
      <c r="C246">
        <v>0</v>
      </c>
      <c r="D246">
        <v>0</v>
      </c>
      <c r="E246">
        <v>0</v>
      </c>
      <c r="F246">
        <v>0</v>
      </c>
      <c r="G246">
        <v>0</v>
      </c>
      <c r="H246">
        <v>0.98750000000000004</v>
      </c>
      <c r="I246">
        <v>0.98750000000000004</v>
      </c>
      <c r="J246">
        <v>0.98499999999999999</v>
      </c>
      <c r="K246">
        <v>0</v>
      </c>
      <c r="L246">
        <v>0.98750000000000004</v>
      </c>
      <c r="M246">
        <v>0.98750000000000004</v>
      </c>
      <c r="N246">
        <v>0.9261985499999944</v>
      </c>
      <c r="O246">
        <v>0.97740776250000461</v>
      </c>
      <c r="P246">
        <v>0.9261985499999944</v>
      </c>
      <c r="Q246">
        <v>0.98750000000000004</v>
      </c>
      <c r="R246">
        <v>0.98750000000000004</v>
      </c>
      <c r="S246">
        <v>0.98750000000000004</v>
      </c>
      <c r="T246">
        <v>0.9261985499999944</v>
      </c>
      <c r="U246">
        <v>0.9261985499999944</v>
      </c>
      <c r="V246">
        <v>0.9261985499999944</v>
      </c>
      <c r="W246">
        <v>0.9261985499999944</v>
      </c>
      <c r="X246">
        <v>0.97740776250000461</v>
      </c>
      <c r="Y246">
        <v>0.97740776250000461</v>
      </c>
      <c r="Z246">
        <v>0.97740776250000461</v>
      </c>
      <c r="AA246">
        <v>0.97740776250000461</v>
      </c>
      <c r="AB246">
        <v>0.9261985499999944</v>
      </c>
      <c r="AC246">
        <v>0.9261985499999944</v>
      </c>
      <c r="AD246">
        <v>0.97740776250000461</v>
      </c>
      <c r="AE246">
        <v>0.97740776250000461</v>
      </c>
      <c r="AF246">
        <v>0.9261985499999944</v>
      </c>
      <c r="AG246">
        <v>0.98</v>
      </c>
      <c r="AH246">
        <v>0.98499999999999999</v>
      </c>
      <c r="AI246">
        <v>0.98499999999999999</v>
      </c>
      <c r="AJ246">
        <v>0.9261985499999944</v>
      </c>
      <c r="AK246">
        <v>1</v>
      </c>
      <c r="AL246">
        <v>0</v>
      </c>
      <c r="AM246">
        <v>0</v>
      </c>
      <c r="BB246">
        <v>0.64</v>
      </c>
      <c r="BC246">
        <f t="shared" si="3"/>
        <v>1</v>
      </c>
      <c r="BE246">
        <v>1.1325476000000201</v>
      </c>
      <c r="BF246">
        <v>1.1371999999999949</v>
      </c>
      <c r="BG246">
        <v>1.0826999999999998</v>
      </c>
      <c r="BH246">
        <v>1.0288999999999973</v>
      </c>
      <c r="BI246">
        <v>1</v>
      </c>
      <c r="BJ246">
        <v>2.7114000000000114</v>
      </c>
      <c r="BK246">
        <v>2.3448963333333266</v>
      </c>
      <c r="BL246">
        <v>1.187249999999983</v>
      </c>
      <c r="BM246">
        <v>1.2885</v>
      </c>
      <c r="BN246">
        <v>2.0010000000000008</v>
      </c>
      <c r="BO246">
        <v>1.5850049999999871</v>
      </c>
      <c r="BP246">
        <v>1.5850049999999871</v>
      </c>
      <c r="BQ246">
        <v>1.3045049999999923</v>
      </c>
      <c r="BR246">
        <v>1.1138550000000054</v>
      </c>
      <c r="BS246">
        <v>1.4822049999999896</v>
      </c>
      <c r="BT246" s="294"/>
      <c r="BU246">
        <v>1.1067899999999957</v>
      </c>
      <c r="BV246" s="294"/>
      <c r="BW246" s="294"/>
      <c r="BX246" s="294"/>
      <c r="BY246" s="294"/>
      <c r="BZ246" s="294"/>
      <c r="CA246" s="294"/>
      <c r="CB246" s="294"/>
      <c r="CC246">
        <v>0.86499999999999999</v>
      </c>
      <c r="CI246">
        <v>0.45</v>
      </c>
      <c r="CJ246">
        <v>0.84499999999999997</v>
      </c>
      <c r="CK246">
        <v>0.79500000000000004</v>
      </c>
      <c r="CM246">
        <v>0.63500000000000001</v>
      </c>
      <c r="CN246">
        <v>0.66749999999999998</v>
      </c>
      <c r="CO246">
        <v>0.71</v>
      </c>
      <c r="CP246">
        <v>0.87749999999999995</v>
      </c>
      <c r="CQ246">
        <v>0.67</v>
      </c>
      <c r="CR246">
        <v>0.89</v>
      </c>
      <c r="DA246" s="294">
        <v>2.8499999999999999E-4</v>
      </c>
      <c r="DB246" s="294">
        <v>2.0000000000000001E-4</v>
      </c>
      <c r="DC246" s="294">
        <v>0</v>
      </c>
      <c r="DD246" s="294">
        <v>1E-4</v>
      </c>
      <c r="DE246" s="294">
        <v>0</v>
      </c>
      <c r="DF246" s="294">
        <v>3.5999999999999999E-3</v>
      </c>
      <c r="DG246" s="294">
        <v>4.6999999999999999E-4</v>
      </c>
      <c r="DH246" s="294">
        <v>6.9999999999999999E-4</v>
      </c>
      <c r="DI246" s="294">
        <v>0</v>
      </c>
      <c r="DJ246" s="294">
        <v>0</v>
      </c>
      <c r="DK246" s="294">
        <v>5.0000000000000001E-4</v>
      </c>
      <c r="DL246" s="294">
        <v>5.0000000000000001E-4</v>
      </c>
      <c r="DM246" s="294">
        <v>2.9999999999999997E-4</v>
      </c>
      <c r="DN246" s="294">
        <v>2.7500000000000002E-4</v>
      </c>
      <c r="DO246" s="294">
        <v>4.0000000000000598E-4</v>
      </c>
      <c r="DQ246" s="294">
        <v>6.4999999999999994E-5</v>
      </c>
    </row>
    <row r="247" spans="1:121" x14ac:dyDescent="0.2">
      <c r="A247" s="66">
        <v>43891</v>
      </c>
      <c r="B247">
        <v>0.97990019900001746</v>
      </c>
      <c r="C247">
        <v>0</v>
      </c>
      <c r="D247">
        <v>0</v>
      </c>
      <c r="E247">
        <v>0</v>
      </c>
      <c r="F247">
        <v>0</v>
      </c>
      <c r="G247">
        <v>0</v>
      </c>
      <c r="H247">
        <v>0.98750000000000004</v>
      </c>
      <c r="I247">
        <v>0.98750000000000004</v>
      </c>
      <c r="J247">
        <v>0.98499999999999999</v>
      </c>
      <c r="K247">
        <v>0</v>
      </c>
      <c r="L247">
        <v>0.98750000000000004</v>
      </c>
      <c r="M247">
        <v>0.98750000000000004</v>
      </c>
      <c r="N247">
        <v>0.98</v>
      </c>
      <c r="O247">
        <v>0.98750000000000004</v>
      </c>
      <c r="P247">
        <v>0.98</v>
      </c>
      <c r="Q247">
        <v>0.98750000000000004</v>
      </c>
      <c r="R247">
        <v>0.98750000000000004</v>
      </c>
      <c r="S247">
        <v>0.98750000000000004</v>
      </c>
      <c r="T247">
        <v>0.98</v>
      </c>
      <c r="U247">
        <v>0.98</v>
      </c>
      <c r="V247">
        <v>0.98</v>
      </c>
      <c r="W247">
        <v>0.98</v>
      </c>
      <c r="X247">
        <v>0.98750000000000004</v>
      </c>
      <c r="Y247">
        <v>0.98750000000000004</v>
      </c>
      <c r="Z247">
        <v>0.98750000000000004</v>
      </c>
      <c r="AA247">
        <v>0.98750000000000004</v>
      </c>
      <c r="AB247">
        <v>0.98</v>
      </c>
      <c r="AC247">
        <v>0.98</v>
      </c>
      <c r="AD247">
        <v>0.98750000000000004</v>
      </c>
      <c r="AE247">
        <v>0.98750000000000004</v>
      </c>
      <c r="AF247">
        <v>0.98</v>
      </c>
      <c r="AG247">
        <v>0.99</v>
      </c>
      <c r="AH247">
        <v>0.98499999999999999</v>
      </c>
      <c r="AI247">
        <v>0.98499999999999999</v>
      </c>
      <c r="AJ247">
        <v>0.98</v>
      </c>
      <c r="AK247">
        <v>1</v>
      </c>
      <c r="AL247">
        <v>0</v>
      </c>
      <c r="AM247">
        <v>0</v>
      </c>
      <c r="BB247">
        <v>0.64</v>
      </c>
      <c r="BC247">
        <f t="shared" si="3"/>
        <v>1</v>
      </c>
      <c r="BE247">
        <v>1.1328326000000202</v>
      </c>
      <c r="BF247">
        <v>1.1373999999999949</v>
      </c>
      <c r="BG247">
        <v>1.0826999999999998</v>
      </c>
      <c r="BH247">
        <v>1.0289999999999973</v>
      </c>
      <c r="BI247">
        <v>1</v>
      </c>
      <c r="BJ247">
        <v>2.7150000000000114</v>
      </c>
      <c r="BK247">
        <v>2.3453663333333266</v>
      </c>
      <c r="BL247">
        <v>1.187949999999983</v>
      </c>
      <c r="BM247">
        <v>1.2885</v>
      </c>
      <c r="BN247">
        <v>2.0010000000000008</v>
      </c>
      <c r="BO247">
        <v>1.5855049999999871</v>
      </c>
      <c r="BP247">
        <v>1.5855049999999871</v>
      </c>
      <c r="BQ247">
        <v>1.3048049999999922</v>
      </c>
      <c r="BR247">
        <v>1.1141300000000054</v>
      </c>
      <c r="BS247">
        <v>1.4826049999999895</v>
      </c>
      <c r="BT247" s="294"/>
      <c r="BU247">
        <v>1.1068549999999957</v>
      </c>
      <c r="BV247" s="294"/>
      <c r="BW247" s="294"/>
      <c r="BX247" s="294"/>
      <c r="BY247" s="294"/>
      <c r="BZ247" s="294"/>
      <c r="CA247" s="294"/>
      <c r="CB247" s="294"/>
      <c r="CC247">
        <v>0.86499999999999999</v>
      </c>
      <c r="CI247">
        <v>0.45</v>
      </c>
      <c r="CJ247">
        <v>0.875</v>
      </c>
      <c r="CK247">
        <v>0.96499999999999997</v>
      </c>
      <c r="CM247">
        <v>0.78500000000000003</v>
      </c>
      <c r="CN247">
        <v>0.8175</v>
      </c>
      <c r="CO247">
        <v>0.8</v>
      </c>
      <c r="CP247">
        <v>0.9</v>
      </c>
      <c r="CQ247">
        <v>0.83</v>
      </c>
      <c r="CR247">
        <v>0.89</v>
      </c>
      <c r="DA247" s="294">
        <v>2.8499999999999999E-4</v>
      </c>
      <c r="DB247" s="294">
        <v>2.0000000000000001E-4</v>
      </c>
      <c r="DC247" s="294">
        <v>0</v>
      </c>
      <c r="DD247" s="294">
        <v>1E-4</v>
      </c>
      <c r="DE247" s="294">
        <v>0</v>
      </c>
      <c r="DF247" s="294">
        <v>3.5999999999999999E-3</v>
      </c>
      <c r="DG247" s="294">
        <v>4.6999999999999999E-4</v>
      </c>
      <c r="DH247" s="294">
        <v>6.9999999999999999E-4</v>
      </c>
      <c r="DI247" s="294">
        <v>0</v>
      </c>
      <c r="DJ247" s="294">
        <v>0</v>
      </c>
      <c r="DK247" s="294">
        <v>5.0000000000000001E-4</v>
      </c>
      <c r="DL247" s="294">
        <v>5.0000000000000001E-4</v>
      </c>
      <c r="DM247" s="294">
        <v>2.9999999999999997E-4</v>
      </c>
      <c r="DN247" s="294">
        <v>2.7500000000000002E-4</v>
      </c>
      <c r="DO247" s="294">
        <v>4.0000000000000598E-4</v>
      </c>
      <c r="DQ247" s="294">
        <v>6.4999999999999994E-5</v>
      </c>
    </row>
    <row r="248" spans="1:121" x14ac:dyDescent="0.2">
      <c r="A248" s="66">
        <v>43922</v>
      </c>
      <c r="B248">
        <v>0.98799999999999999</v>
      </c>
      <c r="C248">
        <v>0</v>
      </c>
      <c r="D248">
        <v>0</v>
      </c>
      <c r="E248">
        <v>0</v>
      </c>
      <c r="F248">
        <v>0</v>
      </c>
      <c r="G248">
        <v>0</v>
      </c>
      <c r="H248">
        <v>0.98525125999999708</v>
      </c>
      <c r="I248">
        <v>0.98750000000000004</v>
      </c>
      <c r="J248">
        <v>0.98499999999999999</v>
      </c>
      <c r="K248">
        <v>0</v>
      </c>
      <c r="L248">
        <v>0.98750000000000004</v>
      </c>
      <c r="M248">
        <v>0.98750000000000004</v>
      </c>
      <c r="N248">
        <v>0.98</v>
      </c>
      <c r="O248">
        <v>0.98750000000000004</v>
      </c>
      <c r="P248">
        <v>0.98</v>
      </c>
      <c r="Q248">
        <v>0.98750000000000004</v>
      </c>
      <c r="R248">
        <v>0.98750000000000004</v>
      </c>
      <c r="S248">
        <v>0.98750000000000004</v>
      </c>
      <c r="T248">
        <v>0.98</v>
      </c>
      <c r="U248">
        <v>0.98</v>
      </c>
      <c r="V248">
        <v>0.98</v>
      </c>
      <c r="W248">
        <v>0.98</v>
      </c>
      <c r="X248">
        <v>0.98750000000000004</v>
      </c>
      <c r="Y248">
        <v>0.98750000000000004</v>
      </c>
      <c r="Z248">
        <v>0.98750000000000004</v>
      </c>
      <c r="AA248">
        <v>0.98750000000000004</v>
      </c>
      <c r="AB248">
        <v>0.98</v>
      </c>
      <c r="AC248">
        <v>0.98</v>
      </c>
      <c r="AD248">
        <v>0.98750000000000004</v>
      </c>
      <c r="AE248">
        <v>0.98750000000000004</v>
      </c>
      <c r="AF248">
        <v>0.98</v>
      </c>
      <c r="AG248">
        <v>0.99</v>
      </c>
      <c r="AH248">
        <v>0.98499999999999999</v>
      </c>
      <c r="AI248">
        <v>0.98499999999999999</v>
      </c>
      <c r="AJ248">
        <v>0.98</v>
      </c>
      <c r="AK248">
        <v>1</v>
      </c>
      <c r="AL248">
        <v>0</v>
      </c>
      <c r="AM248">
        <v>0</v>
      </c>
      <c r="BB248">
        <v>0.64</v>
      </c>
      <c r="BC248">
        <f t="shared" si="3"/>
        <v>1</v>
      </c>
      <c r="BE248">
        <v>1.1331176000000203</v>
      </c>
      <c r="BF248">
        <v>1.1375999999999948</v>
      </c>
      <c r="BG248">
        <v>1.0826999999999998</v>
      </c>
      <c r="BH248">
        <v>1.0290999999999972</v>
      </c>
      <c r="BI248">
        <v>1</v>
      </c>
      <c r="BJ248">
        <v>2.7186000000000115</v>
      </c>
      <c r="BK248">
        <v>2.3458363333333265</v>
      </c>
      <c r="BL248">
        <v>1.1886499999999829</v>
      </c>
      <c r="BM248">
        <v>1.2885</v>
      </c>
      <c r="BN248">
        <v>2.0010000000000008</v>
      </c>
      <c r="BO248">
        <v>1.586004999999987</v>
      </c>
      <c r="BP248">
        <v>1.586004999999987</v>
      </c>
      <c r="BQ248">
        <v>1.3051049999999922</v>
      </c>
      <c r="BR248">
        <v>1.1144050000000054</v>
      </c>
      <c r="BS248">
        <v>1.4830049999999895</v>
      </c>
      <c r="BT248" s="294"/>
      <c r="BU248">
        <v>1.1069199999999957</v>
      </c>
      <c r="BV248" s="294"/>
      <c r="BW248" s="294"/>
      <c r="BX248" s="294"/>
      <c r="BY248" s="294"/>
      <c r="BZ248" s="294"/>
      <c r="CA248" s="294"/>
      <c r="CB248" s="294"/>
      <c r="CC248">
        <v>0.89500000000000002</v>
      </c>
      <c r="CI248">
        <v>0.42</v>
      </c>
      <c r="CJ248">
        <v>0.93500000000000005</v>
      </c>
      <c r="CK248">
        <v>0.95499999999999996</v>
      </c>
      <c r="CM248">
        <v>0.89500000000000002</v>
      </c>
      <c r="CN248">
        <v>0.92749999999999999</v>
      </c>
      <c r="CO248">
        <v>0.85</v>
      </c>
      <c r="CP248">
        <v>0.90300000000000002</v>
      </c>
      <c r="CQ248">
        <v>0.92</v>
      </c>
      <c r="CR248">
        <v>0.89</v>
      </c>
      <c r="DA248" s="294">
        <v>2.8499999999999999E-4</v>
      </c>
      <c r="DB248" s="294">
        <v>2.0000000000000001E-4</v>
      </c>
      <c r="DC248" s="294">
        <v>0</v>
      </c>
      <c r="DD248" s="294">
        <v>1E-4</v>
      </c>
      <c r="DE248" s="294">
        <v>0</v>
      </c>
      <c r="DF248" s="294">
        <v>3.5999999999999999E-3</v>
      </c>
      <c r="DG248" s="294">
        <v>4.6999999999999999E-4</v>
      </c>
      <c r="DH248" s="294">
        <v>6.9999999999999999E-4</v>
      </c>
      <c r="DI248" s="294">
        <v>0</v>
      </c>
      <c r="DJ248" s="294">
        <v>0</v>
      </c>
      <c r="DK248" s="294">
        <v>5.0000000000000001E-4</v>
      </c>
      <c r="DL248" s="294">
        <v>5.0000000000000001E-4</v>
      </c>
      <c r="DM248" s="294">
        <v>2.9999999999999997E-4</v>
      </c>
      <c r="DN248" s="294">
        <v>2.7500000000000002E-4</v>
      </c>
      <c r="DO248" s="294">
        <v>4.0000000000000598E-4</v>
      </c>
      <c r="DQ248" s="294">
        <v>6.4999999999999994E-5</v>
      </c>
    </row>
    <row r="249" spans="1:121" x14ac:dyDescent="0.2">
      <c r="A249" s="66">
        <v>43952</v>
      </c>
      <c r="B249">
        <v>0.98799999999999999</v>
      </c>
      <c r="C249">
        <v>0</v>
      </c>
      <c r="D249">
        <v>0</v>
      </c>
      <c r="E249">
        <v>0</v>
      </c>
      <c r="F249">
        <v>0</v>
      </c>
      <c r="G249">
        <v>0</v>
      </c>
      <c r="H249">
        <v>0.98544865999999709</v>
      </c>
      <c r="I249">
        <v>0.98750000000000004</v>
      </c>
      <c r="J249">
        <v>0.98499999999999999</v>
      </c>
      <c r="K249">
        <v>0</v>
      </c>
      <c r="L249">
        <v>0.98750000000000004</v>
      </c>
      <c r="M249">
        <v>0.98750000000000004</v>
      </c>
      <c r="N249">
        <v>0.98</v>
      </c>
      <c r="O249">
        <v>0.98750000000000004</v>
      </c>
      <c r="P249">
        <v>0.98</v>
      </c>
      <c r="Q249">
        <v>0.98750000000000004</v>
      </c>
      <c r="R249">
        <v>0.98750000000000004</v>
      </c>
      <c r="S249">
        <v>0.98750000000000004</v>
      </c>
      <c r="T249">
        <v>0.98</v>
      </c>
      <c r="U249">
        <v>0.98</v>
      </c>
      <c r="V249">
        <v>0.98</v>
      </c>
      <c r="W249">
        <v>0.98</v>
      </c>
      <c r="X249">
        <v>0.98750000000000004</v>
      </c>
      <c r="Y249">
        <v>0.98750000000000004</v>
      </c>
      <c r="Z249">
        <v>0.98750000000000004</v>
      </c>
      <c r="AA249">
        <v>0.98750000000000004</v>
      </c>
      <c r="AB249">
        <v>0.98</v>
      </c>
      <c r="AC249">
        <v>0.98</v>
      </c>
      <c r="AD249">
        <v>0.98750000000000004</v>
      </c>
      <c r="AE249">
        <v>0.98750000000000004</v>
      </c>
      <c r="AF249">
        <v>0.98</v>
      </c>
      <c r="AG249">
        <v>0.99</v>
      </c>
      <c r="AH249">
        <v>0.98499999999999999</v>
      </c>
      <c r="AI249">
        <v>0.98499999999999999</v>
      </c>
      <c r="AJ249">
        <v>0.98</v>
      </c>
      <c r="AK249">
        <v>1</v>
      </c>
      <c r="AL249">
        <v>0</v>
      </c>
      <c r="AM249">
        <v>0</v>
      </c>
      <c r="BB249">
        <v>0.64</v>
      </c>
      <c r="BC249">
        <f t="shared" si="3"/>
        <v>1</v>
      </c>
      <c r="BE249">
        <v>1.1334026000000204</v>
      </c>
      <c r="BF249">
        <v>1.1377999999999948</v>
      </c>
      <c r="BG249">
        <v>1.0826999999999998</v>
      </c>
      <c r="BH249">
        <v>1.0291999999999972</v>
      </c>
      <c r="BI249">
        <v>1</v>
      </c>
      <c r="BJ249">
        <v>2.7222000000000115</v>
      </c>
      <c r="BK249">
        <v>2.3463063333333265</v>
      </c>
      <c r="BL249">
        <v>1.1893499999999828</v>
      </c>
      <c r="BM249">
        <v>1.2885</v>
      </c>
      <c r="BN249">
        <v>2.0010000000000008</v>
      </c>
      <c r="BO249">
        <v>1.586504999999987</v>
      </c>
      <c r="BP249">
        <v>1.586504999999987</v>
      </c>
      <c r="BQ249">
        <v>1.3054049999999922</v>
      </c>
      <c r="BR249">
        <v>1.1146800000000054</v>
      </c>
      <c r="BS249">
        <v>1.4834049999999894</v>
      </c>
      <c r="BT249" s="294"/>
      <c r="BU249">
        <v>1.1069849999999957</v>
      </c>
      <c r="BV249" s="294"/>
      <c r="BW249" s="294"/>
      <c r="BX249" s="294"/>
      <c r="BY249" s="294"/>
      <c r="BZ249" s="294"/>
      <c r="CA249" s="294"/>
      <c r="CB249" s="294"/>
      <c r="CC249">
        <v>0.96499999999999997</v>
      </c>
      <c r="CI249">
        <v>0.42</v>
      </c>
      <c r="CJ249">
        <v>0.93500000000000005</v>
      </c>
      <c r="CK249">
        <v>0.85499999999999998</v>
      </c>
      <c r="CM249">
        <v>0.91749999999999998</v>
      </c>
      <c r="CN249">
        <v>0.95</v>
      </c>
      <c r="CO249">
        <v>0.88</v>
      </c>
      <c r="CP249">
        <v>0.9</v>
      </c>
      <c r="CQ249">
        <v>0.93500000000000005</v>
      </c>
      <c r="CR249">
        <v>0.89</v>
      </c>
      <c r="DA249" s="294">
        <v>2.8499999999999999E-4</v>
      </c>
      <c r="DB249" s="294">
        <v>2.0000000000000001E-4</v>
      </c>
      <c r="DC249" s="294">
        <v>0</v>
      </c>
      <c r="DD249" s="294">
        <v>1E-4</v>
      </c>
      <c r="DE249" s="294">
        <v>0</v>
      </c>
      <c r="DF249" s="294">
        <v>3.5999999999999999E-3</v>
      </c>
      <c r="DG249" s="294">
        <v>4.6999999999999999E-4</v>
      </c>
      <c r="DH249" s="294">
        <v>6.9999999999999999E-4</v>
      </c>
      <c r="DI249" s="294">
        <v>0</v>
      </c>
      <c r="DJ249" s="294">
        <v>0</v>
      </c>
      <c r="DK249" s="294">
        <v>5.0000000000000001E-4</v>
      </c>
      <c r="DL249" s="294">
        <v>5.0000000000000001E-4</v>
      </c>
      <c r="DM249" s="294">
        <v>2.9999999999999997E-4</v>
      </c>
      <c r="DN249" s="294">
        <v>2.7500000000000002E-4</v>
      </c>
      <c r="DO249" s="294">
        <v>4.0000000000000598E-4</v>
      </c>
      <c r="DQ249" s="294">
        <v>6.4999999999999994E-5</v>
      </c>
    </row>
    <row r="250" spans="1:121" x14ac:dyDescent="0.2">
      <c r="A250" s="66">
        <v>43983</v>
      </c>
      <c r="B250">
        <v>0.98799999999999999</v>
      </c>
      <c r="C250">
        <v>0</v>
      </c>
      <c r="D250">
        <v>0</v>
      </c>
      <c r="E250">
        <v>0</v>
      </c>
      <c r="F250">
        <v>0</v>
      </c>
      <c r="G250">
        <v>0</v>
      </c>
      <c r="H250">
        <v>0.98750000000000004</v>
      </c>
      <c r="I250">
        <v>0.98750000000000004</v>
      </c>
      <c r="J250">
        <v>0.98499999999999999</v>
      </c>
      <c r="K250">
        <v>0</v>
      </c>
      <c r="L250">
        <v>0.98750000000000004</v>
      </c>
      <c r="M250">
        <v>0.98750000000000004</v>
      </c>
      <c r="N250">
        <v>0.98</v>
      </c>
      <c r="O250">
        <v>0.98750000000000004</v>
      </c>
      <c r="P250">
        <v>0.98</v>
      </c>
      <c r="Q250">
        <v>0.98750000000000004</v>
      </c>
      <c r="R250">
        <v>0.98750000000000004</v>
      </c>
      <c r="S250">
        <v>0.98750000000000004</v>
      </c>
      <c r="T250">
        <v>0.98</v>
      </c>
      <c r="U250">
        <v>0.98</v>
      </c>
      <c r="V250">
        <v>0.98</v>
      </c>
      <c r="W250">
        <v>0.98</v>
      </c>
      <c r="X250">
        <v>0.98750000000000004</v>
      </c>
      <c r="Y250">
        <v>0.98750000000000004</v>
      </c>
      <c r="Z250">
        <v>0.98750000000000004</v>
      </c>
      <c r="AA250">
        <v>0.98750000000000004</v>
      </c>
      <c r="AB250">
        <v>0.98</v>
      </c>
      <c r="AC250">
        <v>0.98</v>
      </c>
      <c r="AD250">
        <v>0.98750000000000004</v>
      </c>
      <c r="AE250">
        <v>0.98750000000000004</v>
      </c>
      <c r="AF250">
        <v>0.98</v>
      </c>
      <c r="AG250">
        <v>0.99</v>
      </c>
      <c r="AH250">
        <v>0.98499999999999999</v>
      </c>
      <c r="AI250">
        <v>0.98499999999999999</v>
      </c>
      <c r="AJ250">
        <v>0.98</v>
      </c>
      <c r="AK250">
        <v>1</v>
      </c>
      <c r="AL250">
        <v>0</v>
      </c>
      <c r="AM250">
        <v>0</v>
      </c>
      <c r="BB250">
        <v>0.64</v>
      </c>
      <c r="BC250">
        <f t="shared" si="3"/>
        <v>1</v>
      </c>
      <c r="BE250">
        <v>1.1336876000000204</v>
      </c>
      <c r="BF250">
        <v>1.1379999999999948</v>
      </c>
      <c r="BG250">
        <v>1.0826999999999998</v>
      </c>
      <c r="BH250">
        <v>1.0292999999999972</v>
      </c>
      <c r="BI250">
        <v>1</v>
      </c>
      <c r="BJ250">
        <v>2.7258000000000115</v>
      </c>
      <c r="BK250">
        <v>2.3467763333333265</v>
      </c>
      <c r="BL250">
        <v>1.1900499999999827</v>
      </c>
      <c r="BM250">
        <v>1.2885</v>
      </c>
      <c r="BN250">
        <v>2.0010000000000008</v>
      </c>
      <c r="BO250">
        <v>1.5870049999999869</v>
      </c>
      <c r="BP250">
        <v>1.5870049999999869</v>
      </c>
      <c r="BQ250">
        <v>1.3057049999999921</v>
      </c>
      <c r="BR250">
        <v>1.1149550000000055</v>
      </c>
      <c r="BS250">
        <v>1.4838049999999894</v>
      </c>
      <c r="BT250" s="294"/>
      <c r="BU250">
        <v>1.1070499999999956</v>
      </c>
      <c r="BV250" s="294"/>
      <c r="BW250" s="294"/>
      <c r="BX250" s="294"/>
      <c r="BY250" s="294"/>
      <c r="BZ250" s="294"/>
      <c r="CA250" s="294"/>
      <c r="CB250" s="294"/>
      <c r="CC250">
        <v>0.96499999999999997</v>
      </c>
      <c r="CI250">
        <v>0.47</v>
      </c>
      <c r="CJ250">
        <v>0.93500000000000005</v>
      </c>
      <c r="CK250">
        <v>0.76500000000000001</v>
      </c>
      <c r="CM250">
        <v>0.88249999999999995</v>
      </c>
      <c r="CN250">
        <v>0.91500000000000004</v>
      </c>
      <c r="CO250">
        <v>0.88</v>
      </c>
      <c r="CP250">
        <v>0.90249999999999997</v>
      </c>
      <c r="CQ250">
        <v>0.91500000000000004</v>
      </c>
      <c r="CR250">
        <v>0.89</v>
      </c>
      <c r="DA250" s="294">
        <v>2.8499999999999999E-4</v>
      </c>
      <c r="DB250" s="294">
        <v>2.0000000000000001E-4</v>
      </c>
      <c r="DC250" s="294">
        <v>0</v>
      </c>
      <c r="DD250" s="294">
        <v>1E-4</v>
      </c>
      <c r="DE250" s="294">
        <v>0</v>
      </c>
      <c r="DF250" s="294">
        <v>3.5999999999999999E-3</v>
      </c>
      <c r="DG250" s="294">
        <v>4.6999999999999999E-4</v>
      </c>
      <c r="DH250" s="294">
        <v>6.9999999999999999E-4</v>
      </c>
      <c r="DI250" s="294">
        <v>0</v>
      </c>
      <c r="DJ250" s="294">
        <v>0</v>
      </c>
      <c r="DK250" s="294">
        <v>5.0000000000000001E-4</v>
      </c>
      <c r="DL250" s="294">
        <v>5.0000000000000001E-4</v>
      </c>
      <c r="DM250" s="294">
        <v>2.9999999999999997E-4</v>
      </c>
      <c r="DN250" s="294">
        <v>2.7500000000000002E-4</v>
      </c>
      <c r="DO250" s="294">
        <v>4.0000000000000598E-4</v>
      </c>
      <c r="DQ250" s="294">
        <v>6.4999999999999994E-5</v>
      </c>
    </row>
    <row r="251" spans="1:121" x14ac:dyDescent="0.2">
      <c r="A251" s="66">
        <v>44013</v>
      </c>
      <c r="B251">
        <v>0.98799999999999999</v>
      </c>
      <c r="C251">
        <v>0</v>
      </c>
      <c r="D251">
        <v>0</v>
      </c>
      <c r="E251">
        <v>0</v>
      </c>
      <c r="F251">
        <v>0</v>
      </c>
      <c r="G251">
        <v>0</v>
      </c>
      <c r="H251">
        <v>0.98750000000000004</v>
      </c>
      <c r="I251">
        <v>0.98750000000000004</v>
      </c>
      <c r="J251">
        <v>0.98499999999999999</v>
      </c>
      <c r="K251">
        <v>0</v>
      </c>
      <c r="L251">
        <v>0.98750000000000004</v>
      </c>
      <c r="M251">
        <v>0.98750000000000004</v>
      </c>
      <c r="N251">
        <v>0.98</v>
      </c>
      <c r="O251">
        <v>0.98750000000000004</v>
      </c>
      <c r="P251">
        <v>0.98</v>
      </c>
      <c r="Q251">
        <v>0.98750000000000004</v>
      </c>
      <c r="R251">
        <v>0.98750000000000004</v>
      </c>
      <c r="S251">
        <v>0.98750000000000004</v>
      </c>
      <c r="T251">
        <v>0.98</v>
      </c>
      <c r="U251">
        <v>0.98</v>
      </c>
      <c r="V251">
        <v>0.98</v>
      </c>
      <c r="W251">
        <v>0.98</v>
      </c>
      <c r="X251">
        <v>0.98750000000000004</v>
      </c>
      <c r="Y251">
        <v>0.98750000000000004</v>
      </c>
      <c r="Z251">
        <v>0.98750000000000004</v>
      </c>
      <c r="AA251">
        <v>0.98750000000000004</v>
      </c>
      <c r="AB251">
        <v>0.98</v>
      </c>
      <c r="AC251">
        <v>0.98</v>
      </c>
      <c r="AD251">
        <v>0.98750000000000004</v>
      </c>
      <c r="AE251">
        <v>0.98750000000000004</v>
      </c>
      <c r="AF251">
        <v>0.98</v>
      </c>
      <c r="AG251">
        <v>0.99</v>
      </c>
      <c r="AH251">
        <v>0.98499999999999999</v>
      </c>
      <c r="AI251">
        <v>0.98499999999999999</v>
      </c>
      <c r="AJ251">
        <v>0.98</v>
      </c>
      <c r="AK251">
        <v>1</v>
      </c>
      <c r="AL251">
        <v>0</v>
      </c>
      <c r="AM251">
        <v>0</v>
      </c>
      <c r="BB251">
        <v>0.64</v>
      </c>
      <c r="BC251">
        <f t="shared" si="3"/>
        <v>1</v>
      </c>
      <c r="BE251">
        <v>1.1339726000000205</v>
      </c>
      <c r="BF251">
        <v>1.1381999999999948</v>
      </c>
      <c r="BG251">
        <v>1.0826999999999998</v>
      </c>
      <c r="BH251">
        <v>1.0293999999999972</v>
      </c>
      <c r="BI251">
        <v>1</v>
      </c>
      <c r="BJ251">
        <v>2.7294000000000116</v>
      </c>
      <c r="BK251">
        <v>2.3472463333333264</v>
      </c>
      <c r="BL251">
        <v>1.1907499999999827</v>
      </c>
      <c r="BM251">
        <v>1.2885</v>
      </c>
      <c r="BN251">
        <v>2.0010000000000008</v>
      </c>
      <c r="BO251">
        <v>1.5875049999999868</v>
      </c>
      <c r="BP251">
        <v>1.5875049999999868</v>
      </c>
      <c r="BQ251">
        <v>1.3060049999999921</v>
      </c>
      <c r="BR251">
        <v>1.1152300000000055</v>
      </c>
      <c r="BS251">
        <v>1.4842049999999893</v>
      </c>
      <c r="BT251" s="294"/>
      <c r="BU251">
        <v>1.1071149999999956</v>
      </c>
      <c r="BV251" s="294"/>
      <c r="BW251" s="294"/>
      <c r="BX251" s="294"/>
      <c r="BY251" s="294"/>
      <c r="BZ251" s="294"/>
      <c r="CA251" s="294"/>
      <c r="CB251" s="294"/>
      <c r="CC251">
        <v>0.97499999999999998</v>
      </c>
      <c r="CI251">
        <v>0.47</v>
      </c>
      <c r="CJ251">
        <v>0.93500000000000005</v>
      </c>
      <c r="CK251">
        <v>0.78500000000000003</v>
      </c>
      <c r="CM251">
        <v>0.87749999999999995</v>
      </c>
      <c r="CN251">
        <v>0.91</v>
      </c>
      <c r="CO251">
        <v>0.89</v>
      </c>
      <c r="CP251">
        <v>0.90749999999999997</v>
      </c>
      <c r="CQ251">
        <v>0.91500000000000004</v>
      </c>
      <c r="CR251">
        <v>0.89</v>
      </c>
      <c r="DA251" s="294">
        <v>2.8499999999999999E-4</v>
      </c>
      <c r="DB251" s="294">
        <v>2.0000000000000001E-4</v>
      </c>
      <c r="DC251" s="294">
        <v>0</v>
      </c>
      <c r="DD251" s="294">
        <v>1E-4</v>
      </c>
      <c r="DE251" s="294">
        <v>0</v>
      </c>
      <c r="DF251" s="294">
        <v>3.5999999999999999E-3</v>
      </c>
      <c r="DG251" s="294">
        <v>4.6999999999999999E-4</v>
      </c>
      <c r="DH251" s="294">
        <v>6.9999999999999999E-4</v>
      </c>
      <c r="DI251" s="294">
        <v>0</v>
      </c>
      <c r="DJ251" s="294">
        <v>0</v>
      </c>
      <c r="DK251" s="294">
        <v>5.0000000000000001E-4</v>
      </c>
      <c r="DL251" s="294">
        <v>5.0000000000000001E-4</v>
      </c>
      <c r="DM251" s="294">
        <v>2.9999999999999997E-4</v>
      </c>
      <c r="DN251" s="294">
        <v>2.7500000000000002E-4</v>
      </c>
      <c r="DO251" s="294">
        <v>4.0000000000000598E-4</v>
      </c>
      <c r="DQ251" s="294">
        <v>6.4999999999999994E-5</v>
      </c>
    </row>
    <row r="252" spans="1:121" x14ac:dyDescent="0.2">
      <c r="A252" s="66">
        <v>44044</v>
      </c>
      <c r="B252">
        <v>0.98799999999999999</v>
      </c>
      <c r="C252">
        <v>0</v>
      </c>
      <c r="D252">
        <v>0</v>
      </c>
      <c r="E252">
        <v>0</v>
      </c>
      <c r="F252">
        <v>0</v>
      </c>
      <c r="G252">
        <v>0</v>
      </c>
      <c r="H252">
        <v>0.98750000000000004</v>
      </c>
      <c r="I252">
        <v>0.98750000000000004</v>
      </c>
      <c r="J252">
        <v>0.98499999999999999</v>
      </c>
      <c r="K252">
        <v>0</v>
      </c>
      <c r="L252">
        <v>0.98750000000000004</v>
      </c>
      <c r="M252">
        <v>0.98750000000000004</v>
      </c>
      <c r="N252">
        <v>0.98</v>
      </c>
      <c r="O252">
        <v>0.98750000000000004</v>
      </c>
      <c r="P252">
        <v>0.98</v>
      </c>
      <c r="Q252">
        <v>0.98750000000000004</v>
      </c>
      <c r="R252">
        <v>0.98750000000000004</v>
      </c>
      <c r="S252">
        <v>0.98750000000000004</v>
      </c>
      <c r="T252">
        <v>0.98</v>
      </c>
      <c r="U252">
        <v>0.98</v>
      </c>
      <c r="V252">
        <v>0.98</v>
      </c>
      <c r="W252">
        <v>0.98</v>
      </c>
      <c r="X252">
        <v>0.98750000000000004</v>
      </c>
      <c r="Y252">
        <v>0.98750000000000004</v>
      </c>
      <c r="Z252">
        <v>0.98750000000000004</v>
      </c>
      <c r="AA252">
        <v>0.98750000000000004</v>
      </c>
      <c r="AB252">
        <v>0.98</v>
      </c>
      <c r="AC252">
        <v>0.98</v>
      </c>
      <c r="AD252">
        <v>0.98750000000000004</v>
      </c>
      <c r="AE252">
        <v>0.98750000000000004</v>
      </c>
      <c r="AF252">
        <v>0.98</v>
      </c>
      <c r="AG252">
        <v>0.99</v>
      </c>
      <c r="AH252">
        <v>0.98499999999999999</v>
      </c>
      <c r="AI252">
        <v>0.98499999999999999</v>
      </c>
      <c r="AJ252">
        <v>0.98</v>
      </c>
      <c r="AK252">
        <v>1</v>
      </c>
      <c r="AL252">
        <v>0</v>
      </c>
      <c r="AM252">
        <v>0</v>
      </c>
      <c r="BB252">
        <v>0.64</v>
      </c>
      <c r="BC252">
        <f t="shared" si="3"/>
        <v>1</v>
      </c>
      <c r="BE252">
        <v>1.1342576000000206</v>
      </c>
      <c r="BF252">
        <v>1.1383999999999947</v>
      </c>
      <c r="BG252">
        <v>1.0826999999999998</v>
      </c>
      <c r="BH252">
        <v>1.0294999999999972</v>
      </c>
      <c r="BI252">
        <v>1</v>
      </c>
      <c r="BJ252">
        <v>2.7330000000000116</v>
      </c>
      <c r="BK252">
        <v>2.3477163333333264</v>
      </c>
      <c r="BL252">
        <v>1.1914499999999826</v>
      </c>
      <c r="BM252">
        <v>1.2885</v>
      </c>
      <c r="BN252">
        <v>2.0010000000000008</v>
      </c>
      <c r="BO252">
        <v>1.5880049999999868</v>
      </c>
      <c r="BP252">
        <v>1.5880049999999868</v>
      </c>
      <c r="BQ252">
        <v>1.3063049999999921</v>
      </c>
      <c r="BR252">
        <v>1.1155050000000055</v>
      </c>
      <c r="BS252">
        <v>1.4846049999999893</v>
      </c>
      <c r="BT252" s="294"/>
      <c r="BU252">
        <v>1.1071799999999956</v>
      </c>
      <c r="BV252" s="294"/>
      <c r="BW252" s="294"/>
      <c r="BX252" s="294"/>
      <c r="BY252" s="294"/>
      <c r="BZ252" s="294"/>
      <c r="CA252" s="294"/>
      <c r="CB252" s="294"/>
      <c r="CC252">
        <v>0.97499999999999998</v>
      </c>
      <c r="CI252">
        <v>0.52</v>
      </c>
      <c r="CJ252">
        <v>0.92500000000000004</v>
      </c>
      <c r="CK252">
        <v>0.875</v>
      </c>
      <c r="CM252">
        <v>0.89</v>
      </c>
      <c r="CN252">
        <v>0.92249999999999999</v>
      </c>
      <c r="CO252">
        <v>0.91500000000000004</v>
      </c>
      <c r="CP252">
        <v>0.92749999999999999</v>
      </c>
      <c r="CQ252">
        <v>0.91500000000000004</v>
      </c>
      <c r="CR252">
        <v>0.89</v>
      </c>
      <c r="DA252" s="294">
        <v>2.8499999999999999E-4</v>
      </c>
      <c r="DB252" s="294">
        <v>2.0000000000000001E-4</v>
      </c>
      <c r="DC252" s="294">
        <v>0</v>
      </c>
      <c r="DD252" s="294">
        <v>1E-4</v>
      </c>
      <c r="DE252" s="294">
        <v>0</v>
      </c>
      <c r="DF252" s="294">
        <v>3.5999999999999999E-3</v>
      </c>
      <c r="DG252" s="294">
        <v>4.6999999999999999E-4</v>
      </c>
      <c r="DH252" s="294">
        <v>6.9999999999999999E-4</v>
      </c>
      <c r="DI252" s="294">
        <v>0</v>
      </c>
      <c r="DJ252" s="294">
        <v>0</v>
      </c>
      <c r="DK252" s="294">
        <v>5.0000000000000001E-4</v>
      </c>
      <c r="DL252" s="294">
        <v>5.0000000000000001E-4</v>
      </c>
      <c r="DM252" s="294">
        <v>2.9999999999999997E-4</v>
      </c>
      <c r="DN252" s="294">
        <v>2.7500000000000002E-4</v>
      </c>
      <c r="DO252" s="294">
        <v>4.0000000000000598E-4</v>
      </c>
      <c r="DQ252" s="294">
        <v>6.4999999999999994E-5</v>
      </c>
    </row>
    <row r="253" spans="1:121" x14ac:dyDescent="0.2">
      <c r="A253" s="66">
        <v>44075</v>
      </c>
      <c r="B253">
        <v>0.98799999999999999</v>
      </c>
      <c r="C253">
        <v>0</v>
      </c>
      <c r="D253">
        <v>0</v>
      </c>
      <c r="E253">
        <v>0</v>
      </c>
      <c r="F253">
        <v>0</v>
      </c>
      <c r="G253">
        <v>0</v>
      </c>
      <c r="H253">
        <v>0.98750000000000004</v>
      </c>
      <c r="I253">
        <v>0.98750000000000004</v>
      </c>
      <c r="J253">
        <v>0.94704749999999993</v>
      </c>
      <c r="K253">
        <v>0</v>
      </c>
      <c r="L253">
        <v>0.98750000000000004</v>
      </c>
      <c r="M253">
        <v>0.98750000000000004</v>
      </c>
      <c r="N253">
        <v>0.98</v>
      </c>
      <c r="O253">
        <v>0.98750000000000004</v>
      </c>
      <c r="P253">
        <v>0.98</v>
      </c>
      <c r="Q253">
        <v>0.98750000000000004</v>
      </c>
      <c r="R253">
        <v>0.98750000000000004</v>
      </c>
      <c r="S253">
        <v>0.98750000000000004</v>
      </c>
      <c r="T253">
        <v>0.98</v>
      </c>
      <c r="U253">
        <v>0.98</v>
      </c>
      <c r="V253">
        <v>0.98</v>
      </c>
      <c r="W253">
        <v>0.98</v>
      </c>
      <c r="X253">
        <v>0.98750000000000004</v>
      </c>
      <c r="Y253">
        <v>0.98750000000000004</v>
      </c>
      <c r="Z253">
        <v>0.98750000000000004</v>
      </c>
      <c r="AA253">
        <v>0.98750000000000004</v>
      </c>
      <c r="AB253">
        <v>0.98</v>
      </c>
      <c r="AC253">
        <v>0.98</v>
      </c>
      <c r="AD253">
        <v>0.98750000000000004</v>
      </c>
      <c r="AE253">
        <v>0.98750000000000004</v>
      </c>
      <c r="AF253">
        <v>0.98</v>
      </c>
      <c r="AG253">
        <v>0.99</v>
      </c>
      <c r="AH253">
        <v>0.98499999999999999</v>
      </c>
      <c r="AI253">
        <v>0.98499999999999999</v>
      </c>
      <c r="AJ253">
        <v>0.98</v>
      </c>
      <c r="AK253">
        <v>1</v>
      </c>
      <c r="AL253">
        <v>0</v>
      </c>
      <c r="AM253">
        <v>0</v>
      </c>
      <c r="BB253">
        <v>0.64</v>
      </c>
      <c r="BC253">
        <f t="shared" si="3"/>
        <v>1</v>
      </c>
      <c r="BE253">
        <v>1.1345426000000207</v>
      </c>
      <c r="BF253">
        <v>1.1385999999999947</v>
      </c>
      <c r="BG253">
        <v>1.0826999999999998</v>
      </c>
      <c r="BH253">
        <v>1.0295999999999972</v>
      </c>
      <c r="BI253">
        <v>1</v>
      </c>
      <c r="BJ253">
        <v>2.7366000000000117</v>
      </c>
      <c r="BK253">
        <v>2.3481863333333264</v>
      </c>
      <c r="BL253">
        <v>1.1921499999999825</v>
      </c>
      <c r="BM253">
        <v>1.2885</v>
      </c>
      <c r="BN253">
        <v>2.0010000000000008</v>
      </c>
      <c r="BO253">
        <v>1.5885049999999867</v>
      </c>
      <c r="BP253">
        <v>1.5885049999999867</v>
      </c>
      <c r="BQ253">
        <v>1.306604999999992</v>
      </c>
      <c r="BR253">
        <v>1.1157800000000055</v>
      </c>
      <c r="BS253">
        <v>1.4850049999999893</v>
      </c>
      <c r="BT253" s="294"/>
      <c r="BU253">
        <v>1.1072449999999956</v>
      </c>
      <c r="BV253" s="294"/>
      <c r="BW253" s="294"/>
      <c r="BX253" s="294"/>
      <c r="BY253" s="294"/>
      <c r="BZ253" s="294"/>
      <c r="CA253" s="294"/>
      <c r="CB253" s="294"/>
      <c r="CC253">
        <v>0.97499999999999998</v>
      </c>
      <c r="CI253">
        <v>0.55000000000000004</v>
      </c>
      <c r="CJ253">
        <v>0.92500000000000004</v>
      </c>
      <c r="CK253">
        <v>0.73499999999999999</v>
      </c>
      <c r="CM253">
        <v>0.94499999999999995</v>
      </c>
      <c r="CN253">
        <v>0.97750000000000004</v>
      </c>
      <c r="CO253">
        <v>0.94499999999999995</v>
      </c>
      <c r="CP253">
        <v>0.92</v>
      </c>
      <c r="CQ253">
        <v>0.91500000000000004</v>
      </c>
      <c r="CR253">
        <v>0.89</v>
      </c>
      <c r="DA253" s="294">
        <v>2.8499999999999999E-4</v>
      </c>
      <c r="DB253" s="294">
        <v>2.0000000000000001E-4</v>
      </c>
      <c r="DC253" s="294">
        <v>0</v>
      </c>
      <c r="DD253" s="294">
        <v>1E-4</v>
      </c>
      <c r="DE253" s="294">
        <v>0</v>
      </c>
      <c r="DF253" s="294">
        <v>3.5999999999999999E-3</v>
      </c>
      <c r="DG253" s="294">
        <v>4.6999999999999999E-4</v>
      </c>
      <c r="DH253" s="294">
        <v>6.9999999999999999E-4</v>
      </c>
      <c r="DI253" s="294">
        <v>0</v>
      </c>
      <c r="DJ253" s="294">
        <v>0</v>
      </c>
      <c r="DK253" s="294">
        <v>5.0000000000000001E-4</v>
      </c>
      <c r="DL253" s="294">
        <v>5.0000000000000001E-4</v>
      </c>
      <c r="DM253" s="294">
        <v>2.9999999999999997E-4</v>
      </c>
      <c r="DN253" s="294">
        <v>2.7500000000000002E-4</v>
      </c>
      <c r="DO253" s="294">
        <v>4.0000000000000598E-4</v>
      </c>
      <c r="DQ253" s="294">
        <v>6.4999999999999994E-5</v>
      </c>
    </row>
    <row r="254" spans="1:121" x14ac:dyDescent="0.2">
      <c r="A254" s="66">
        <v>44105</v>
      </c>
      <c r="B254">
        <v>0.98799999999999999</v>
      </c>
      <c r="C254">
        <v>0</v>
      </c>
      <c r="D254">
        <v>0</v>
      </c>
      <c r="E254">
        <v>0</v>
      </c>
      <c r="F254">
        <v>0</v>
      </c>
      <c r="G254">
        <v>0</v>
      </c>
      <c r="H254">
        <v>0.98750000000000004</v>
      </c>
      <c r="I254">
        <v>0.98750000000000004</v>
      </c>
      <c r="J254">
        <v>0.93416250000000001</v>
      </c>
      <c r="K254">
        <v>0</v>
      </c>
      <c r="L254">
        <v>0.98750000000000004</v>
      </c>
      <c r="M254">
        <v>0.98750000000000004</v>
      </c>
      <c r="N254">
        <v>0.98</v>
      </c>
      <c r="O254">
        <v>0.98750000000000004</v>
      </c>
      <c r="P254">
        <v>0.98</v>
      </c>
      <c r="Q254">
        <v>0.98750000000000004</v>
      </c>
      <c r="R254">
        <v>0.98750000000000004</v>
      </c>
      <c r="S254">
        <v>0.98750000000000004</v>
      </c>
      <c r="T254">
        <v>0.98</v>
      </c>
      <c r="U254">
        <v>0.98</v>
      </c>
      <c r="V254">
        <v>0.98</v>
      </c>
      <c r="W254">
        <v>0.98</v>
      </c>
      <c r="X254">
        <v>0.98750000000000004</v>
      </c>
      <c r="Y254">
        <v>0.98750000000000004</v>
      </c>
      <c r="Z254">
        <v>0.98750000000000004</v>
      </c>
      <c r="AA254">
        <v>0.98750000000000004</v>
      </c>
      <c r="AB254">
        <v>0.98</v>
      </c>
      <c r="AC254">
        <v>0.98</v>
      </c>
      <c r="AD254">
        <v>0.98750000000000004</v>
      </c>
      <c r="AE254">
        <v>0.98750000000000004</v>
      </c>
      <c r="AF254">
        <v>0.98</v>
      </c>
      <c r="AG254">
        <v>0.99</v>
      </c>
      <c r="AH254">
        <v>0.98499999999999999</v>
      </c>
      <c r="AI254">
        <v>0.98499999999999999</v>
      </c>
      <c r="AJ254">
        <v>0.98</v>
      </c>
      <c r="AK254">
        <v>1</v>
      </c>
      <c r="AL254">
        <v>0</v>
      </c>
      <c r="AM254">
        <v>0</v>
      </c>
      <c r="BB254">
        <v>0.64</v>
      </c>
      <c r="BC254">
        <f t="shared" si="3"/>
        <v>1</v>
      </c>
      <c r="BE254">
        <v>1.1348276000000208</v>
      </c>
      <c r="BF254">
        <v>1.1387999999999947</v>
      </c>
      <c r="BG254">
        <v>1.0826999999999998</v>
      </c>
      <c r="BH254">
        <v>1.0296999999999972</v>
      </c>
      <c r="BI254">
        <v>1</v>
      </c>
      <c r="BJ254">
        <v>2.7402000000000117</v>
      </c>
      <c r="BK254">
        <v>2.3486563333333264</v>
      </c>
      <c r="BL254">
        <v>1.1928499999999824</v>
      </c>
      <c r="BM254">
        <v>1.2885</v>
      </c>
      <c r="BN254">
        <v>2.0010000000000008</v>
      </c>
      <c r="BO254">
        <v>1.5890049999999867</v>
      </c>
      <c r="BP254">
        <v>1.5890049999999867</v>
      </c>
      <c r="BQ254">
        <v>1.306904999999992</v>
      </c>
      <c r="BR254">
        <v>1.1160550000000056</v>
      </c>
      <c r="BS254">
        <v>1.4854049999999892</v>
      </c>
      <c r="BT254" s="294"/>
      <c r="BU254">
        <v>1.1073099999999956</v>
      </c>
      <c r="BV254" s="294"/>
      <c r="BW254" s="294"/>
      <c r="BX254" s="294"/>
      <c r="BY254" s="294"/>
      <c r="BZ254" s="294"/>
      <c r="CA254" s="294"/>
      <c r="CB254" s="294"/>
      <c r="CC254">
        <v>0.95499999999999996</v>
      </c>
      <c r="CI254">
        <v>0.45</v>
      </c>
      <c r="CJ254">
        <v>0.92500000000000004</v>
      </c>
      <c r="CK254">
        <v>0.72499999999999998</v>
      </c>
      <c r="CM254">
        <v>0.80500000000000005</v>
      </c>
      <c r="CN254">
        <v>0.83750000000000002</v>
      </c>
      <c r="CO254">
        <v>0.875</v>
      </c>
      <c r="CP254">
        <v>0.90249999999999997</v>
      </c>
      <c r="CQ254">
        <v>0.82</v>
      </c>
      <c r="CR254">
        <v>0.89</v>
      </c>
      <c r="DA254" s="294">
        <v>2.8499999999999999E-4</v>
      </c>
      <c r="DB254" s="294">
        <v>2.0000000000000001E-4</v>
      </c>
      <c r="DC254" s="294">
        <v>0</v>
      </c>
      <c r="DD254" s="294">
        <v>1E-4</v>
      </c>
      <c r="DE254" s="294">
        <v>0</v>
      </c>
      <c r="DF254" s="294">
        <v>3.5999999999999999E-3</v>
      </c>
      <c r="DG254" s="294">
        <v>4.6999999999999999E-4</v>
      </c>
      <c r="DH254" s="294">
        <v>6.9999999999999999E-4</v>
      </c>
      <c r="DI254" s="294">
        <v>0</v>
      </c>
      <c r="DJ254" s="294">
        <v>0</v>
      </c>
      <c r="DK254" s="294">
        <v>5.0000000000000001E-4</v>
      </c>
      <c r="DL254" s="294">
        <v>5.0000000000000001E-4</v>
      </c>
      <c r="DM254" s="294">
        <v>2.9999999999999997E-4</v>
      </c>
      <c r="DN254" s="294">
        <v>2.7500000000000002E-4</v>
      </c>
      <c r="DO254" s="294">
        <v>4.0000000000000598E-4</v>
      </c>
      <c r="DQ254" s="294">
        <v>6.4999999999999994E-5</v>
      </c>
    </row>
    <row r="255" spans="1:121" x14ac:dyDescent="0.2">
      <c r="A255" s="66">
        <v>44136</v>
      </c>
      <c r="B255">
        <v>0.98799999999999999</v>
      </c>
      <c r="C255">
        <v>0</v>
      </c>
      <c r="D255">
        <v>0</v>
      </c>
      <c r="E255">
        <v>0</v>
      </c>
      <c r="F255">
        <v>0</v>
      </c>
      <c r="G255">
        <v>0</v>
      </c>
      <c r="H255">
        <v>0.98750000000000004</v>
      </c>
      <c r="I255">
        <v>0.98750000000000004</v>
      </c>
      <c r="J255">
        <v>0.88262250000000009</v>
      </c>
      <c r="K255">
        <v>0</v>
      </c>
      <c r="L255">
        <v>0.98750000000000004</v>
      </c>
      <c r="M255">
        <v>0.98750000000000004</v>
      </c>
      <c r="N255">
        <v>0.98</v>
      </c>
      <c r="O255">
        <v>0.98750000000000004</v>
      </c>
      <c r="P255">
        <v>0.98</v>
      </c>
      <c r="Q255">
        <v>0.98750000000000004</v>
      </c>
      <c r="R255">
        <v>0.98750000000000004</v>
      </c>
      <c r="S255">
        <v>0.98750000000000004</v>
      </c>
      <c r="T255">
        <v>0.98</v>
      </c>
      <c r="U255">
        <v>0.98</v>
      </c>
      <c r="V255">
        <v>0.98</v>
      </c>
      <c r="W255">
        <v>0.98</v>
      </c>
      <c r="X255">
        <v>0.98750000000000004</v>
      </c>
      <c r="Y255">
        <v>0.98750000000000004</v>
      </c>
      <c r="Z255">
        <v>0.98750000000000004</v>
      </c>
      <c r="AA255">
        <v>0.98750000000000004</v>
      </c>
      <c r="AB255">
        <v>0.98</v>
      </c>
      <c r="AC255">
        <v>0.98</v>
      </c>
      <c r="AD255">
        <v>0.98750000000000004</v>
      </c>
      <c r="AE255">
        <v>0.98750000000000004</v>
      </c>
      <c r="AF255">
        <v>0.98</v>
      </c>
      <c r="AG255">
        <v>0.99</v>
      </c>
      <c r="AH255">
        <v>0.98499999999999999</v>
      </c>
      <c r="AI255">
        <v>0.98499999999999999</v>
      </c>
      <c r="AJ255">
        <v>0.98</v>
      </c>
      <c r="AK255">
        <v>1</v>
      </c>
      <c r="AL255">
        <v>0</v>
      </c>
      <c r="AM255">
        <v>0</v>
      </c>
      <c r="BB255">
        <v>0.64</v>
      </c>
      <c r="BC255">
        <f t="shared" si="3"/>
        <v>1</v>
      </c>
      <c r="BE255">
        <v>1.1351126000000209</v>
      </c>
      <c r="BF255">
        <v>1.1389999999999947</v>
      </c>
      <c r="BG255">
        <v>1.0826999999999998</v>
      </c>
      <c r="BH255">
        <v>1.0297999999999972</v>
      </c>
      <c r="BI255">
        <v>1</v>
      </c>
      <c r="BJ255">
        <v>2.7438000000000118</v>
      </c>
      <c r="BK255">
        <v>2.3491263333333263</v>
      </c>
      <c r="BL255">
        <v>1.1935499999999823</v>
      </c>
      <c r="BM255">
        <v>1.2885</v>
      </c>
      <c r="BN255">
        <v>2.0010000000000008</v>
      </c>
      <c r="BO255">
        <v>1.5895049999999866</v>
      </c>
      <c r="BP255">
        <v>1.5895049999999866</v>
      </c>
      <c r="BQ255">
        <v>1.307204999999992</v>
      </c>
      <c r="BR255">
        <v>1.1163300000000056</v>
      </c>
      <c r="BS255">
        <v>1.4858049999999892</v>
      </c>
      <c r="BT255" s="294"/>
      <c r="BU255">
        <v>1.1073749999999956</v>
      </c>
      <c r="BV255" s="294"/>
      <c r="BW255" s="294"/>
      <c r="BX255" s="294"/>
      <c r="BY255" s="294"/>
      <c r="BZ255" s="294"/>
      <c r="CA255" s="294"/>
      <c r="CB255" s="294"/>
      <c r="CC255">
        <v>0.95499999999999996</v>
      </c>
      <c r="CI255">
        <v>0.46</v>
      </c>
      <c r="CJ255">
        <v>0.90500000000000003</v>
      </c>
      <c r="CK255">
        <v>0.68500000000000005</v>
      </c>
      <c r="CM255">
        <v>0.79500000000000004</v>
      </c>
      <c r="CN255">
        <v>0.82750000000000001</v>
      </c>
      <c r="CO255">
        <v>0.85</v>
      </c>
      <c r="CP255">
        <v>0.90249999999999997</v>
      </c>
      <c r="CQ255">
        <v>0.82</v>
      </c>
      <c r="CR255">
        <v>0.89</v>
      </c>
      <c r="DA255" s="294">
        <v>2.8499999999999999E-4</v>
      </c>
      <c r="DB255" s="294">
        <v>2.0000000000000001E-4</v>
      </c>
      <c r="DC255" s="294">
        <v>0</v>
      </c>
      <c r="DD255" s="294">
        <v>1E-4</v>
      </c>
      <c r="DE255" s="294">
        <v>0</v>
      </c>
      <c r="DF255" s="294">
        <v>3.5999999999999999E-3</v>
      </c>
      <c r="DG255" s="294">
        <v>4.6999999999999999E-4</v>
      </c>
      <c r="DH255" s="294">
        <v>6.9999999999999999E-4</v>
      </c>
      <c r="DI255" s="294">
        <v>0</v>
      </c>
      <c r="DJ255" s="294">
        <v>0</v>
      </c>
      <c r="DK255" s="294">
        <v>5.0000000000000001E-4</v>
      </c>
      <c r="DL255" s="294">
        <v>5.0000000000000001E-4</v>
      </c>
      <c r="DM255" s="294">
        <v>2.9999999999999997E-4</v>
      </c>
      <c r="DN255" s="294">
        <v>2.7500000000000002E-4</v>
      </c>
      <c r="DO255" s="294">
        <v>4.0000000000000598E-4</v>
      </c>
      <c r="DQ255" s="294">
        <v>6.4999999999999994E-5</v>
      </c>
    </row>
    <row r="256" spans="1:121" x14ac:dyDescent="0.2">
      <c r="A256" s="66">
        <v>44166</v>
      </c>
      <c r="B256">
        <v>0.98799999999999999</v>
      </c>
      <c r="C256">
        <v>0</v>
      </c>
      <c r="D256">
        <v>0</v>
      </c>
      <c r="E256">
        <v>0</v>
      </c>
      <c r="F256">
        <v>0</v>
      </c>
      <c r="G256">
        <v>0</v>
      </c>
      <c r="H256">
        <v>0.98750000000000004</v>
      </c>
      <c r="I256">
        <v>0.98750000000000004</v>
      </c>
      <c r="J256">
        <v>0.88906499999999988</v>
      </c>
      <c r="K256">
        <v>0</v>
      </c>
      <c r="L256">
        <v>0.938102949999992</v>
      </c>
      <c r="M256">
        <v>0.98750000000000004</v>
      </c>
      <c r="N256">
        <v>0.9021784499999943</v>
      </c>
      <c r="O256">
        <v>0.98750000000000004</v>
      </c>
      <c r="P256">
        <v>0.9021784499999943</v>
      </c>
      <c r="Q256">
        <v>0.938102949999992</v>
      </c>
      <c r="R256">
        <v>0.938102949999992</v>
      </c>
      <c r="S256">
        <v>0.938102949999992</v>
      </c>
      <c r="T256">
        <v>0.9021784499999943</v>
      </c>
      <c r="U256">
        <v>0.9021784499999943</v>
      </c>
      <c r="V256">
        <v>0.9021784499999943</v>
      </c>
      <c r="W256">
        <v>0.9021784499999943</v>
      </c>
      <c r="X256">
        <v>0.98750000000000004</v>
      </c>
      <c r="Y256">
        <v>0.98750000000000004</v>
      </c>
      <c r="Z256">
        <v>0.98750000000000004</v>
      </c>
      <c r="AA256">
        <v>0.98750000000000004</v>
      </c>
      <c r="AB256">
        <v>0.9021784499999943</v>
      </c>
      <c r="AC256">
        <v>0.9021784499999943</v>
      </c>
      <c r="AD256">
        <v>0.98750000000000004</v>
      </c>
      <c r="AE256">
        <v>0.98750000000000004</v>
      </c>
      <c r="AF256">
        <v>0.9021784499999943</v>
      </c>
      <c r="AG256">
        <v>0.98</v>
      </c>
      <c r="AH256">
        <v>0.98499999999999999</v>
      </c>
      <c r="AI256">
        <v>0.98499999999999999</v>
      </c>
      <c r="AJ256">
        <v>0.9021784499999943</v>
      </c>
      <c r="AK256">
        <v>1</v>
      </c>
      <c r="AL256">
        <v>0</v>
      </c>
      <c r="AM256">
        <v>0</v>
      </c>
      <c r="BB256">
        <v>0.64</v>
      </c>
      <c r="BC256">
        <f t="shared" si="3"/>
        <v>1</v>
      </c>
      <c r="BE256">
        <v>1.135397600000021</v>
      </c>
      <c r="BF256">
        <v>1.1391999999999947</v>
      </c>
      <c r="BG256">
        <v>1.0826999999999998</v>
      </c>
      <c r="BH256">
        <v>1.0298999999999972</v>
      </c>
      <c r="BI256">
        <v>1</v>
      </c>
      <c r="BJ256">
        <v>2.7474000000000118</v>
      </c>
      <c r="BK256">
        <v>2.3495963333333263</v>
      </c>
      <c r="BL256">
        <v>1.1942499999999823</v>
      </c>
      <c r="BM256">
        <v>1.2885</v>
      </c>
      <c r="BN256">
        <v>2.0010000000000008</v>
      </c>
      <c r="BO256">
        <v>1.5900049999999866</v>
      </c>
      <c r="BP256">
        <v>1.5900049999999866</v>
      </c>
      <c r="BQ256">
        <v>1.3075049999999919</v>
      </c>
      <c r="BR256">
        <v>1.1166050000000056</v>
      </c>
      <c r="BS256">
        <v>1.4862049999999891</v>
      </c>
      <c r="BT256" s="294"/>
      <c r="BU256">
        <v>1.1074399999999955</v>
      </c>
      <c r="BV256" s="294"/>
      <c r="BW256" s="294"/>
      <c r="BX256" s="294"/>
      <c r="BY256" s="294"/>
      <c r="BZ256" s="294"/>
      <c r="CA256" s="294"/>
      <c r="CB256" s="294"/>
      <c r="CC256">
        <v>0.93500000000000005</v>
      </c>
      <c r="CI256">
        <v>0.48</v>
      </c>
      <c r="CJ256">
        <v>0.875</v>
      </c>
      <c r="CK256">
        <v>0.69</v>
      </c>
      <c r="CM256">
        <v>0.59</v>
      </c>
      <c r="CN256">
        <v>0.62250000000000005</v>
      </c>
      <c r="CO256">
        <v>0.69</v>
      </c>
      <c r="CP256">
        <v>0.89249999999999996</v>
      </c>
      <c r="CQ256">
        <v>0.71499999999999997</v>
      </c>
      <c r="CR256">
        <v>0.89</v>
      </c>
      <c r="DA256" s="294">
        <v>2.8499999999999999E-4</v>
      </c>
      <c r="DB256" s="294">
        <v>2.0000000000000001E-4</v>
      </c>
      <c r="DC256" s="294">
        <v>0</v>
      </c>
      <c r="DD256" s="294">
        <v>1E-4</v>
      </c>
      <c r="DE256" s="294">
        <v>0</v>
      </c>
      <c r="DF256" s="294">
        <v>3.5999999999999999E-3</v>
      </c>
      <c r="DG256" s="294">
        <v>4.6999999999999999E-4</v>
      </c>
      <c r="DH256" s="294">
        <v>6.9999999999999999E-4</v>
      </c>
      <c r="DI256" s="294">
        <v>0</v>
      </c>
      <c r="DJ256" s="294">
        <v>0</v>
      </c>
      <c r="DK256" s="294">
        <v>5.0000000000000001E-4</v>
      </c>
      <c r="DL256" s="294">
        <v>5.0000000000000001E-4</v>
      </c>
      <c r="DM256" s="294">
        <v>2.9999999999999997E-4</v>
      </c>
      <c r="DN256" s="294">
        <v>2.7500000000000002E-4</v>
      </c>
      <c r="DO256" s="294">
        <v>4.0000000000000598E-4</v>
      </c>
      <c r="DQ256" s="294">
        <v>6.4999999999999994E-5</v>
      </c>
    </row>
    <row r="257" spans="1:121" x14ac:dyDescent="0.2">
      <c r="A257" s="66">
        <v>44197</v>
      </c>
      <c r="B257">
        <v>0.98799999999999999</v>
      </c>
      <c r="C257">
        <v>0</v>
      </c>
      <c r="D257">
        <v>0</v>
      </c>
      <c r="E257">
        <v>0</v>
      </c>
      <c r="F257">
        <v>0</v>
      </c>
      <c r="G257">
        <v>0</v>
      </c>
      <c r="H257">
        <v>0.98750000000000004</v>
      </c>
      <c r="I257">
        <v>0.96193474999998574</v>
      </c>
      <c r="J257">
        <v>0.90194999999999992</v>
      </c>
      <c r="K257">
        <v>0</v>
      </c>
      <c r="L257">
        <v>0.96225552499999178</v>
      </c>
      <c r="M257">
        <v>0.98750000000000004</v>
      </c>
      <c r="N257">
        <v>0.90238544999999437</v>
      </c>
      <c r="O257">
        <v>0.98285440000000501</v>
      </c>
      <c r="P257">
        <v>0.90238544999999437</v>
      </c>
      <c r="Q257">
        <v>0.96225552499999178</v>
      </c>
      <c r="R257">
        <v>0.96225552499999178</v>
      </c>
      <c r="S257">
        <v>0.96225552499999178</v>
      </c>
      <c r="T257">
        <v>0.90238544999999437</v>
      </c>
      <c r="U257">
        <v>0.90238544999999437</v>
      </c>
      <c r="V257">
        <v>0.90238544999999437</v>
      </c>
      <c r="W257">
        <v>0.90238544999999437</v>
      </c>
      <c r="X257">
        <v>0.98285440000000501</v>
      </c>
      <c r="Y257">
        <v>0.98285440000000501</v>
      </c>
      <c r="Z257">
        <v>0.98285440000000501</v>
      </c>
      <c r="AA257">
        <v>0.98285440000000501</v>
      </c>
      <c r="AB257">
        <v>0.90238544999999437</v>
      </c>
      <c r="AC257">
        <v>0.90238544999999437</v>
      </c>
      <c r="AD257">
        <v>0.98285440000000501</v>
      </c>
      <c r="AE257">
        <v>0.98285440000000501</v>
      </c>
      <c r="AF257">
        <v>0.90238544999999437</v>
      </c>
      <c r="AG257">
        <v>0.98</v>
      </c>
      <c r="AH257">
        <v>0.98499999999999999</v>
      </c>
      <c r="AI257">
        <v>0.98499999999999999</v>
      </c>
      <c r="AJ257">
        <v>0.90238544999999437</v>
      </c>
      <c r="AK257">
        <v>1</v>
      </c>
      <c r="AL257">
        <v>0</v>
      </c>
      <c r="AM257">
        <v>0</v>
      </c>
      <c r="BB257">
        <v>0.64</v>
      </c>
      <c r="BC257">
        <f t="shared" si="3"/>
        <v>1</v>
      </c>
      <c r="BE257">
        <v>1.1356826000000211</v>
      </c>
      <c r="BF257">
        <v>1.1393999999999946</v>
      </c>
      <c r="BG257">
        <v>1.0826999999999998</v>
      </c>
      <c r="BH257">
        <v>1.03</v>
      </c>
      <c r="BI257">
        <v>1</v>
      </c>
      <c r="BJ257">
        <v>2.7510000000000119</v>
      </c>
      <c r="BK257">
        <v>2.3500663333333263</v>
      </c>
      <c r="BL257">
        <v>1.1949499999999822</v>
      </c>
      <c r="BM257">
        <v>1.2885</v>
      </c>
      <c r="BN257">
        <v>2.0010000000000008</v>
      </c>
      <c r="BO257">
        <v>1.5905049999999865</v>
      </c>
      <c r="BP257">
        <v>1.5905049999999865</v>
      </c>
      <c r="BQ257">
        <v>1.3078049999999919</v>
      </c>
      <c r="BR257">
        <v>1.1168800000000056</v>
      </c>
      <c r="BS257">
        <v>1.4866049999999891</v>
      </c>
      <c r="BT257" s="294"/>
      <c r="BU257">
        <v>1.1075049999999955</v>
      </c>
      <c r="BV257" s="294"/>
      <c r="BW257" s="294"/>
      <c r="BX257" s="294"/>
      <c r="BY257" s="294"/>
      <c r="BZ257" s="294"/>
      <c r="CA257" s="294"/>
      <c r="CB257" s="294"/>
      <c r="CC257">
        <v>0.89500000000000002</v>
      </c>
      <c r="CI257">
        <v>0.45</v>
      </c>
      <c r="CJ257">
        <v>0.80500000000000005</v>
      </c>
      <c r="CK257">
        <v>0.7</v>
      </c>
      <c r="CM257">
        <v>0.60499999999999998</v>
      </c>
      <c r="CN257">
        <v>0.63749999999999996</v>
      </c>
      <c r="CO257">
        <v>0.69</v>
      </c>
      <c r="CP257">
        <v>0.88</v>
      </c>
      <c r="CQ257">
        <v>0.64</v>
      </c>
      <c r="CR257">
        <v>0.89</v>
      </c>
      <c r="DA257" s="294">
        <v>2.8499999999999999E-4</v>
      </c>
      <c r="DB257" s="294">
        <v>2.0000000000000001E-4</v>
      </c>
      <c r="DC257" s="294">
        <v>0</v>
      </c>
      <c r="DD257" s="294">
        <v>1E-4</v>
      </c>
      <c r="DE257" s="294">
        <v>0</v>
      </c>
      <c r="DF257" s="294">
        <v>3.5999999999999999E-3</v>
      </c>
      <c r="DG257" s="294">
        <v>4.6999999999999999E-4</v>
      </c>
      <c r="DH257" s="294">
        <v>6.9999999999999999E-4</v>
      </c>
      <c r="DI257" s="294">
        <v>0</v>
      </c>
      <c r="DJ257" s="294">
        <v>0</v>
      </c>
      <c r="DK257" s="294">
        <v>5.0000000000000001E-4</v>
      </c>
      <c r="DL257" s="294">
        <v>5.0000000000000001E-4</v>
      </c>
      <c r="DM257" s="294">
        <v>2.9999999999999997E-4</v>
      </c>
      <c r="DN257" s="294">
        <v>2.7500000000000002E-4</v>
      </c>
      <c r="DO257" s="294">
        <v>4.0000000000000598E-4</v>
      </c>
      <c r="DQ257" s="294">
        <v>6.4999999999999994E-5</v>
      </c>
    </row>
    <row r="258" spans="1:121" x14ac:dyDescent="0.2">
      <c r="A258" s="66">
        <v>44228</v>
      </c>
      <c r="B258">
        <v>0.98261197400001832</v>
      </c>
      <c r="C258">
        <v>0</v>
      </c>
      <c r="D258">
        <v>0</v>
      </c>
      <c r="E258">
        <v>0</v>
      </c>
      <c r="F258">
        <v>0</v>
      </c>
      <c r="G258">
        <v>0</v>
      </c>
      <c r="H258">
        <v>0.98750000000000004</v>
      </c>
      <c r="I258">
        <v>0.98750000000000004</v>
      </c>
      <c r="J258">
        <v>0.98499999999999999</v>
      </c>
      <c r="K258">
        <v>0</v>
      </c>
      <c r="L258">
        <v>0.98750000000000004</v>
      </c>
      <c r="M258">
        <v>0.98750000000000004</v>
      </c>
      <c r="N258">
        <v>0.92875454999999418</v>
      </c>
      <c r="O258">
        <v>0.98030351250000491</v>
      </c>
      <c r="P258">
        <v>0.92875454999999418</v>
      </c>
      <c r="Q258">
        <v>0.98750000000000004</v>
      </c>
      <c r="R258">
        <v>0.98750000000000004</v>
      </c>
      <c r="S258">
        <v>0.98750000000000004</v>
      </c>
      <c r="T258">
        <v>0.92875454999999418</v>
      </c>
      <c r="U258">
        <v>0.92875454999999418</v>
      </c>
      <c r="V258">
        <v>0.92875454999999418</v>
      </c>
      <c r="W258">
        <v>0.92875454999999418</v>
      </c>
      <c r="X258">
        <v>0.98030351250000491</v>
      </c>
      <c r="Y258">
        <v>0.98030351250000491</v>
      </c>
      <c r="Z258">
        <v>0.98030351250000491</v>
      </c>
      <c r="AA258">
        <v>0.98030351250000491</v>
      </c>
      <c r="AB258">
        <v>0.92875454999999418</v>
      </c>
      <c r="AC258">
        <v>0.92875454999999418</v>
      </c>
      <c r="AD258">
        <v>0.98030351250000491</v>
      </c>
      <c r="AE258">
        <v>0.98030351250000491</v>
      </c>
      <c r="AF258">
        <v>0.92875454999999418</v>
      </c>
      <c r="AG258">
        <v>0.98</v>
      </c>
      <c r="AH258">
        <v>0.98499999999999999</v>
      </c>
      <c r="AI258">
        <v>0.98499999999999999</v>
      </c>
      <c r="AJ258">
        <v>0.92875454999999418</v>
      </c>
      <c r="AK258">
        <v>1</v>
      </c>
      <c r="AL258">
        <v>0</v>
      </c>
      <c r="AM258">
        <v>0</v>
      </c>
      <c r="BB258">
        <v>0.64</v>
      </c>
      <c r="BC258">
        <f t="shared" si="3"/>
        <v>1</v>
      </c>
      <c r="BE258">
        <v>1.1359676000000212</v>
      </c>
      <c r="BF258">
        <v>1.1395999999999946</v>
      </c>
      <c r="BG258">
        <v>1.0826999999999998</v>
      </c>
      <c r="BH258">
        <v>1.0300999999999971</v>
      </c>
      <c r="BI258">
        <v>1</v>
      </c>
      <c r="BJ258">
        <v>2.7546000000000119</v>
      </c>
      <c r="BK258">
        <v>2.3505363333333262</v>
      </c>
      <c r="BL258">
        <v>1.1956499999999821</v>
      </c>
      <c r="BM258">
        <v>1.2885</v>
      </c>
      <c r="BN258">
        <v>2.0010000000000008</v>
      </c>
      <c r="BO258">
        <v>1.5910049999999865</v>
      </c>
      <c r="BP258">
        <v>1.5910049999999865</v>
      </c>
      <c r="BQ258">
        <v>1.3081049999999919</v>
      </c>
      <c r="BR258">
        <v>1.1171550000000057</v>
      </c>
      <c r="BS258">
        <v>1.487004999999989</v>
      </c>
      <c r="BT258" s="294"/>
      <c r="BU258">
        <v>1.1075699999999955</v>
      </c>
      <c r="BV258" s="294"/>
      <c r="BW258" s="294"/>
      <c r="BX258" s="294"/>
      <c r="BY258" s="294"/>
      <c r="BZ258" s="294"/>
      <c r="CA258" s="294"/>
      <c r="CB258" s="294"/>
      <c r="CC258">
        <v>0.86499999999999999</v>
      </c>
      <c r="CI258">
        <v>0.45</v>
      </c>
      <c r="CJ258">
        <v>0.84499999999999997</v>
      </c>
      <c r="CK258">
        <v>0.80500000000000005</v>
      </c>
      <c r="CM258">
        <v>0.63500000000000001</v>
      </c>
      <c r="CN258">
        <v>0.66749999999999998</v>
      </c>
      <c r="CO258">
        <v>0.71</v>
      </c>
      <c r="CP258">
        <v>0.87749999999999995</v>
      </c>
      <c r="CQ258">
        <v>0.67</v>
      </c>
      <c r="CR258">
        <v>0.89</v>
      </c>
      <c r="DA258" s="294">
        <v>2.8499999999999999E-4</v>
      </c>
      <c r="DB258" s="294">
        <v>2.0000000000000001E-4</v>
      </c>
      <c r="DC258" s="294">
        <v>0</v>
      </c>
      <c r="DD258" s="294">
        <v>1E-4</v>
      </c>
      <c r="DE258" s="294">
        <v>0</v>
      </c>
      <c r="DF258" s="294">
        <v>3.5999999999999999E-3</v>
      </c>
      <c r="DG258" s="294">
        <v>4.6999999999999999E-4</v>
      </c>
      <c r="DH258" s="294">
        <v>6.9999999999999999E-4</v>
      </c>
      <c r="DI258" s="294">
        <v>0</v>
      </c>
      <c r="DJ258" s="294">
        <v>0</v>
      </c>
      <c r="DK258" s="294">
        <v>5.0000000000000001E-4</v>
      </c>
      <c r="DL258" s="294">
        <v>5.0000000000000001E-4</v>
      </c>
      <c r="DM258" s="294">
        <v>2.9999999999999997E-4</v>
      </c>
      <c r="DN258" s="294">
        <v>2.7500000000000002E-4</v>
      </c>
      <c r="DO258" s="294">
        <v>4.0000000000000598E-4</v>
      </c>
      <c r="DQ258" s="294">
        <v>6.4999999999999994E-5</v>
      </c>
    </row>
    <row r="259" spans="1:121" x14ac:dyDescent="0.2">
      <c r="A259" s="66">
        <v>44256</v>
      </c>
      <c r="B259">
        <v>0.98285849900001843</v>
      </c>
      <c r="C259">
        <v>0</v>
      </c>
      <c r="D259">
        <v>0</v>
      </c>
      <c r="E259">
        <v>0</v>
      </c>
      <c r="F259">
        <v>0</v>
      </c>
      <c r="G259">
        <v>0</v>
      </c>
      <c r="H259">
        <v>0.98750000000000004</v>
      </c>
      <c r="I259">
        <v>0.98750000000000004</v>
      </c>
      <c r="J259">
        <v>0.98499999999999999</v>
      </c>
      <c r="K259">
        <v>0</v>
      </c>
      <c r="L259">
        <v>0.98750000000000004</v>
      </c>
      <c r="M259">
        <v>0.98750000000000004</v>
      </c>
      <c r="N259">
        <v>0.98</v>
      </c>
      <c r="O259">
        <v>0.98750000000000004</v>
      </c>
      <c r="P259">
        <v>0.98</v>
      </c>
      <c r="Q259">
        <v>0.98750000000000004</v>
      </c>
      <c r="R259">
        <v>0.98750000000000004</v>
      </c>
      <c r="S259">
        <v>0.98750000000000004</v>
      </c>
      <c r="T259">
        <v>0.98</v>
      </c>
      <c r="U259">
        <v>0.98</v>
      </c>
      <c r="V259">
        <v>0.98</v>
      </c>
      <c r="W259">
        <v>0.98</v>
      </c>
      <c r="X259">
        <v>0.98750000000000004</v>
      </c>
      <c r="Y259">
        <v>0.98750000000000004</v>
      </c>
      <c r="Z259">
        <v>0.98750000000000004</v>
      </c>
      <c r="AA259">
        <v>0.98750000000000004</v>
      </c>
      <c r="AB259">
        <v>0.98</v>
      </c>
      <c r="AC259">
        <v>0.98</v>
      </c>
      <c r="AD259">
        <v>0.98750000000000004</v>
      </c>
      <c r="AE259">
        <v>0.98750000000000004</v>
      </c>
      <c r="AF259">
        <v>0.98</v>
      </c>
      <c r="AG259">
        <v>0.99</v>
      </c>
      <c r="AH259">
        <v>0.98499999999999999</v>
      </c>
      <c r="AI259">
        <v>0.98499999999999999</v>
      </c>
      <c r="AJ259">
        <v>0.98</v>
      </c>
      <c r="AK259">
        <v>1</v>
      </c>
      <c r="AL259">
        <v>0</v>
      </c>
      <c r="AM259">
        <v>0</v>
      </c>
      <c r="BB259">
        <v>0.64</v>
      </c>
      <c r="BC259">
        <f t="shared" si="3"/>
        <v>1</v>
      </c>
      <c r="BE259">
        <v>1.1362526000000213</v>
      </c>
      <c r="BF259">
        <v>1.1397999999999946</v>
      </c>
      <c r="BG259">
        <v>1.0826999999999998</v>
      </c>
      <c r="BH259">
        <v>1.0301999999999971</v>
      </c>
      <c r="BI259">
        <v>1</v>
      </c>
      <c r="BJ259">
        <v>2.758200000000012</v>
      </c>
      <c r="BK259">
        <v>2.3510063333333262</v>
      </c>
      <c r="BL259">
        <v>1.196349999999982</v>
      </c>
      <c r="BM259">
        <v>1.2885</v>
      </c>
      <c r="BN259">
        <v>2.0010000000000008</v>
      </c>
      <c r="BO259">
        <v>1.5915049999999864</v>
      </c>
      <c r="BP259">
        <v>1.5915049999999864</v>
      </c>
      <c r="BQ259">
        <v>1.3084049999999918</v>
      </c>
      <c r="BR259">
        <v>1.1174300000000057</v>
      </c>
      <c r="BS259">
        <v>1.487404999999989</v>
      </c>
      <c r="BT259" s="294"/>
      <c r="BU259">
        <v>1.1076349999999955</v>
      </c>
      <c r="BV259" s="294"/>
      <c r="BW259" s="294"/>
      <c r="BX259" s="294"/>
      <c r="BY259" s="294"/>
      <c r="BZ259" s="294"/>
      <c r="CA259" s="294"/>
      <c r="CB259" s="294"/>
      <c r="CC259">
        <v>0.86499999999999999</v>
      </c>
      <c r="CI259">
        <v>0.45</v>
      </c>
      <c r="CJ259">
        <v>0.875</v>
      </c>
      <c r="CK259">
        <v>0.97499999999999998</v>
      </c>
      <c r="CM259">
        <v>0.78500000000000003</v>
      </c>
      <c r="CN259">
        <v>0.8175</v>
      </c>
      <c r="CO259">
        <v>0.8</v>
      </c>
      <c r="CP259">
        <v>0.9</v>
      </c>
      <c r="CQ259">
        <v>0.83</v>
      </c>
      <c r="CR259">
        <v>0.89</v>
      </c>
      <c r="DA259" s="294">
        <v>2.8499999999999999E-4</v>
      </c>
      <c r="DB259" s="294">
        <v>2.0000000000000001E-4</v>
      </c>
      <c r="DC259" s="294">
        <v>0</v>
      </c>
      <c r="DD259" s="294">
        <v>1E-4</v>
      </c>
      <c r="DE259" s="294">
        <v>0</v>
      </c>
      <c r="DF259" s="294">
        <v>3.5999999999999999E-3</v>
      </c>
      <c r="DG259" s="294">
        <v>4.6999999999999999E-4</v>
      </c>
      <c r="DH259" s="294">
        <v>6.9999999999999999E-4</v>
      </c>
      <c r="DI259" s="294">
        <v>0</v>
      </c>
      <c r="DJ259" s="294">
        <v>0</v>
      </c>
      <c r="DK259" s="294">
        <v>5.0000000000000001E-4</v>
      </c>
      <c r="DL259" s="294">
        <v>5.0000000000000001E-4</v>
      </c>
      <c r="DM259" s="294">
        <v>2.9999999999999997E-4</v>
      </c>
      <c r="DN259" s="294">
        <v>2.7500000000000002E-4</v>
      </c>
      <c r="DO259" s="294">
        <v>4.0000000000000598E-4</v>
      </c>
      <c r="DQ259" s="294">
        <v>6.4999999999999994E-5</v>
      </c>
    </row>
    <row r="260" spans="1:121" x14ac:dyDescent="0.2">
      <c r="A260" s="66">
        <v>44287</v>
      </c>
      <c r="B260">
        <v>0.98799999999999999</v>
      </c>
      <c r="C260">
        <v>0</v>
      </c>
      <c r="D260">
        <v>0</v>
      </c>
      <c r="E260">
        <v>0</v>
      </c>
      <c r="F260">
        <v>0</v>
      </c>
      <c r="G260">
        <v>0</v>
      </c>
      <c r="H260">
        <v>0.98750000000000004</v>
      </c>
      <c r="I260">
        <v>0.98750000000000004</v>
      </c>
      <c r="J260">
        <v>0.98499999999999999</v>
      </c>
      <c r="K260">
        <v>0</v>
      </c>
      <c r="L260">
        <v>0.98750000000000004</v>
      </c>
      <c r="M260">
        <v>0.98750000000000004</v>
      </c>
      <c r="N260">
        <v>0.98</v>
      </c>
      <c r="O260">
        <v>0.98750000000000004</v>
      </c>
      <c r="P260">
        <v>0.98</v>
      </c>
      <c r="Q260">
        <v>0.98750000000000004</v>
      </c>
      <c r="R260">
        <v>0.98750000000000004</v>
      </c>
      <c r="S260">
        <v>0.98750000000000004</v>
      </c>
      <c r="T260">
        <v>0.98</v>
      </c>
      <c r="U260">
        <v>0.98</v>
      </c>
      <c r="V260">
        <v>0.98</v>
      </c>
      <c r="W260">
        <v>0.98</v>
      </c>
      <c r="X260">
        <v>0.98750000000000004</v>
      </c>
      <c r="Y260">
        <v>0.98750000000000004</v>
      </c>
      <c r="Z260">
        <v>0.98750000000000004</v>
      </c>
      <c r="AA260">
        <v>0.98750000000000004</v>
      </c>
      <c r="AB260">
        <v>0.98</v>
      </c>
      <c r="AC260">
        <v>0.98</v>
      </c>
      <c r="AD260">
        <v>0.98750000000000004</v>
      </c>
      <c r="AE260">
        <v>0.98750000000000004</v>
      </c>
      <c r="AF260">
        <v>0.98</v>
      </c>
      <c r="AG260">
        <v>0.99</v>
      </c>
      <c r="AH260">
        <v>0.98499999999999999</v>
      </c>
      <c r="AI260">
        <v>0.98499999999999999</v>
      </c>
      <c r="AJ260">
        <v>0.98</v>
      </c>
      <c r="AK260">
        <v>1</v>
      </c>
      <c r="AL260">
        <v>0</v>
      </c>
      <c r="AM260">
        <v>0</v>
      </c>
      <c r="BB260">
        <v>0.64</v>
      </c>
      <c r="BC260">
        <f t="shared" si="3"/>
        <v>1</v>
      </c>
      <c r="BE260">
        <v>1.1365376000000214</v>
      </c>
      <c r="BF260">
        <v>1.1399999999999946</v>
      </c>
      <c r="BG260">
        <v>1.0826999999999998</v>
      </c>
      <c r="BH260">
        <v>1.0302999999999971</v>
      </c>
      <c r="BI260">
        <v>1</v>
      </c>
      <c r="BJ260">
        <v>2.761800000000012</v>
      </c>
      <c r="BK260">
        <v>2.3514763333333262</v>
      </c>
      <c r="BL260">
        <v>1.197049999999982</v>
      </c>
      <c r="BM260">
        <v>1.2885</v>
      </c>
      <c r="BN260">
        <v>2.0010000000000008</v>
      </c>
      <c r="BO260">
        <v>1.5920049999999863</v>
      </c>
      <c r="BP260">
        <v>1.5920049999999863</v>
      </c>
      <c r="BQ260">
        <v>1.3087049999999918</v>
      </c>
      <c r="BR260">
        <v>1.1177050000000057</v>
      </c>
      <c r="BS260">
        <v>1.4878049999999889</v>
      </c>
      <c r="BT260" s="294"/>
      <c r="BU260">
        <v>1.1076999999999955</v>
      </c>
      <c r="BV260" s="294"/>
      <c r="BW260" s="294"/>
      <c r="BX260" s="294"/>
      <c r="BY260" s="294"/>
      <c r="BZ260" s="294"/>
      <c r="CA260" s="294"/>
      <c r="CB260" s="294"/>
      <c r="CC260">
        <v>0.89500000000000002</v>
      </c>
      <c r="CI260">
        <v>0.42</v>
      </c>
      <c r="CJ260">
        <v>0.93500000000000005</v>
      </c>
      <c r="CK260">
        <v>0.96499999999999997</v>
      </c>
      <c r="CM260">
        <v>0.89500000000000002</v>
      </c>
      <c r="CN260">
        <v>0.92749999999999999</v>
      </c>
      <c r="CO260">
        <v>0.85</v>
      </c>
      <c r="CP260">
        <v>0.90300000000000002</v>
      </c>
      <c r="CQ260">
        <v>0.92</v>
      </c>
      <c r="CR260">
        <v>0.89</v>
      </c>
      <c r="DA260" s="294">
        <v>2.8499999999999999E-4</v>
      </c>
      <c r="DB260" s="294">
        <v>2.0000000000000001E-4</v>
      </c>
      <c r="DC260" s="294">
        <v>0</v>
      </c>
      <c r="DD260" s="294">
        <v>1E-4</v>
      </c>
      <c r="DE260" s="294">
        <v>0</v>
      </c>
      <c r="DF260" s="294">
        <v>3.5999999999999999E-3</v>
      </c>
      <c r="DG260" s="294">
        <v>4.6999999999999999E-4</v>
      </c>
      <c r="DH260" s="294">
        <v>6.9999999999999999E-4</v>
      </c>
      <c r="DI260" s="294">
        <v>0</v>
      </c>
      <c r="DJ260" s="294">
        <v>0</v>
      </c>
      <c r="DK260" s="294">
        <v>5.0000000000000001E-4</v>
      </c>
      <c r="DL260" s="294">
        <v>5.0000000000000001E-4</v>
      </c>
      <c r="DM260" s="294">
        <v>2.9999999999999997E-4</v>
      </c>
      <c r="DN260" s="294">
        <v>2.7500000000000002E-4</v>
      </c>
      <c r="DO260" s="294">
        <v>4.0000000000000598E-4</v>
      </c>
      <c r="DQ260" s="294">
        <v>6.4999999999999994E-5</v>
      </c>
    </row>
    <row r="261" spans="1:121" x14ac:dyDescent="0.2">
      <c r="A261" s="66">
        <v>44317</v>
      </c>
      <c r="B261">
        <v>0.98799999999999999</v>
      </c>
      <c r="C261">
        <v>0</v>
      </c>
      <c r="D261">
        <v>0</v>
      </c>
      <c r="E261">
        <v>0</v>
      </c>
      <c r="F261">
        <v>0</v>
      </c>
      <c r="G261">
        <v>0</v>
      </c>
      <c r="H261">
        <v>0.98750000000000004</v>
      </c>
      <c r="I261">
        <v>0.98750000000000004</v>
      </c>
      <c r="J261">
        <v>0.98499999999999999</v>
      </c>
      <c r="K261">
        <v>0</v>
      </c>
      <c r="L261">
        <v>0.98750000000000004</v>
      </c>
      <c r="M261">
        <v>0.98750000000000004</v>
      </c>
      <c r="N261">
        <v>0.98</v>
      </c>
      <c r="O261">
        <v>0.98750000000000004</v>
      </c>
      <c r="P261">
        <v>0.98</v>
      </c>
      <c r="Q261">
        <v>0.98750000000000004</v>
      </c>
      <c r="R261">
        <v>0.98750000000000004</v>
      </c>
      <c r="S261">
        <v>0.98750000000000004</v>
      </c>
      <c r="T261">
        <v>0.98</v>
      </c>
      <c r="U261">
        <v>0.98</v>
      </c>
      <c r="V261">
        <v>0.98</v>
      </c>
      <c r="W261">
        <v>0.98</v>
      </c>
      <c r="X261">
        <v>0.98750000000000004</v>
      </c>
      <c r="Y261">
        <v>0.98750000000000004</v>
      </c>
      <c r="Z261">
        <v>0.98750000000000004</v>
      </c>
      <c r="AA261">
        <v>0.98750000000000004</v>
      </c>
      <c r="AB261">
        <v>0.98</v>
      </c>
      <c r="AC261">
        <v>0.98</v>
      </c>
      <c r="AD261">
        <v>0.98750000000000004</v>
      </c>
      <c r="AE261">
        <v>0.98750000000000004</v>
      </c>
      <c r="AF261">
        <v>0.98</v>
      </c>
      <c r="AG261">
        <v>0.99</v>
      </c>
      <c r="AH261">
        <v>0.98499999999999999</v>
      </c>
      <c r="AI261">
        <v>0.98499999999999999</v>
      </c>
      <c r="AJ261">
        <v>0.98</v>
      </c>
      <c r="AK261">
        <v>1</v>
      </c>
      <c r="AL261">
        <v>0</v>
      </c>
      <c r="AM261">
        <v>0</v>
      </c>
      <c r="BB261">
        <v>0.64</v>
      </c>
      <c r="BC261">
        <f t="shared" ref="BC261:BC303" si="4">BC260</f>
        <v>1</v>
      </c>
      <c r="BE261">
        <v>1.1368226000000214</v>
      </c>
      <c r="BF261">
        <v>1.1401999999999946</v>
      </c>
      <c r="BG261">
        <v>1.0826999999999998</v>
      </c>
      <c r="BH261">
        <v>1.0303999999999971</v>
      </c>
      <c r="BI261">
        <v>1</v>
      </c>
      <c r="BJ261">
        <v>2.7654000000000121</v>
      </c>
      <c r="BK261">
        <v>2.3519463333333261</v>
      </c>
      <c r="BL261">
        <v>1.1977499999999819</v>
      </c>
      <c r="BM261">
        <v>1.2885</v>
      </c>
      <c r="BN261">
        <v>2.0010000000000008</v>
      </c>
      <c r="BO261">
        <v>1.5925049999999863</v>
      </c>
      <c r="BP261">
        <v>1.5925049999999863</v>
      </c>
      <c r="BQ261">
        <v>1.3090049999999918</v>
      </c>
      <c r="BR261">
        <v>1.1179800000000057</v>
      </c>
      <c r="BS261">
        <v>1.4882049999999889</v>
      </c>
      <c r="BT261" s="294"/>
      <c r="BU261">
        <v>1.1077649999999954</v>
      </c>
      <c r="BV261" s="294"/>
      <c r="BW261" s="294"/>
      <c r="BX261" s="294"/>
      <c r="BY261" s="294"/>
      <c r="BZ261" s="294"/>
      <c r="CA261" s="294"/>
      <c r="CB261" s="294"/>
      <c r="CC261">
        <v>0.96499999999999997</v>
      </c>
      <c r="CI261">
        <v>0.42</v>
      </c>
      <c r="CJ261">
        <v>0.93500000000000005</v>
      </c>
      <c r="CK261">
        <v>0.86499999999999999</v>
      </c>
      <c r="CM261">
        <v>0.91749999999999998</v>
      </c>
      <c r="CN261">
        <v>0.95</v>
      </c>
      <c r="CO261">
        <v>0.88</v>
      </c>
      <c r="CP261">
        <v>0.9</v>
      </c>
      <c r="CQ261">
        <v>0.93500000000000005</v>
      </c>
      <c r="CR261">
        <v>0.89</v>
      </c>
      <c r="DA261" s="294">
        <v>2.8499999999999999E-4</v>
      </c>
      <c r="DB261" s="294">
        <v>2.0000000000000001E-4</v>
      </c>
      <c r="DC261" s="294">
        <v>0</v>
      </c>
      <c r="DD261" s="294">
        <v>1E-4</v>
      </c>
      <c r="DE261" s="294">
        <v>0</v>
      </c>
      <c r="DF261" s="294">
        <v>3.5999999999999999E-3</v>
      </c>
      <c r="DG261" s="294">
        <v>4.6999999999999999E-4</v>
      </c>
      <c r="DH261" s="294">
        <v>6.9999999999999999E-4</v>
      </c>
      <c r="DI261" s="294">
        <v>0</v>
      </c>
      <c r="DJ261" s="294">
        <v>0</v>
      </c>
      <c r="DK261" s="294">
        <v>5.0000000000000001E-4</v>
      </c>
      <c r="DL261" s="294">
        <v>5.0000000000000001E-4</v>
      </c>
      <c r="DM261" s="294">
        <v>2.9999999999999997E-4</v>
      </c>
      <c r="DN261" s="294">
        <v>2.7500000000000002E-4</v>
      </c>
      <c r="DO261" s="294">
        <v>4.0000000000000598E-4</v>
      </c>
      <c r="DQ261" s="294">
        <v>6.4999999999999994E-5</v>
      </c>
    </row>
    <row r="262" spans="1:121" x14ac:dyDescent="0.2">
      <c r="A262" s="66">
        <v>44348</v>
      </c>
      <c r="B262">
        <v>0.98799999999999999</v>
      </c>
      <c r="C262">
        <v>0</v>
      </c>
      <c r="D262">
        <v>0</v>
      </c>
      <c r="E262">
        <v>0</v>
      </c>
      <c r="F262">
        <v>0</v>
      </c>
      <c r="G262">
        <v>0</v>
      </c>
      <c r="H262">
        <v>0.98750000000000004</v>
      </c>
      <c r="I262">
        <v>0.98750000000000004</v>
      </c>
      <c r="J262">
        <v>0.98499999999999999</v>
      </c>
      <c r="K262">
        <v>0</v>
      </c>
      <c r="L262">
        <v>0.98750000000000004</v>
      </c>
      <c r="M262">
        <v>0.98750000000000004</v>
      </c>
      <c r="N262">
        <v>0.98</v>
      </c>
      <c r="O262">
        <v>0.98750000000000004</v>
      </c>
      <c r="P262">
        <v>0.98</v>
      </c>
      <c r="Q262">
        <v>0.98750000000000004</v>
      </c>
      <c r="R262">
        <v>0.98750000000000004</v>
      </c>
      <c r="S262">
        <v>0.98750000000000004</v>
      </c>
      <c r="T262">
        <v>0.98</v>
      </c>
      <c r="U262">
        <v>0.98</v>
      </c>
      <c r="V262">
        <v>0.98</v>
      </c>
      <c r="W262">
        <v>0.98</v>
      </c>
      <c r="X262">
        <v>0.98750000000000004</v>
      </c>
      <c r="Y262">
        <v>0.98750000000000004</v>
      </c>
      <c r="Z262">
        <v>0.98750000000000004</v>
      </c>
      <c r="AA262">
        <v>0.98750000000000004</v>
      </c>
      <c r="AB262">
        <v>0.98</v>
      </c>
      <c r="AC262">
        <v>0.98</v>
      </c>
      <c r="AD262">
        <v>0.98750000000000004</v>
      </c>
      <c r="AE262">
        <v>0.98750000000000004</v>
      </c>
      <c r="AF262">
        <v>0.98</v>
      </c>
      <c r="AG262">
        <v>0.99</v>
      </c>
      <c r="AH262">
        <v>0.98499999999999999</v>
      </c>
      <c r="AI262">
        <v>0.98499999999999999</v>
      </c>
      <c r="AJ262">
        <v>0.98</v>
      </c>
      <c r="AK262">
        <v>1</v>
      </c>
      <c r="AL262">
        <v>0</v>
      </c>
      <c r="AM262">
        <v>0</v>
      </c>
      <c r="BB262">
        <v>0.64</v>
      </c>
      <c r="BC262">
        <f t="shared" si="4"/>
        <v>1</v>
      </c>
      <c r="BE262">
        <v>1.1371076000000215</v>
      </c>
      <c r="BF262">
        <v>1.1403999999999945</v>
      </c>
      <c r="BG262">
        <v>1.0826999999999998</v>
      </c>
      <c r="BH262">
        <v>1.0304999999999971</v>
      </c>
      <c r="BI262">
        <v>1</v>
      </c>
      <c r="BJ262">
        <v>2.7690000000000121</v>
      </c>
      <c r="BK262">
        <v>2.3524163333333261</v>
      </c>
      <c r="BL262">
        <v>1.1984499999999818</v>
      </c>
      <c r="BM262">
        <v>1.2885</v>
      </c>
      <c r="BN262">
        <v>2.0010000000000008</v>
      </c>
      <c r="BO262">
        <v>1.5930049999999862</v>
      </c>
      <c r="BP262">
        <v>1.5930049999999862</v>
      </c>
      <c r="BQ262">
        <v>1.3093049999999917</v>
      </c>
      <c r="BR262">
        <v>1.1182550000000058</v>
      </c>
      <c r="BS262">
        <v>1.4886049999999889</v>
      </c>
      <c r="BT262" s="294"/>
      <c r="BU262">
        <v>1.1078299999999954</v>
      </c>
      <c r="BV262" s="294"/>
      <c r="BW262" s="294"/>
      <c r="BX262" s="294"/>
      <c r="BY262" s="294"/>
      <c r="BZ262" s="294"/>
      <c r="CA262" s="294"/>
      <c r="CB262" s="294"/>
      <c r="CC262">
        <v>0.96499999999999997</v>
      </c>
      <c r="CI262">
        <v>0.47</v>
      </c>
      <c r="CJ262">
        <v>0.93500000000000005</v>
      </c>
      <c r="CK262">
        <v>0.77500000000000002</v>
      </c>
      <c r="CM262">
        <v>0.88249999999999995</v>
      </c>
      <c r="CN262">
        <v>0.91500000000000004</v>
      </c>
      <c r="CO262">
        <v>0.88</v>
      </c>
      <c r="CP262">
        <v>0.90249999999999997</v>
      </c>
      <c r="CQ262">
        <v>0.91500000000000004</v>
      </c>
      <c r="CR262">
        <v>0.89</v>
      </c>
      <c r="DA262" s="294">
        <v>2.8499999999999999E-4</v>
      </c>
      <c r="DB262" s="294">
        <v>2.0000000000000001E-4</v>
      </c>
      <c r="DC262" s="294">
        <v>0</v>
      </c>
      <c r="DD262" s="294">
        <v>1E-4</v>
      </c>
      <c r="DE262" s="294">
        <v>0</v>
      </c>
      <c r="DF262" s="294">
        <v>3.5999999999999999E-3</v>
      </c>
      <c r="DG262" s="294">
        <v>4.6999999999999999E-4</v>
      </c>
      <c r="DH262" s="294">
        <v>6.9999999999999999E-4</v>
      </c>
      <c r="DI262" s="294">
        <v>0</v>
      </c>
      <c r="DJ262" s="294">
        <v>0</v>
      </c>
      <c r="DK262" s="294">
        <v>5.0000000000000001E-4</v>
      </c>
      <c r="DL262" s="294">
        <v>5.0000000000000001E-4</v>
      </c>
      <c r="DM262" s="294">
        <v>2.9999999999999997E-4</v>
      </c>
      <c r="DN262" s="294">
        <v>2.7500000000000002E-4</v>
      </c>
      <c r="DO262" s="294">
        <v>4.0000000000000598E-4</v>
      </c>
      <c r="DQ262" s="294">
        <v>6.4999999999999994E-5</v>
      </c>
    </row>
    <row r="263" spans="1:121" x14ac:dyDescent="0.2">
      <c r="A263" s="66">
        <v>44378</v>
      </c>
      <c r="B263">
        <v>0.98799999999999999</v>
      </c>
      <c r="C263">
        <v>0</v>
      </c>
      <c r="D263">
        <v>0</v>
      </c>
      <c r="E263">
        <v>0</v>
      </c>
      <c r="F263">
        <v>0</v>
      </c>
      <c r="G263">
        <v>0</v>
      </c>
      <c r="H263">
        <v>0.98750000000000004</v>
      </c>
      <c r="I263">
        <v>0.98750000000000004</v>
      </c>
      <c r="J263">
        <v>0.98499999999999999</v>
      </c>
      <c r="K263">
        <v>0</v>
      </c>
      <c r="L263">
        <v>0.98750000000000004</v>
      </c>
      <c r="M263">
        <v>0.98750000000000004</v>
      </c>
      <c r="N263">
        <v>0.98</v>
      </c>
      <c r="O263">
        <v>0.98750000000000004</v>
      </c>
      <c r="P263">
        <v>0.98</v>
      </c>
      <c r="Q263">
        <v>0.98750000000000004</v>
      </c>
      <c r="R263">
        <v>0.98750000000000004</v>
      </c>
      <c r="S263">
        <v>0.98750000000000004</v>
      </c>
      <c r="T263">
        <v>0.98</v>
      </c>
      <c r="U263">
        <v>0.98</v>
      </c>
      <c r="V263">
        <v>0.98</v>
      </c>
      <c r="W263">
        <v>0.98</v>
      </c>
      <c r="X263">
        <v>0.98750000000000004</v>
      </c>
      <c r="Y263">
        <v>0.98750000000000004</v>
      </c>
      <c r="Z263">
        <v>0.98750000000000004</v>
      </c>
      <c r="AA263">
        <v>0.98750000000000004</v>
      </c>
      <c r="AB263">
        <v>0.98</v>
      </c>
      <c r="AC263">
        <v>0.98</v>
      </c>
      <c r="AD263">
        <v>0.98750000000000004</v>
      </c>
      <c r="AE263">
        <v>0.98750000000000004</v>
      </c>
      <c r="AF263">
        <v>0.98</v>
      </c>
      <c r="AG263">
        <v>0.99</v>
      </c>
      <c r="AH263">
        <v>0.98499999999999999</v>
      </c>
      <c r="AI263">
        <v>0.98499999999999999</v>
      </c>
      <c r="AJ263">
        <v>0.98</v>
      </c>
      <c r="AK263">
        <v>1</v>
      </c>
      <c r="AL263">
        <v>0</v>
      </c>
      <c r="AM263">
        <v>0</v>
      </c>
      <c r="BB263">
        <v>0.64</v>
      </c>
      <c r="BC263">
        <f t="shared" si="4"/>
        <v>1</v>
      </c>
      <c r="BE263">
        <v>1.1373926000000216</v>
      </c>
      <c r="BF263">
        <v>1.1405999999999945</v>
      </c>
      <c r="BG263">
        <v>1.0826999999999998</v>
      </c>
      <c r="BH263">
        <v>1.0305999999999971</v>
      </c>
      <c r="BI263">
        <v>1</v>
      </c>
      <c r="BJ263">
        <v>2.7726000000000122</v>
      </c>
      <c r="BK263">
        <v>2.3528863333333261</v>
      </c>
      <c r="BL263">
        <v>1.1991499999999817</v>
      </c>
      <c r="BM263">
        <v>1.2885</v>
      </c>
      <c r="BN263">
        <v>2.0010000000000008</v>
      </c>
      <c r="BO263">
        <v>1.5935049999999862</v>
      </c>
      <c r="BP263">
        <v>1.5935049999999862</v>
      </c>
      <c r="BQ263">
        <v>1.3096049999999917</v>
      </c>
      <c r="BR263">
        <v>1.1185300000000058</v>
      </c>
      <c r="BS263">
        <v>1.4890049999999888</v>
      </c>
      <c r="BT263" s="294"/>
      <c r="BU263">
        <v>1.1078949999999954</v>
      </c>
      <c r="BV263" s="294"/>
      <c r="BW263" s="294"/>
      <c r="BX263" s="294"/>
      <c r="BY263" s="294"/>
      <c r="BZ263" s="294"/>
      <c r="CA263" s="294"/>
      <c r="CB263" s="294"/>
      <c r="CC263">
        <v>0.97499999999999998</v>
      </c>
      <c r="CI263">
        <v>0.47</v>
      </c>
      <c r="CJ263">
        <v>0.93500000000000005</v>
      </c>
      <c r="CK263">
        <v>0.79500000000000004</v>
      </c>
      <c r="CM263">
        <v>0.87749999999999995</v>
      </c>
      <c r="CN263">
        <v>0.91</v>
      </c>
      <c r="CO263">
        <v>0.89</v>
      </c>
      <c r="CP263">
        <v>0.90749999999999997</v>
      </c>
      <c r="CQ263">
        <v>0.91500000000000004</v>
      </c>
      <c r="CR263">
        <v>0.89</v>
      </c>
      <c r="DA263" s="294">
        <v>2.8499999999999999E-4</v>
      </c>
      <c r="DB263" s="294">
        <v>2.0000000000000001E-4</v>
      </c>
      <c r="DC263" s="294">
        <v>0</v>
      </c>
      <c r="DD263" s="294">
        <v>1E-4</v>
      </c>
      <c r="DE263" s="294">
        <v>0</v>
      </c>
      <c r="DF263" s="294">
        <v>3.5999999999999999E-3</v>
      </c>
      <c r="DG263" s="294">
        <v>4.6999999999999999E-4</v>
      </c>
      <c r="DH263" s="294">
        <v>6.9999999999999999E-4</v>
      </c>
      <c r="DI263" s="294">
        <v>0</v>
      </c>
      <c r="DJ263" s="294">
        <v>0</v>
      </c>
      <c r="DK263" s="294">
        <v>5.0000000000000001E-4</v>
      </c>
      <c r="DL263" s="294">
        <v>5.0000000000000001E-4</v>
      </c>
      <c r="DM263" s="294">
        <v>2.9999999999999997E-4</v>
      </c>
      <c r="DN263" s="294">
        <v>2.7500000000000002E-4</v>
      </c>
      <c r="DO263" s="294">
        <v>4.0000000000000598E-4</v>
      </c>
      <c r="DQ263" s="294">
        <v>6.4999999999999994E-5</v>
      </c>
    </row>
    <row r="264" spans="1:121" x14ac:dyDescent="0.2">
      <c r="A264" s="66">
        <v>44409</v>
      </c>
      <c r="B264">
        <v>0.98799999999999999</v>
      </c>
      <c r="C264">
        <v>0</v>
      </c>
      <c r="D264">
        <v>0</v>
      </c>
      <c r="E264">
        <v>0</v>
      </c>
      <c r="F264">
        <v>0</v>
      </c>
      <c r="G264">
        <v>0</v>
      </c>
      <c r="H264">
        <v>0.98750000000000004</v>
      </c>
      <c r="I264">
        <v>0.98750000000000004</v>
      </c>
      <c r="J264">
        <v>0.98499999999999999</v>
      </c>
      <c r="K264">
        <v>0</v>
      </c>
      <c r="L264">
        <v>0.98750000000000004</v>
      </c>
      <c r="M264">
        <v>0.98750000000000004</v>
      </c>
      <c r="N264">
        <v>0.98</v>
      </c>
      <c r="O264">
        <v>0.98750000000000004</v>
      </c>
      <c r="P264">
        <v>0.98</v>
      </c>
      <c r="Q264">
        <v>0.98750000000000004</v>
      </c>
      <c r="R264">
        <v>0.98750000000000004</v>
      </c>
      <c r="S264">
        <v>0.98750000000000004</v>
      </c>
      <c r="T264">
        <v>0.98</v>
      </c>
      <c r="U264">
        <v>0.98</v>
      </c>
      <c r="V264">
        <v>0.98</v>
      </c>
      <c r="W264">
        <v>0.98</v>
      </c>
      <c r="X264">
        <v>0.98750000000000004</v>
      </c>
      <c r="Y264">
        <v>0.98750000000000004</v>
      </c>
      <c r="Z264">
        <v>0.98750000000000004</v>
      </c>
      <c r="AA264">
        <v>0.98750000000000004</v>
      </c>
      <c r="AB264">
        <v>0.98</v>
      </c>
      <c r="AC264">
        <v>0.98</v>
      </c>
      <c r="AD264">
        <v>0.98750000000000004</v>
      </c>
      <c r="AE264">
        <v>0.98750000000000004</v>
      </c>
      <c r="AF264">
        <v>0.98</v>
      </c>
      <c r="AG264">
        <v>0.99</v>
      </c>
      <c r="AH264">
        <v>0.98499999999999999</v>
      </c>
      <c r="AI264">
        <v>0.98499999999999999</v>
      </c>
      <c r="AJ264">
        <v>0.98</v>
      </c>
      <c r="AK264">
        <v>1</v>
      </c>
      <c r="AL264">
        <v>0</v>
      </c>
      <c r="AM264">
        <v>0</v>
      </c>
      <c r="BB264">
        <v>0.64</v>
      </c>
      <c r="BC264">
        <f t="shared" si="4"/>
        <v>1</v>
      </c>
      <c r="BE264">
        <v>1.1376776000000217</v>
      </c>
      <c r="BF264">
        <v>1.1407999999999945</v>
      </c>
      <c r="BG264">
        <v>1.0826999999999998</v>
      </c>
      <c r="BH264">
        <v>1.0306999999999971</v>
      </c>
      <c r="BI264">
        <v>1</v>
      </c>
      <c r="BJ264">
        <v>2.7762000000000122</v>
      </c>
      <c r="BK264">
        <v>2.3533563333333261</v>
      </c>
      <c r="BL264">
        <v>1.1998499999999817</v>
      </c>
      <c r="BM264">
        <v>1.2885</v>
      </c>
      <c r="BN264">
        <v>2.0010000000000008</v>
      </c>
      <c r="BO264">
        <v>1.5940049999999861</v>
      </c>
      <c r="BP264">
        <v>1.5940049999999861</v>
      </c>
      <c r="BQ264">
        <v>1.3099049999999917</v>
      </c>
      <c r="BR264">
        <v>1.1188050000000058</v>
      </c>
      <c r="BS264">
        <v>1.4894049999999888</v>
      </c>
      <c r="BT264" s="294"/>
      <c r="BU264">
        <v>1.1079599999999954</v>
      </c>
      <c r="BV264" s="294"/>
      <c r="BW264" s="294"/>
      <c r="BX264" s="294"/>
      <c r="BY264" s="294"/>
      <c r="BZ264" s="294"/>
      <c r="CA264" s="294"/>
      <c r="CB264" s="294"/>
      <c r="CC264">
        <v>0.97499999999999998</v>
      </c>
      <c r="CI264">
        <v>0.52</v>
      </c>
      <c r="CJ264">
        <v>0.92500000000000004</v>
      </c>
      <c r="CK264">
        <v>0.88500000000000001</v>
      </c>
      <c r="CM264">
        <v>0.89</v>
      </c>
      <c r="CN264">
        <v>0.92249999999999999</v>
      </c>
      <c r="CO264">
        <v>0.91500000000000004</v>
      </c>
      <c r="CP264">
        <v>0.92749999999999999</v>
      </c>
      <c r="CQ264">
        <v>0.91500000000000004</v>
      </c>
      <c r="CR264">
        <v>0.89</v>
      </c>
      <c r="DA264" s="294">
        <v>2.8499999999999999E-4</v>
      </c>
      <c r="DB264" s="294">
        <v>2.0000000000000001E-4</v>
      </c>
      <c r="DC264" s="294">
        <v>0</v>
      </c>
      <c r="DD264" s="294">
        <v>1E-4</v>
      </c>
      <c r="DE264" s="294">
        <v>0</v>
      </c>
      <c r="DF264" s="294">
        <v>3.5999999999999999E-3</v>
      </c>
      <c r="DG264" s="294">
        <v>4.6999999999999999E-4</v>
      </c>
      <c r="DH264" s="294">
        <v>6.9999999999999999E-4</v>
      </c>
      <c r="DI264" s="294">
        <v>0</v>
      </c>
      <c r="DJ264" s="294">
        <v>0</v>
      </c>
      <c r="DK264" s="294">
        <v>5.0000000000000001E-4</v>
      </c>
      <c r="DL264" s="294">
        <v>5.0000000000000001E-4</v>
      </c>
      <c r="DM264" s="294">
        <v>2.9999999999999997E-4</v>
      </c>
      <c r="DN264" s="294">
        <v>2.7500000000000002E-4</v>
      </c>
      <c r="DO264" s="294">
        <v>4.0000000000000598E-4</v>
      </c>
      <c r="DQ264" s="294">
        <v>6.4999999999999994E-5</v>
      </c>
    </row>
    <row r="265" spans="1:121" x14ac:dyDescent="0.2">
      <c r="A265" s="66">
        <v>44440</v>
      </c>
      <c r="B265">
        <v>0.98799999999999999</v>
      </c>
      <c r="C265">
        <v>0</v>
      </c>
      <c r="D265">
        <v>0</v>
      </c>
      <c r="E265">
        <v>0</v>
      </c>
      <c r="F265">
        <v>0</v>
      </c>
      <c r="G265">
        <v>0</v>
      </c>
      <c r="H265">
        <v>0.98750000000000004</v>
      </c>
      <c r="I265">
        <v>0.98750000000000004</v>
      </c>
      <c r="J265">
        <v>0.95993249999999997</v>
      </c>
      <c r="K265">
        <v>0</v>
      </c>
      <c r="L265">
        <v>0.98750000000000004</v>
      </c>
      <c r="M265">
        <v>0.98750000000000004</v>
      </c>
      <c r="N265">
        <v>0.98</v>
      </c>
      <c r="O265">
        <v>0.98750000000000004</v>
      </c>
      <c r="P265">
        <v>0.98</v>
      </c>
      <c r="Q265">
        <v>0.98750000000000004</v>
      </c>
      <c r="R265">
        <v>0.98750000000000004</v>
      </c>
      <c r="S265">
        <v>0.98750000000000004</v>
      </c>
      <c r="T265">
        <v>0.98</v>
      </c>
      <c r="U265">
        <v>0.98</v>
      </c>
      <c r="V265">
        <v>0.98</v>
      </c>
      <c r="W265">
        <v>0.98</v>
      </c>
      <c r="X265">
        <v>0.98750000000000004</v>
      </c>
      <c r="Y265">
        <v>0.98750000000000004</v>
      </c>
      <c r="Z265">
        <v>0.98750000000000004</v>
      </c>
      <c r="AA265">
        <v>0.98750000000000004</v>
      </c>
      <c r="AB265">
        <v>0.98</v>
      </c>
      <c r="AC265">
        <v>0.98</v>
      </c>
      <c r="AD265">
        <v>0.98750000000000004</v>
      </c>
      <c r="AE265">
        <v>0.98750000000000004</v>
      </c>
      <c r="AF265">
        <v>0.98</v>
      </c>
      <c r="AG265">
        <v>0.99</v>
      </c>
      <c r="AH265">
        <v>0.98499999999999999</v>
      </c>
      <c r="AI265">
        <v>0.98499999999999999</v>
      </c>
      <c r="AJ265">
        <v>0.98</v>
      </c>
      <c r="AK265">
        <v>1</v>
      </c>
      <c r="AL265">
        <v>0</v>
      </c>
      <c r="AM265">
        <v>0</v>
      </c>
      <c r="BB265">
        <v>0.64</v>
      </c>
      <c r="BC265">
        <f t="shared" si="4"/>
        <v>1</v>
      </c>
      <c r="BE265">
        <v>1.1379626000000218</v>
      </c>
      <c r="BF265">
        <v>1.1409999999999945</v>
      </c>
      <c r="BG265">
        <v>1.0826999999999998</v>
      </c>
      <c r="BH265">
        <v>1.0307999999999971</v>
      </c>
      <c r="BI265">
        <v>1</v>
      </c>
      <c r="BJ265">
        <v>2.7798000000000123</v>
      </c>
      <c r="BK265">
        <v>2.353826333333326</v>
      </c>
      <c r="BL265">
        <v>1.2005499999999816</v>
      </c>
      <c r="BM265">
        <v>1.2885</v>
      </c>
      <c r="BN265">
        <v>2.0010000000000008</v>
      </c>
      <c r="BO265">
        <v>1.5945049999999861</v>
      </c>
      <c r="BP265">
        <v>1.5945049999999861</v>
      </c>
      <c r="BQ265">
        <v>1.3102049999999916</v>
      </c>
      <c r="BR265">
        <v>1.1190800000000058</v>
      </c>
      <c r="BS265">
        <v>1.4898049999999887</v>
      </c>
      <c r="BT265" s="294"/>
      <c r="BU265">
        <v>1.1080249999999954</v>
      </c>
      <c r="BV265" s="294"/>
      <c r="BW265" s="294"/>
      <c r="BX265" s="294"/>
      <c r="BY265" s="294"/>
      <c r="BZ265" s="294"/>
      <c r="CA265" s="294"/>
      <c r="CB265" s="294"/>
      <c r="CC265">
        <v>0.97499999999999998</v>
      </c>
      <c r="CI265">
        <v>0.55000000000000004</v>
      </c>
      <c r="CJ265">
        <v>0.92500000000000004</v>
      </c>
      <c r="CK265">
        <v>0.745</v>
      </c>
      <c r="CM265">
        <v>0.94499999999999995</v>
      </c>
      <c r="CN265">
        <v>0.97750000000000004</v>
      </c>
      <c r="CO265">
        <v>0.94499999999999995</v>
      </c>
      <c r="CP265">
        <v>0.92</v>
      </c>
      <c r="CQ265">
        <v>0.91500000000000004</v>
      </c>
      <c r="CR265">
        <v>0.89</v>
      </c>
      <c r="DA265" s="294">
        <v>2.8499999999999999E-4</v>
      </c>
      <c r="DB265" s="294">
        <v>2.0000000000000001E-4</v>
      </c>
      <c r="DC265" s="294">
        <v>0</v>
      </c>
      <c r="DD265" s="294">
        <v>1E-4</v>
      </c>
      <c r="DE265" s="294">
        <v>0</v>
      </c>
      <c r="DF265" s="294">
        <v>3.5999999999999999E-3</v>
      </c>
      <c r="DG265" s="294">
        <v>4.6999999999999999E-4</v>
      </c>
      <c r="DH265" s="294">
        <v>6.9999999999999999E-4</v>
      </c>
      <c r="DI265" s="294">
        <v>0</v>
      </c>
      <c r="DJ265" s="294">
        <v>0</v>
      </c>
      <c r="DK265" s="294">
        <v>5.0000000000000001E-4</v>
      </c>
      <c r="DL265" s="294">
        <v>5.0000000000000001E-4</v>
      </c>
      <c r="DM265" s="294">
        <v>2.9999999999999997E-4</v>
      </c>
      <c r="DN265" s="294">
        <v>2.7500000000000002E-4</v>
      </c>
      <c r="DO265" s="294">
        <v>4.0000000000000598E-4</v>
      </c>
      <c r="DQ265" s="294">
        <v>6.4999999999999994E-5</v>
      </c>
    </row>
    <row r="266" spans="1:121" x14ac:dyDescent="0.2">
      <c r="A266" s="66">
        <v>44470</v>
      </c>
      <c r="B266">
        <v>0.98799999999999999</v>
      </c>
      <c r="C266">
        <v>0</v>
      </c>
      <c r="D266">
        <v>0</v>
      </c>
      <c r="E266">
        <v>0</v>
      </c>
      <c r="F266">
        <v>0</v>
      </c>
      <c r="G266">
        <v>0</v>
      </c>
      <c r="H266">
        <v>0.98750000000000004</v>
      </c>
      <c r="I266">
        <v>0.98750000000000004</v>
      </c>
      <c r="J266">
        <v>0.94704749999999993</v>
      </c>
      <c r="K266">
        <v>0</v>
      </c>
      <c r="L266">
        <v>0.98750000000000004</v>
      </c>
      <c r="M266">
        <v>0.98750000000000004</v>
      </c>
      <c r="N266">
        <v>0.98</v>
      </c>
      <c r="O266">
        <v>0.98750000000000004</v>
      </c>
      <c r="P266">
        <v>0.98</v>
      </c>
      <c r="Q266">
        <v>0.98750000000000004</v>
      </c>
      <c r="R266">
        <v>0.98750000000000004</v>
      </c>
      <c r="S266">
        <v>0.98750000000000004</v>
      </c>
      <c r="T266">
        <v>0.98</v>
      </c>
      <c r="U266">
        <v>0.98</v>
      </c>
      <c r="V266">
        <v>0.98</v>
      </c>
      <c r="W266">
        <v>0.98</v>
      </c>
      <c r="X266">
        <v>0.98750000000000004</v>
      </c>
      <c r="Y266">
        <v>0.98750000000000004</v>
      </c>
      <c r="Z266">
        <v>0.98750000000000004</v>
      </c>
      <c r="AA266">
        <v>0.98750000000000004</v>
      </c>
      <c r="AB266">
        <v>0.98</v>
      </c>
      <c r="AC266">
        <v>0.98</v>
      </c>
      <c r="AD266">
        <v>0.98750000000000004</v>
      </c>
      <c r="AE266">
        <v>0.98750000000000004</v>
      </c>
      <c r="AF266">
        <v>0.98</v>
      </c>
      <c r="AG266">
        <v>0.99</v>
      </c>
      <c r="AH266">
        <v>0.98499999999999999</v>
      </c>
      <c r="AI266">
        <v>0.98499999999999999</v>
      </c>
      <c r="AJ266">
        <v>0.98</v>
      </c>
      <c r="AK266">
        <v>1</v>
      </c>
      <c r="AL266">
        <v>0</v>
      </c>
      <c r="AM266">
        <v>0</v>
      </c>
      <c r="BB266">
        <v>0.64</v>
      </c>
      <c r="BC266">
        <f t="shared" si="4"/>
        <v>1</v>
      </c>
      <c r="BE266">
        <v>1.1382476000000219</v>
      </c>
      <c r="BF266">
        <v>1.1411999999999944</v>
      </c>
      <c r="BG266">
        <v>1.0826999999999998</v>
      </c>
      <c r="BH266">
        <v>1.030899999999997</v>
      </c>
      <c r="BI266">
        <v>1</v>
      </c>
      <c r="BJ266">
        <v>2.7834000000000123</v>
      </c>
      <c r="BK266">
        <v>2.354296333333326</v>
      </c>
      <c r="BL266">
        <v>1.2012499999999815</v>
      </c>
      <c r="BM266">
        <v>1.2885</v>
      </c>
      <c r="BN266">
        <v>2.0010000000000008</v>
      </c>
      <c r="BO266">
        <v>1.595004999999986</v>
      </c>
      <c r="BP266">
        <v>1.595004999999986</v>
      </c>
      <c r="BQ266">
        <v>1.3105049999999916</v>
      </c>
      <c r="BR266">
        <v>1.1193550000000059</v>
      </c>
      <c r="BS266">
        <v>1.4902049999999887</v>
      </c>
      <c r="BT266" s="294"/>
      <c r="BU266">
        <v>1.1080899999999954</v>
      </c>
      <c r="BV266" s="294"/>
      <c r="BW266" s="294"/>
      <c r="BX266" s="294"/>
      <c r="BY266" s="294"/>
      <c r="BZ266" s="294"/>
      <c r="CA266" s="294"/>
      <c r="CB266" s="294"/>
      <c r="CC266">
        <v>0.95499999999999996</v>
      </c>
      <c r="CI266">
        <v>0.45</v>
      </c>
      <c r="CJ266">
        <v>0.92500000000000004</v>
      </c>
      <c r="CK266">
        <v>0.73499999999999999</v>
      </c>
      <c r="CM266">
        <v>0.80500000000000005</v>
      </c>
      <c r="CN266">
        <v>0.83750000000000002</v>
      </c>
      <c r="CO266">
        <v>0.875</v>
      </c>
      <c r="CP266">
        <v>0.90249999999999997</v>
      </c>
      <c r="CQ266">
        <v>0.82</v>
      </c>
      <c r="CR266">
        <v>0.89</v>
      </c>
      <c r="DA266" s="294">
        <v>2.8499999999999999E-4</v>
      </c>
      <c r="DB266" s="294">
        <v>2.0000000000000001E-4</v>
      </c>
      <c r="DC266" s="294">
        <v>0</v>
      </c>
      <c r="DD266" s="294">
        <v>1E-4</v>
      </c>
      <c r="DE266" s="294">
        <v>0</v>
      </c>
      <c r="DF266" s="294">
        <v>3.5999999999999999E-3</v>
      </c>
      <c r="DG266" s="294">
        <v>4.6999999999999999E-4</v>
      </c>
      <c r="DH266" s="294">
        <v>6.9999999999999999E-4</v>
      </c>
      <c r="DI266" s="294">
        <v>0</v>
      </c>
      <c r="DJ266" s="294">
        <v>0</v>
      </c>
      <c r="DK266" s="294">
        <v>5.0000000000000001E-4</v>
      </c>
      <c r="DL266" s="294">
        <v>5.0000000000000001E-4</v>
      </c>
      <c r="DM266" s="294">
        <v>2.9999999999999997E-4</v>
      </c>
      <c r="DN266" s="294">
        <v>2.7500000000000002E-4</v>
      </c>
      <c r="DO266" s="294">
        <v>4.0000000000000598E-4</v>
      </c>
      <c r="DQ266" s="294">
        <v>6.4999999999999994E-5</v>
      </c>
    </row>
    <row r="267" spans="1:121" x14ac:dyDescent="0.2">
      <c r="A267" s="66">
        <v>44501</v>
      </c>
      <c r="B267">
        <v>0.98799999999999999</v>
      </c>
      <c r="C267">
        <v>0</v>
      </c>
      <c r="D267">
        <v>0</v>
      </c>
      <c r="E267">
        <v>0</v>
      </c>
      <c r="F267">
        <v>0</v>
      </c>
      <c r="G267">
        <v>0</v>
      </c>
      <c r="H267">
        <v>0.98750000000000004</v>
      </c>
      <c r="I267">
        <v>0.98750000000000004</v>
      </c>
      <c r="J267">
        <v>0.8955074999999999</v>
      </c>
      <c r="K267">
        <v>0</v>
      </c>
      <c r="L267">
        <v>0.98750000000000004</v>
      </c>
      <c r="M267">
        <v>0.98750000000000004</v>
      </c>
      <c r="N267">
        <v>0.98</v>
      </c>
      <c r="O267">
        <v>0.98750000000000004</v>
      </c>
      <c r="P267">
        <v>0.98</v>
      </c>
      <c r="Q267">
        <v>0.98750000000000004</v>
      </c>
      <c r="R267">
        <v>0.98750000000000004</v>
      </c>
      <c r="S267">
        <v>0.98750000000000004</v>
      </c>
      <c r="T267">
        <v>0.98</v>
      </c>
      <c r="U267">
        <v>0.98</v>
      </c>
      <c r="V267">
        <v>0.98</v>
      </c>
      <c r="W267">
        <v>0.98</v>
      </c>
      <c r="X267">
        <v>0.98750000000000004</v>
      </c>
      <c r="Y267">
        <v>0.98750000000000004</v>
      </c>
      <c r="Z267">
        <v>0.98750000000000004</v>
      </c>
      <c r="AA267">
        <v>0.98750000000000004</v>
      </c>
      <c r="AB267">
        <v>0.98</v>
      </c>
      <c r="AC267">
        <v>0.98</v>
      </c>
      <c r="AD267">
        <v>0.98750000000000004</v>
      </c>
      <c r="AE267">
        <v>0.98750000000000004</v>
      </c>
      <c r="AF267">
        <v>0.98</v>
      </c>
      <c r="AG267">
        <v>0.99</v>
      </c>
      <c r="AH267">
        <v>0.98499999999999999</v>
      </c>
      <c r="AI267">
        <v>0.98499999999999999</v>
      </c>
      <c r="AJ267">
        <v>0.98</v>
      </c>
      <c r="AK267">
        <v>1</v>
      </c>
      <c r="AL267">
        <v>0</v>
      </c>
      <c r="AM267">
        <v>0</v>
      </c>
      <c r="BB267">
        <v>0.64</v>
      </c>
      <c r="BC267">
        <f t="shared" si="4"/>
        <v>1</v>
      </c>
      <c r="BE267">
        <v>1.138532600000022</v>
      </c>
      <c r="BF267">
        <v>1.1413999999999944</v>
      </c>
      <c r="BG267">
        <v>1.0826999999999998</v>
      </c>
      <c r="BH267">
        <v>1.030999999999997</v>
      </c>
      <c r="BI267">
        <v>1</v>
      </c>
      <c r="BJ267">
        <v>2.7870000000000124</v>
      </c>
      <c r="BK267">
        <v>2.354766333333326</v>
      </c>
      <c r="BL267">
        <v>1.2019499999999814</v>
      </c>
      <c r="BM267">
        <v>1.2885</v>
      </c>
      <c r="BN267">
        <v>2.0010000000000008</v>
      </c>
      <c r="BO267">
        <v>1.595504999999986</v>
      </c>
      <c r="BP267">
        <v>1.595504999999986</v>
      </c>
      <c r="BQ267">
        <v>1.3108049999999916</v>
      </c>
      <c r="BR267">
        <v>1.1196300000000059</v>
      </c>
      <c r="BS267">
        <v>1.4906049999999886</v>
      </c>
      <c r="BT267" s="294"/>
      <c r="BU267">
        <v>1.1081549999999953</v>
      </c>
      <c r="BV267" s="294"/>
      <c r="BW267" s="294"/>
      <c r="BX267" s="294"/>
      <c r="BY267" s="294"/>
      <c r="BZ267" s="294"/>
      <c r="CA267" s="294"/>
      <c r="CB267" s="294"/>
      <c r="CC267">
        <v>0.95499999999999996</v>
      </c>
      <c r="CI267">
        <v>0.46</v>
      </c>
      <c r="CJ267">
        <v>0.90500000000000003</v>
      </c>
      <c r="CK267">
        <v>0.69499999999999995</v>
      </c>
      <c r="CM267">
        <v>0.79500000000000004</v>
      </c>
      <c r="CN267">
        <v>0.82750000000000001</v>
      </c>
      <c r="CO267">
        <v>0.85</v>
      </c>
      <c r="CP267">
        <v>0.90249999999999997</v>
      </c>
      <c r="CQ267">
        <v>0.82</v>
      </c>
      <c r="CR267">
        <v>0.89</v>
      </c>
      <c r="DA267" s="294">
        <v>2.8499999999999999E-4</v>
      </c>
      <c r="DB267" s="294">
        <v>2.0000000000000001E-4</v>
      </c>
      <c r="DC267" s="294">
        <v>0</v>
      </c>
      <c r="DD267" s="294">
        <v>1E-4</v>
      </c>
      <c r="DE267" s="294">
        <v>0</v>
      </c>
      <c r="DF267" s="294">
        <v>3.5999999999999999E-3</v>
      </c>
      <c r="DG267" s="294">
        <v>4.6999999999999999E-4</v>
      </c>
      <c r="DH267" s="294">
        <v>6.9999999999999999E-4</v>
      </c>
      <c r="DI267" s="294">
        <v>0</v>
      </c>
      <c r="DJ267" s="294">
        <v>0</v>
      </c>
      <c r="DK267" s="294">
        <v>5.0000000000000001E-4</v>
      </c>
      <c r="DL267" s="294">
        <v>5.0000000000000001E-4</v>
      </c>
      <c r="DM267" s="294">
        <v>2.9999999999999997E-4</v>
      </c>
      <c r="DN267" s="294">
        <v>2.7500000000000002E-4</v>
      </c>
      <c r="DO267" s="294">
        <v>4.0000000000000598E-4</v>
      </c>
      <c r="DQ267" s="294">
        <v>6.4999999999999994E-5</v>
      </c>
    </row>
    <row r="268" spans="1:121" x14ac:dyDescent="0.2">
      <c r="A268" s="66">
        <v>44531</v>
      </c>
      <c r="B268">
        <v>0.98799999999999999</v>
      </c>
      <c r="C268">
        <v>0</v>
      </c>
      <c r="D268">
        <v>0</v>
      </c>
      <c r="E268">
        <v>0</v>
      </c>
      <c r="F268">
        <v>0</v>
      </c>
      <c r="G268">
        <v>0</v>
      </c>
      <c r="H268">
        <v>0.98750000000000004</v>
      </c>
      <c r="I268">
        <v>0.98750000000000004</v>
      </c>
      <c r="J268">
        <v>0.90194999999999992</v>
      </c>
      <c r="K268">
        <v>0</v>
      </c>
      <c r="L268">
        <v>0.94164294999999165</v>
      </c>
      <c r="M268">
        <v>0.98750000000000004</v>
      </c>
      <c r="N268">
        <v>0.90466244999999412</v>
      </c>
      <c r="O268">
        <v>0.98750000000000004</v>
      </c>
      <c r="P268">
        <v>0.90466244999999412</v>
      </c>
      <c r="Q268">
        <v>0.94164294999999165</v>
      </c>
      <c r="R268">
        <v>0.94164294999999165</v>
      </c>
      <c r="S268">
        <v>0.94164294999999165</v>
      </c>
      <c r="T268">
        <v>0.90466244999999412</v>
      </c>
      <c r="U268">
        <v>0.90466244999999412</v>
      </c>
      <c r="V268">
        <v>0.90466244999999412</v>
      </c>
      <c r="W268">
        <v>0.90466244999999412</v>
      </c>
      <c r="X268">
        <v>0.98750000000000004</v>
      </c>
      <c r="Y268">
        <v>0.98750000000000004</v>
      </c>
      <c r="Z268">
        <v>0.98750000000000004</v>
      </c>
      <c r="AA268">
        <v>0.98750000000000004</v>
      </c>
      <c r="AB268">
        <v>0.90466244999999412</v>
      </c>
      <c r="AC268">
        <v>0.90466244999999412</v>
      </c>
      <c r="AD268">
        <v>0.98750000000000004</v>
      </c>
      <c r="AE268">
        <v>0.98750000000000004</v>
      </c>
      <c r="AF268">
        <v>0.90466244999999412</v>
      </c>
      <c r="AG268">
        <v>0.98</v>
      </c>
      <c r="AH268">
        <v>0.98499999999999999</v>
      </c>
      <c r="AI268">
        <v>0.98499999999999999</v>
      </c>
      <c r="AJ268">
        <v>0.90466244999999412</v>
      </c>
      <c r="AK268">
        <v>1</v>
      </c>
      <c r="AL268">
        <v>0</v>
      </c>
      <c r="AM268">
        <v>0</v>
      </c>
      <c r="BB268">
        <v>0.64</v>
      </c>
      <c r="BC268">
        <f t="shared" si="4"/>
        <v>1</v>
      </c>
      <c r="BE268">
        <v>1.1388176000000221</v>
      </c>
      <c r="BF268">
        <v>1.1415999999999944</v>
      </c>
      <c r="BG268">
        <v>1.0826999999999998</v>
      </c>
      <c r="BH268">
        <v>1.031099999999997</v>
      </c>
      <c r="BI268">
        <v>1</v>
      </c>
      <c r="BJ268">
        <v>2.7906000000000124</v>
      </c>
      <c r="BK268">
        <v>2.3552363333333259</v>
      </c>
      <c r="BL268">
        <v>1.2026499999999813</v>
      </c>
      <c r="BM268">
        <v>1.2885</v>
      </c>
      <c r="BN268">
        <v>2.0010000000000008</v>
      </c>
      <c r="BO268">
        <v>1.5960049999999859</v>
      </c>
      <c r="BP268">
        <v>1.5960049999999859</v>
      </c>
      <c r="BQ268">
        <v>1.3111049999999915</v>
      </c>
      <c r="BR268">
        <v>1.1199050000000059</v>
      </c>
      <c r="BS268">
        <v>1.4910049999999886</v>
      </c>
      <c r="BT268" s="294"/>
      <c r="BU268">
        <v>1.1082199999999953</v>
      </c>
      <c r="BV268" s="294"/>
      <c r="BW268" s="294"/>
      <c r="BX268" s="294"/>
      <c r="BY268" s="294"/>
      <c r="BZ268" s="294"/>
      <c r="CA268" s="294"/>
      <c r="CB268" s="294"/>
      <c r="CC268">
        <v>0.93500000000000005</v>
      </c>
      <c r="CI268">
        <v>0.48</v>
      </c>
      <c r="CJ268">
        <v>0.875</v>
      </c>
      <c r="CK268">
        <v>0.7</v>
      </c>
      <c r="CM268">
        <v>0.59</v>
      </c>
      <c r="CN268">
        <v>0.62250000000000005</v>
      </c>
      <c r="CO268">
        <v>0.69</v>
      </c>
      <c r="CP268">
        <v>0.89249999999999996</v>
      </c>
      <c r="CQ268">
        <v>0.71499999999999997</v>
      </c>
      <c r="CR268">
        <v>0.89</v>
      </c>
      <c r="DA268" s="294">
        <v>2.8499999999999999E-4</v>
      </c>
      <c r="DB268" s="294">
        <v>2.0000000000000001E-4</v>
      </c>
      <c r="DC268" s="294">
        <v>0</v>
      </c>
      <c r="DD268" s="294">
        <v>1E-4</v>
      </c>
      <c r="DE268" s="294">
        <v>0</v>
      </c>
      <c r="DF268" s="294">
        <v>3.5999999999999999E-3</v>
      </c>
      <c r="DG268" s="294">
        <v>4.6999999999999999E-4</v>
      </c>
      <c r="DH268" s="294">
        <v>6.9999999999999999E-4</v>
      </c>
      <c r="DI268" s="294">
        <v>0</v>
      </c>
      <c r="DJ268" s="294">
        <v>0</v>
      </c>
      <c r="DK268" s="294">
        <v>5.0000000000000001E-4</v>
      </c>
      <c r="DL268" s="294">
        <v>5.0000000000000001E-4</v>
      </c>
      <c r="DM268" s="294">
        <v>2.9999999999999997E-4</v>
      </c>
      <c r="DN268" s="294">
        <v>2.7500000000000002E-4</v>
      </c>
      <c r="DO268" s="294">
        <v>4.0000000000000598E-4</v>
      </c>
      <c r="DQ268" s="294">
        <v>6.4999999999999994E-5</v>
      </c>
    </row>
    <row r="269" spans="1:121" x14ac:dyDescent="0.2">
      <c r="A269" s="66">
        <v>44562</v>
      </c>
      <c r="B269">
        <v>0.98799999999999999</v>
      </c>
      <c r="C269">
        <v>0</v>
      </c>
      <c r="D269">
        <v>0</v>
      </c>
      <c r="E269">
        <v>0</v>
      </c>
      <c r="F269">
        <v>0</v>
      </c>
      <c r="G269">
        <v>0</v>
      </c>
      <c r="H269">
        <v>0.98750000000000004</v>
      </c>
      <c r="I269">
        <v>0.96869674999998501</v>
      </c>
      <c r="J269">
        <v>0.91483499999999995</v>
      </c>
      <c r="K269">
        <v>0</v>
      </c>
      <c r="L269">
        <v>0.96588552499999136</v>
      </c>
      <c r="M269">
        <v>0.98750000000000004</v>
      </c>
      <c r="N269">
        <v>0.90486944999999408</v>
      </c>
      <c r="O269">
        <v>0.98575840000000525</v>
      </c>
      <c r="P269">
        <v>0.90486944999999408</v>
      </c>
      <c r="Q269">
        <v>0.96588552499999136</v>
      </c>
      <c r="R269">
        <v>0.96588552499999136</v>
      </c>
      <c r="S269">
        <v>0.96588552499999136</v>
      </c>
      <c r="T269">
        <v>0.90486944999999408</v>
      </c>
      <c r="U269">
        <v>0.90486944999999408</v>
      </c>
      <c r="V269">
        <v>0.90486944999999408</v>
      </c>
      <c r="W269">
        <v>0.90486944999999408</v>
      </c>
      <c r="X269">
        <v>0.98575840000000525</v>
      </c>
      <c r="Y269">
        <v>0.98575840000000525</v>
      </c>
      <c r="Z269">
        <v>0.98575840000000525</v>
      </c>
      <c r="AA269">
        <v>0.98575840000000525</v>
      </c>
      <c r="AB269">
        <v>0.90486944999999408</v>
      </c>
      <c r="AC269">
        <v>0.90486944999999408</v>
      </c>
      <c r="AD269">
        <v>0.98575840000000525</v>
      </c>
      <c r="AE269">
        <v>0.98575840000000525</v>
      </c>
      <c r="AF269">
        <v>0.90486944999999408</v>
      </c>
      <c r="AG269">
        <v>0.98</v>
      </c>
      <c r="AH269">
        <v>0.98499999999999999</v>
      </c>
      <c r="AI269">
        <v>0.98499999999999999</v>
      </c>
      <c r="AJ269">
        <v>0.90486944999999408</v>
      </c>
      <c r="AK269">
        <v>1</v>
      </c>
      <c r="AL269">
        <v>0</v>
      </c>
      <c r="AM269">
        <v>0</v>
      </c>
      <c r="BB269">
        <v>0.64</v>
      </c>
      <c r="BC269">
        <f t="shared" si="4"/>
        <v>1</v>
      </c>
      <c r="BE269">
        <v>1.1391026000000222</v>
      </c>
      <c r="BF269">
        <v>1.1417999999999944</v>
      </c>
      <c r="BG269">
        <v>1.0826999999999998</v>
      </c>
      <c r="BH269">
        <v>1.031199999999997</v>
      </c>
      <c r="BI269">
        <v>1</v>
      </c>
      <c r="BJ269">
        <v>2.7942000000000125</v>
      </c>
      <c r="BK269">
        <v>2.3557063333333259</v>
      </c>
      <c r="BL269">
        <v>1.2033499999999813</v>
      </c>
      <c r="BM269">
        <v>1.2885</v>
      </c>
      <c r="BN269">
        <v>2.0010000000000008</v>
      </c>
      <c r="BO269">
        <v>1.5965049999999859</v>
      </c>
      <c r="BP269">
        <v>1.5965049999999859</v>
      </c>
      <c r="BQ269">
        <v>1.3114049999999915</v>
      </c>
      <c r="BR269">
        <v>1.1201800000000059</v>
      </c>
      <c r="BS269">
        <v>1.4914049999999885</v>
      </c>
      <c r="BT269" s="294"/>
      <c r="BU269">
        <v>1.1082849999999953</v>
      </c>
      <c r="BV269" s="294"/>
      <c r="BW269" s="294"/>
      <c r="BX269" s="294"/>
      <c r="BY269" s="294"/>
      <c r="BZ269" s="294"/>
      <c r="CA269" s="294"/>
      <c r="CB269" s="294"/>
      <c r="CC269">
        <v>0.89500000000000002</v>
      </c>
      <c r="CI269">
        <v>0.45</v>
      </c>
      <c r="CJ269">
        <v>0.80500000000000005</v>
      </c>
      <c r="CK269">
        <v>0.71</v>
      </c>
      <c r="CM269">
        <v>0.60499999999999998</v>
      </c>
      <c r="CN269">
        <v>0.63749999999999996</v>
      </c>
      <c r="CO269">
        <v>0.69</v>
      </c>
      <c r="CP269">
        <v>0.88</v>
      </c>
      <c r="CQ269">
        <v>0.64</v>
      </c>
      <c r="CR269">
        <v>0.89</v>
      </c>
      <c r="DA269" s="294">
        <v>2.8499999999999999E-4</v>
      </c>
      <c r="DB269" s="294">
        <v>2.0000000000000001E-4</v>
      </c>
      <c r="DC269" s="294">
        <v>0</v>
      </c>
      <c r="DD269" s="294">
        <v>1E-4</v>
      </c>
      <c r="DE269" s="294">
        <v>0</v>
      </c>
      <c r="DF269" s="294">
        <v>3.5999999999999999E-3</v>
      </c>
      <c r="DG269" s="294">
        <v>4.6999999999999999E-4</v>
      </c>
      <c r="DH269" s="294">
        <v>6.9999999999999999E-4</v>
      </c>
      <c r="DI269" s="294">
        <v>0</v>
      </c>
      <c r="DJ269" s="294">
        <v>0</v>
      </c>
      <c r="DK269" s="294">
        <v>5.0000000000000001E-4</v>
      </c>
      <c r="DL269" s="294">
        <v>5.0000000000000001E-4</v>
      </c>
      <c r="DM269" s="294">
        <v>2.9999999999999997E-4</v>
      </c>
      <c r="DN269" s="294">
        <v>2.7500000000000002E-4</v>
      </c>
      <c r="DO269" s="294">
        <v>4.0000000000000598E-4</v>
      </c>
      <c r="DQ269" s="294">
        <v>6.4999999999999994E-5</v>
      </c>
    </row>
    <row r="270" spans="1:121" x14ac:dyDescent="0.2">
      <c r="A270" s="66">
        <v>44593</v>
      </c>
      <c r="B270">
        <v>0.98557027400001929</v>
      </c>
      <c r="C270">
        <v>0</v>
      </c>
      <c r="D270">
        <v>0</v>
      </c>
      <c r="E270">
        <v>0</v>
      </c>
      <c r="F270">
        <v>0</v>
      </c>
      <c r="G270">
        <v>0</v>
      </c>
      <c r="H270">
        <v>0.98750000000000004</v>
      </c>
      <c r="I270">
        <v>0.98750000000000004</v>
      </c>
      <c r="J270">
        <v>0.98499999999999999</v>
      </c>
      <c r="K270">
        <v>0</v>
      </c>
      <c r="L270">
        <v>0.98750000000000004</v>
      </c>
      <c r="M270">
        <v>0.98750000000000004</v>
      </c>
      <c r="N270">
        <v>0.93131054999999385</v>
      </c>
      <c r="O270">
        <v>0.98319926250000522</v>
      </c>
      <c r="P270">
        <v>0.93131054999999385</v>
      </c>
      <c r="Q270">
        <v>0.98750000000000004</v>
      </c>
      <c r="R270">
        <v>0.98750000000000004</v>
      </c>
      <c r="S270">
        <v>0.98750000000000004</v>
      </c>
      <c r="T270">
        <v>0.93131054999999385</v>
      </c>
      <c r="U270">
        <v>0.93131054999999385</v>
      </c>
      <c r="V270">
        <v>0.93131054999999385</v>
      </c>
      <c r="W270">
        <v>0.93131054999999385</v>
      </c>
      <c r="X270">
        <v>0.98319926250000522</v>
      </c>
      <c r="Y270">
        <v>0.98319926250000522</v>
      </c>
      <c r="Z270">
        <v>0.98319926250000522</v>
      </c>
      <c r="AA270">
        <v>0.98319926250000522</v>
      </c>
      <c r="AB270">
        <v>0.93131054999999385</v>
      </c>
      <c r="AC270">
        <v>0.93131054999999385</v>
      </c>
      <c r="AD270">
        <v>0.98319926250000522</v>
      </c>
      <c r="AE270">
        <v>0.98319926250000522</v>
      </c>
      <c r="AF270">
        <v>0.93131054999999385</v>
      </c>
      <c r="AG270">
        <v>0.98</v>
      </c>
      <c r="AH270">
        <v>0.98499999999999999</v>
      </c>
      <c r="AI270">
        <v>0.98499999999999999</v>
      </c>
      <c r="AJ270">
        <v>0.93131054999999385</v>
      </c>
      <c r="AK270">
        <v>1</v>
      </c>
      <c r="AL270">
        <v>0</v>
      </c>
      <c r="AM270">
        <v>0</v>
      </c>
      <c r="BB270">
        <v>0.64</v>
      </c>
      <c r="BC270">
        <f t="shared" si="4"/>
        <v>1</v>
      </c>
      <c r="BE270">
        <v>1.1393876000000223</v>
      </c>
      <c r="BF270">
        <v>1.1419999999999944</v>
      </c>
      <c r="BG270">
        <v>1.0826999999999998</v>
      </c>
      <c r="BH270">
        <v>1.031299999999997</v>
      </c>
      <c r="BI270">
        <v>1</v>
      </c>
      <c r="BJ270">
        <v>2.7978000000000125</v>
      </c>
      <c r="BK270">
        <v>2.3561763333333259</v>
      </c>
      <c r="BL270">
        <v>1.2040499999999812</v>
      </c>
      <c r="BM270">
        <v>1.2885</v>
      </c>
      <c r="BN270">
        <v>2.0010000000000008</v>
      </c>
      <c r="BO270">
        <v>1.5970049999999858</v>
      </c>
      <c r="BP270">
        <v>1.5970049999999858</v>
      </c>
      <c r="BQ270">
        <v>1.3117049999999915</v>
      </c>
      <c r="BR270">
        <v>1.120455000000006</v>
      </c>
      <c r="BS270">
        <v>1.4918049999999885</v>
      </c>
      <c r="BT270" s="294"/>
      <c r="BU270">
        <v>1.1083499999999953</v>
      </c>
      <c r="BV270" s="294"/>
      <c r="BW270" s="294"/>
      <c r="BX270" s="294"/>
      <c r="BY270" s="294"/>
      <c r="BZ270" s="294"/>
      <c r="CA270" s="294"/>
      <c r="CB270" s="294"/>
      <c r="CC270">
        <v>0.86499999999999999</v>
      </c>
      <c r="CI270">
        <v>0.45</v>
      </c>
      <c r="CJ270">
        <v>0.84499999999999997</v>
      </c>
      <c r="CK270">
        <v>0.81499999999999995</v>
      </c>
      <c r="CM270">
        <v>0.63500000000000001</v>
      </c>
      <c r="CN270">
        <v>0.66749999999999998</v>
      </c>
      <c r="CO270">
        <v>0.71</v>
      </c>
      <c r="CP270">
        <v>0.87749999999999995</v>
      </c>
      <c r="CQ270">
        <v>0.67</v>
      </c>
      <c r="CR270">
        <v>0.89</v>
      </c>
      <c r="DA270" s="294">
        <v>2.8499999999999999E-4</v>
      </c>
      <c r="DB270" s="294">
        <v>2.0000000000000001E-4</v>
      </c>
      <c r="DC270" s="294">
        <v>0</v>
      </c>
      <c r="DD270" s="294">
        <v>1E-4</v>
      </c>
      <c r="DE270" s="294">
        <v>0</v>
      </c>
      <c r="DF270" s="294">
        <v>3.5999999999999999E-3</v>
      </c>
      <c r="DG270" s="294">
        <v>4.6999999999999999E-4</v>
      </c>
      <c r="DH270" s="294">
        <v>6.9999999999999999E-4</v>
      </c>
      <c r="DI270" s="294">
        <v>0</v>
      </c>
      <c r="DJ270" s="294">
        <v>0</v>
      </c>
      <c r="DK270" s="294">
        <v>5.0000000000000001E-4</v>
      </c>
      <c r="DL270" s="294">
        <v>5.0000000000000001E-4</v>
      </c>
      <c r="DM270" s="294">
        <v>2.9999999999999997E-4</v>
      </c>
      <c r="DN270" s="294">
        <v>2.7500000000000002E-4</v>
      </c>
      <c r="DO270" s="294">
        <v>4.0000000000000598E-4</v>
      </c>
      <c r="DQ270" s="294">
        <v>6.4999999999999994E-5</v>
      </c>
    </row>
    <row r="271" spans="1:121" x14ac:dyDescent="0.2">
      <c r="A271" s="66">
        <v>44621</v>
      </c>
      <c r="B271">
        <v>0.98581679900001928</v>
      </c>
      <c r="C271">
        <v>0</v>
      </c>
      <c r="D271">
        <v>0</v>
      </c>
      <c r="E271">
        <v>0</v>
      </c>
      <c r="F271">
        <v>0</v>
      </c>
      <c r="G271">
        <v>0</v>
      </c>
      <c r="H271">
        <v>0.98750000000000004</v>
      </c>
      <c r="I271">
        <v>0.98750000000000004</v>
      </c>
      <c r="J271">
        <v>0.98499999999999999</v>
      </c>
      <c r="K271">
        <v>0</v>
      </c>
      <c r="L271">
        <v>0.98750000000000004</v>
      </c>
      <c r="M271">
        <v>0.98750000000000004</v>
      </c>
      <c r="N271">
        <v>0.98</v>
      </c>
      <c r="O271">
        <v>0.98750000000000004</v>
      </c>
      <c r="P271">
        <v>0.98</v>
      </c>
      <c r="Q271">
        <v>0.98750000000000004</v>
      </c>
      <c r="R271">
        <v>0.98750000000000004</v>
      </c>
      <c r="S271">
        <v>0.98750000000000004</v>
      </c>
      <c r="T271">
        <v>0.98</v>
      </c>
      <c r="U271">
        <v>0.98</v>
      </c>
      <c r="V271">
        <v>0.98</v>
      </c>
      <c r="W271">
        <v>0.98</v>
      </c>
      <c r="X271">
        <v>0.98750000000000004</v>
      </c>
      <c r="Y271">
        <v>0.98750000000000004</v>
      </c>
      <c r="Z271">
        <v>0.98750000000000004</v>
      </c>
      <c r="AA271">
        <v>0.98750000000000004</v>
      </c>
      <c r="AB271">
        <v>0.98</v>
      </c>
      <c r="AC271">
        <v>0.98</v>
      </c>
      <c r="AD271">
        <v>0.98750000000000004</v>
      </c>
      <c r="AE271">
        <v>0.98750000000000004</v>
      </c>
      <c r="AF271">
        <v>0.98</v>
      </c>
      <c r="AG271">
        <v>0.99</v>
      </c>
      <c r="AH271">
        <v>0.98499999999999999</v>
      </c>
      <c r="AI271">
        <v>0.98499999999999999</v>
      </c>
      <c r="AJ271">
        <v>0.98</v>
      </c>
      <c r="AK271">
        <v>1</v>
      </c>
      <c r="AL271">
        <v>0</v>
      </c>
      <c r="AM271">
        <v>0</v>
      </c>
      <c r="BB271">
        <v>0.64</v>
      </c>
      <c r="BC271">
        <f t="shared" si="4"/>
        <v>1</v>
      </c>
      <c r="BE271">
        <v>1.1396726000000224</v>
      </c>
      <c r="BF271">
        <v>1.1421999999999943</v>
      </c>
      <c r="BG271">
        <v>1.0826999999999998</v>
      </c>
      <c r="BH271">
        <v>1.031399999999997</v>
      </c>
      <c r="BI271">
        <v>1</v>
      </c>
      <c r="BJ271">
        <v>2.8014000000000125</v>
      </c>
      <c r="BK271">
        <v>2.3566463333333258</v>
      </c>
      <c r="BL271">
        <v>1.2047499999999811</v>
      </c>
      <c r="BM271">
        <v>1.2885</v>
      </c>
      <c r="BN271">
        <v>2.0010000000000008</v>
      </c>
      <c r="BO271">
        <v>1.5975049999999857</v>
      </c>
      <c r="BP271">
        <v>1.5975049999999857</v>
      </c>
      <c r="BQ271">
        <v>1.3120049999999914</v>
      </c>
      <c r="BR271">
        <v>1.120730000000006</v>
      </c>
      <c r="BS271">
        <v>1.4922049999999885</v>
      </c>
      <c r="BT271" s="294"/>
      <c r="BU271">
        <v>1.1084149999999953</v>
      </c>
      <c r="BV271" s="294"/>
      <c r="BW271" s="294"/>
      <c r="BX271" s="294"/>
      <c r="BY271" s="294"/>
      <c r="BZ271" s="294"/>
      <c r="CA271" s="294"/>
      <c r="CB271" s="294"/>
      <c r="CC271">
        <v>0.86499999999999999</v>
      </c>
      <c r="CI271">
        <v>0.45</v>
      </c>
      <c r="CJ271">
        <v>0.875</v>
      </c>
      <c r="CK271">
        <v>0.98499999999999999</v>
      </c>
      <c r="CM271">
        <v>0.78500000000000003</v>
      </c>
      <c r="CN271">
        <v>0.8175</v>
      </c>
      <c r="CO271">
        <v>0.8</v>
      </c>
      <c r="CP271">
        <v>0.9</v>
      </c>
      <c r="CQ271">
        <v>0.83</v>
      </c>
      <c r="CR271">
        <v>0.89</v>
      </c>
      <c r="DA271" s="294">
        <v>2.8499999999999999E-4</v>
      </c>
      <c r="DB271" s="294">
        <v>2.0000000000000001E-4</v>
      </c>
      <c r="DC271" s="294">
        <v>0</v>
      </c>
      <c r="DD271" s="294">
        <v>1E-4</v>
      </c>
      <c r="DE271" s="294">
        <v>0</v>
      </c>
      <c r="DF271" s="294">
        <v>3.5999999999999999E-3</v>
      </c>
      <c r="DG271" s="294">
        <v>4.6999999999999999E-4</v>
      </c>
      <c r="DH271" s="294">
        <v>6.9999999999999999E-4</v>
      </c>
      <c r="DI271" s="294">
        <v>0</v>
      </c>
      <c r="DJ271" s="294">
        <v>0</v>
      </c>
      <c r="DK271" s="294">
        <v>5.0000000000000001E-4</v>
      </c>
      <c r="DL271" s="294">
        <v>5.0000000000000001E-4</v>
      </c>
      <c r="DM271" s="294">
        <v>2.9999999999999997E-4</v>
      </c>
      <c r="DN271" s="294">
        <v>2.7500000000000002E-4</v>
      </c>
      <c r="DO271" s="294">
        <v>4.0000000000000598E-4</v>
      </c>
      <c r="DQ271" s="294">
        <v>6.4999999999999994E-5</v>
      </c>
    </row>
    <row r="272" spans="1:121" x14ac:dyDescent="0.2">
      <c r="A272" s="66">
        <v>44652</v>
      </c>
      <c r="B272">
        <v>0.98799999999999999</v>
      </c>
      <c r="C272">
        <v>0</v>
      </c>
      <c r="D272">
        <v>0</v>
      </c>
      <c r="E272">
        <v>0</v>
      </c>
      <c r="F272">
        <v>0</v>
      </c>
      <c r="G272">
        <v>0</v>
      </c>
      <c r="H272">
        <v>0.98750000000000004</v>
      </c>
      <c r="I272">
        <v>0.98750000000000004</v>
      </c>
      <c r="J272">
        <v>0.98499999999999999</v>
      </c>
      <c r="K272">
        <v>0</v>
      </c>
      <c r="L272">
        <v>0.98750000000000004</v>
      </c>
      <c r="M272">
        <v>0.98750000000000004</v>
      </c>
      <c r="N272">
        <v>0.98</v>
      </c>
      <c r="O272">
        <v>0.98750000000000004</v>
      </c>
      <c r="P272">
        <v>0.98</v>
      </c>
      <c r="Q272">
        <v>0.98750000000000004</v>
      </c>
      <c r="R272">
        <v>0.98750000000000004</v>
      </c>
      <c r="S272">
        <v>0.98750000000000004</v>
      </c>
      <c r="T272">
        <v>0.98</v>
      </c>
      <c r="U272">
        <v>0.98</v>
      </c>
      <c r="V272">
        <v>0.98</v>
      </c>
      <c r="W272">
        <v>0.98</v>
      </c>
      <c r="X272">
        <v>0.98750000000000004</v>
      </c>
      <c r="Y272">
        <v>0.98750000000000004</v>
      </c>
      <c r="Z272">
        <v>0.98750000000000004</v>
      </c>
      <c r="AA272">
        <v>0.98750000000000004</v>
      </c>
      <c r="AB272">
        <v>0.98</v>
      </c>
      <c r="AC272">
        <v>0.98</v>
      </c>
      <c r="AD272">
        <v>0.98750000000000004</v>
      </c>
      <c r="AE272">
        <v>0.98750000000000004</v>
      </c>
      <c r="AF272">
        <v>0.98</v>
      </c>
      <c r="AG272">
        <v>0.99</v>
      </c>
      <c r="AH272">
        <v>0.98499999999999999</v>
      </c>
      <c r="AI272">
        <v>0.98499999999999999</v>
      </c>
      <c r="AJ272">
        <v>0.98</v>
      </c>
      <c r="AK272">
        <v>1</v>
      </c>
      <c r="AL272">
        <v>0</v>
      </c>
      <c r="AM272">
        <v>0</v>
      </c>
      <c r="BB272">
        <v>0.64</v>
      </c>
      <c r="BC272">
        <f t="shared" si="4"/>
        <v>1</v>
      </c>
      <c r="BE272">
        <v>1.1399576000000224</v>
      </c>
      <c r="BF272">
        <v>1.1423999999999943</v>
      </c>
      <c r="BG272">
        <v>1.0826999999999998</v>
      </c>
      <c r="BH272">
        <v>1.031499999999997</v>
      </c>
      <c r="BI272">
        <v>1</v>
      </c>
      <c r="BJ272">
        <v>2.8050000000000126</v>
      </c>
      <c r="BK272">
        <v>2.3571163333333258</v>
      </c>
      <c r="BL272">
        <v>1.205449999999981</v>
      </c>
      <c r="BM272">
        <v>1.2885</v>
      </c>
      <c r="BN272">
        <v>2.0010000000000008</v>
      </c>
      <c r="BO272">
        <v>1.5980049999999857</v>
      </c>
      <c r="BP272">
        <v>1.5980049999999857</v>
      </c>
      <c r="BQ272">
        <v>1.3123049999999914</v>
      </c>
      <c r="BR272">
        <v>1.121005000000006</v>
      </c>
      <c r="BS272">
        <v>1.4926049999999884</v>
      </c>
      <c r="BT272" s="294"/>
      <c r="BU272">
        <v>1.1084799999999952</v>
      </c>
      <c r="BV272" s="294"/>
      <c r="BW272" s="294"/>
      <c r="BX272" s="294"/>
      <c r="BY272" s="294"/>
      <c r="BZ272" s="294"/>
      <c r="CA272" s="294"/>
      <c r="CB272" s="294"/>
      <c r="CC272">
        <v>0.89500000000000002</v>
      </c>
      <c r="CI272">
        <v>0.42</v>
      </c>
      <c r="CJ272">
        <v>0.93500000000000005</v>
      </c>
      <c r="CK272">
        <v>0.97499999999999998</v>
      </c>
      <c r="CM272">
        <v>0.89500000000000002</v>
      </c>
      <c r="CN272">
        <v>0.92749999999999999</v>
      </c>
      <c r="CO272">
        <v>0.85</v>
      </c>
      <c r="CP272">
        <v>0.90300000000000002</v>
      </c>
      <c r="CQ272">
        <v>0.92</v>
      </c>
      <c r="CR272">
        <v>0.89</v>
      </c>
      <c r="DA272" s="294">
        <v>2.8499999999999999E-4</v>
      </c>
      <c r="DB272" s="294">
        <v>2.0000000000000001E-4</v>
      </c>
      <c r="DC272" s="294">
        <v>0</v>
      </c>
      <c r="DD272" s="294">
        <v>1E-4</v>
      </c>
      <c r="DE272" s="294">
        <v>0</v>
      </c>
      <c r="DF272" s="294">
        <v>3.5999999999999999E-3</v>
      </c>
      <c r="DG272" s="294">
        <v>4.6999999999999999E-4</v>
      </c>
      <c r="DH272" s="294">
        <v>6.9999999999999999E-4</v>
      </c>
      <c r="DI272" s="294">
        <v>0</v>
      </c>
      <c r="DJ272" s="294">
        <v>0</v>
      </c>
      <c r="DK272" s="294">
        <v>5.0000000000000001E-4</v>
      </c>
      <c r="DL272" s="294">
        <v>5.0000000000000001E-4</v>
      </c>
      <c r="DM272" s="294">
        <v>2.9999999999999997E-4</v>
      </c>
      <c r="DN272" s="294">
        <v>2.7500000000000002E-4</v>
      </c>
      <c r="DO272" s="294">
        <v>4.0000000000000598E-4</v>
      </c>
      <c r="DQ272" s="294">
        <v>6.4999999999999994E-5</v>
      </c>
    </row>
    <row r="273" spans="1:121" x14ac:dyDescent="0.2">
      <c r="A273" s="66">
        <v>44682</v>
      </c>
      <c r="B273">
        <v>0.98799999999999999</v>
      </c>
      <c r="C273">
        <v>0</v>
      </c>
      <c r="D273">
        <v>0</v>
      </c>
      <c r="E273">
        <v>0</v>
      </c>
      <c r="F273">
        <v>0</v>
      </c>
      <c r="G273">
        <v>0</v>
      </c>
      <c r="H273">
        <v>0.98750000000000004</v>
      </c>
      <c r="I273">
        <v>0.98750000000000004</v>
      </c>
      <c r="J273">
        <v>0.98499999999999999</v>
      </c>
      <c r="K273">
        <v>0</v>
      </c>
      <c r="L273">
        <v>0.98750000000000004</v>
      </c>
      <c r="M273">
        <v>0.98750000000000004</v>
      </c>
      <c r="N273">
        <v>0.98</v>
      </c>
      <c r="O273">
        <v>0.98750000000000004</v>
      </c>
      <c r="P273">
        <v>0.98</v>
      </c>
      <c r="Q273">
        <v>0.98750000000000004</v>
      </c>
      <c r="R273">
        <v>0.98750000000000004</v>
      </c>
      <c r="S273">
        <v>0.98750000000000004</v>
      </c>
      <c r="T273">
        <v>0.98</v>
      </c>
      <c r="U273">
        <v>0.98</v>
      </c>
      <c r="V273">
        <v>0.98</v>
      </c>
      <c r="W273">
        <v>0.98</v>
      </c>
      <c r="X273">
        <v>0.98750000000000004</v>
      </c>
      <c r="Y273">
        <v>0.98750000000000004</v>
      </c>
      <c r="Z273">
        <v>0.98750000000000004</v>
      </c>
      <c r="AA273">
        <v>0.98750000000000004</v>
      </c>
      <c r="AB273">
        <v>0.98</v>
      </c>
      <c r="AC273">
        <v>0.98</v>
      </c>
      <c r="AD273">
        <v>0.98750000000000004</v>
      </c>
      <c r="AE273">
        <v>0.98750000000000004</v>
      </c>
      <c r="AF273">
        <v>0.98</v>
      </c>
      <c r="AG273">
        <v>0.99</v>
      </c>
      <c r="AH273">
        <v>0.98499999999999999</v>
      </c>
      <c r="AI273">
        <v>0.98499999999999999</v>
      </c>
      <c r="AJ273">
        <v>0.98</v>
      </c>
      <c r="AK273">
        <v>1</v>
      </c>
      <c r="AL273">
        <v>0</v>
      </c>
      <c r="AM273">
        <v>0</v>
      </c>
      <c r="BB273">
        <v>0.64</v>
      </c>
      <c r="BC273">
        <f t="shared" si="4"/>
        <v>1</v>
      </c>
      <c r="BE273">
        <v>1.1402426000000225</v>
      </c>
      <c r="BF273">
        <v>1.1425999999999943</v>
      </c>
      <c r="BG273">
        <v>1.0826999999999998</v>
      </c>
      <c r="BH273">
        <v>1.031599999999997</v>
      </c>
      <c r="BI273">
        <v>1</v>
      </c>
      <c r="BJ273">
        <v>2.8086000000000126</v>
      </c>
      <c r="BK273">
        <v>2.3575863333333258</v>
      </c>
      <c r="BL273">
        <v>1.206149999999981</v>
      </c>
      <c r="BM273">
        <v>1.2885</v>
      </c>
      <c r="BN273">
        <v>2.0010000000000008</v>
      </c>
      <c r="BO273">
        <v>1.5985049999999856</v>
      </c>
      <c r="BP273">
        <v>1.5985049999999856</v>
      </c>
      <c r="BQ273">
        <v>1.3126049999999914</v>
      </c>
      <c r="BR273">
        <v>1.121280000000006</v>
      </c>
      <c r="BS273">
        <v>1.4930049999999884</v>
      </c>
      <c r="BT273" s="294"/>
      <c r="BU273">
        <v>1.1085449999999952</v>
      </c>
      <c r="BV273" s="294"/>
      <c r="BW273" s="294"/>
      <c r="BX273" s="294"/>
      <c r="BY273" s="294"/>
      <c r="BZ273" s="294"/>
      <c r="CA273" s="294"/>
      <c r="CB273" s="294"/>
      <c r="CC273">
        <v>0.96499999999999997</v>
      </c>
      <c r="CI273">
        <v>0.42</v>
      </c>
      <c r="CJ273">
        <v>0.93500000000000005</v>
      </c>
      <c r="CK273">
        <v>0.875</v>
      </c>
      <c r="CM273">
        <v>0.91749999999999998</v>
      </c>
      <c r="CN273">
        <v>0.95</v>
      </c>
      <c r="CO273">
        <v>0.88</v>
      </c>
      <c r="CP273">
        <v>0.9</v>
      </c>
      <c r="CQ273">
        <v>0.93500000000000005</v>
      </c>
      <c r="CR273">
        <v>0.89</v>
      </c>
      <c r="DA273" s="294">
        <v>2.8499999999999999E-4</v>
      </c>
      <c r="DB273" s="294">
        <v>2.0000000000000001E-4</v>
      </c>
      <c r="DC273" s="294">
        <v>0</v>
      </c>
      <c r="DD273" s="294">
        <v>1E-4</v>
      </c>
      <c r="DE273" s="294">
        <v>0</v>
      </c>
      <c r="DF273" s="294">
        <v>3.5999999999999999E-3</v>
      </c>
      <c r="DG273" s="294">
        <v>4.6999999999999999E-4</v>
      </c>
      <c r="DH273" s="294">
        <v>6.9999999999999999E-4</v>
      </c>
      <c r="DI273" s="294">
        <v>0</v>
      </c>
      <c r="DJ273" s="294">
        <v>0</v>
      </c>
      <c r="DK273" s="294">
        <v>5.0000000000000001E-4</v>
      </c>
      <c r="DL273" s="294">
        <v>5.0000000000000001E-4</v>
      </c>
      <c r="DM273" s="294">
        <v>2.9999999999999997E-4</v>
      </c>
      <c r="DN273" s="294">
        <v>2.7500000000000002E-4</v>
      </c>
      <c r="DO273" s="294">
        <v>4.0000000000000598E-4</v>
      </c>
      <c r="DQ273" s="294">
        <v>6.4999999999999994E-5</v>
      </c>
    </row>
    <row r="274" spans="1:121" x14ac:dyDescent="0.2">
      <c r="A274" s="66">
        <v>44713</v>
      </c>
      <c r="B274">
        <v>0.98799999999999999</v>
      </c>
      <c r="C274">
        <v>0</v>
      </c>
      <c r="D274">
        <v>0</v>
      </c>
      <c r="E274">
        <v>0</v>
      </c>
      <c r="F274">
        <v>0</v>
      </c>
      <c r="G274">
        <v>0</v>
      </c>
      <c r="H274">
        <v>0.98750000000000004</v>
      </c>
      <c r="I274">
        <v>0.98750000000000004</v>
      </c>
      <c r="J274">
        <v>0.98499999999999999</v>
      </c>
      <c r="K274">
        <v>0</v>
      </c>
      <c r="L274">
        <v>0.98750000000000004</v>
      </c>
      <c r="M274">
        <v>0.98750000000000004</v>
      </c>
      <c r="N274">
        <v>0.98</v>
      </c>
      <c r="O274">
        <v>0.98750000000000004</v>
      </c>
      <c r="P274">
        <v>0.98</v>
      </c>
      <c r="Q274">
        <v>0.98750000000000004</v>
      </c>
      <c r="R274">
        <v>0.98750000000000004</v>
      </c>
      <c r="S274">
        <v>0.98750000000000004</v>
      </c>
      <c r="T274">
        <v>0.98</v>
      </c>
      <c r="U274">
        <v>0.98</v>
      </c>
      <c r="V274">
        <v>0.98</v>
      </c>
      <c r="W274">
        <v>0.98</v>
      </c>
      <c r="X274">
        <v>0.98750000000000004</v>
      </c>
      <c r="Y274">
        <v>0.98750000000000004</v>
      </c>
      <c r="Z274">
        <v>0.98750000000000004</v>
      </c>
      <c r="AA274">
        <v>0.98750000000000004</v>
      </c>
      <c r="AB274">
        <v>0.98</v>
      </c>
      <c r="AC274">
        <v>0.98</v>
      </c>
      <c r="AD274">
        <v>0.98750000000000004</v>
      </c>
      <c r="AE274">
        <v>0.98750000000000004</v>
      </c>
      <c r="AF274">
        <v>0.98</v>
      </c>
      <c r="AG274">
        <v>0.99</v>
      </c>
      <c r="AH274">
        <v>0.98499999999999999</v>
      </c>
      <c r="AI274">
        <v>0.98499999999999999</v>
      </c>
      <c r="AJ274">
        <v>0.98</v>
      </c>
      <c r="AK274">
        <v>1</v>
      </c>
      <c r="AL274">
        <v>0</v>
      </c>
      <c r="AM274">
        <v>0</v>
      </c>
      <c r="BB274">
        <v>0.64</v>
      </c>
      <c r="BC274">
        <f t="shared" si="4"/>
        <v>1</v>
      </c>
      <c r="BE274">
        <v>1.1405276000000226</v>
      </c>
      <c r="BF274">
        <v>1.1427999999999943</v>
      </c>
      <c r="BG274">
        <v>1.0826999999999998</v>
      </c>
      <c r="BH274">
        <v>1.031699999999997</v>
      </c>
      <c r="BI274">
        <v>1</v>
      </c>
      <c r="BJ274">
        <v>2.8122000000000127</v>
      </c>
      <c r="BK274">
        <v>2.3580563333333258</v>
      </c>
      <c r="BL274">
        <v>1.2068499999999809</v>
      </c>
      <c r="BM274">
        <v>1.2885</v>
      </c>
      <c r="BN274">
        <v>2.0010000000000008</v>
      </c>
      <c r="BO274">
        <v>1.5990049999999856</v>
      </c>
      <c r="BP274">
        <v>1.5990049999999856</v>
      </c>
      <c r="BQ274">
        <v>1.3129049999999913</v>
      </c>
      <c r="BR274">
        <v>1.1215550000000061</v>
      </c>
      <c r="BS274">
        <v>1.4934049999999883</v>
      </c>
      <c r="BT274" s="294"/>
      <c r="BU274">
        <v>1.1086099999999952</v>
      </c>
      <c r="BV274" s="294"/>
      <c r="BW274" s="294"/>
      <c r="BX274" s="294"/>
      <c r="BY274" s="294"/>
      <c r="BZ274" s="294"/>
      <c r="CA274" s="294"/>
      <c r="CB274" s="294"/>
      <c r="CC274">
        <v>0.96499999999999997</v>
      </c>
      <c r="CI274">
        <v>0.47</v>
      </c>
      <c r="CJ274">
        <v>0.93500000000000005</v>
      </c>
      <c r="CK274">
        <v>0.78500000000000003</v>
      </c>
      <c r="CM274">
        <v>0.88249999999999995</v>
      </c>
      <c r="CN274">
        <v>0.91500000000000004</v>
      </c>
      <c r="CO274">
        <v>0.88</v>
      </c>
      <c r="CP274">
        <v>0.90249999999999997</v>
      </c>
      <c r="CQ274">
        <v>0.91500000000000004</v>
      </c>
      <c r="CR274">
        <v>0.89</v>
      </c>
      <c r="DA274" s="294">
        <v>2.8499999999999999E-4</v>
      </c>
      <c r="DB274" s="294">
        <v>2.0000000000000001E-4</v>
      </c>
      <c r="DC274" s="294">
        <v>0</v>
      </c>
      <c r="DD274" s="294">
        <v>1E-4</v>
      </c>
      <c r="DE274" s="294">
        <v>0</v>
      </c>
      <c r="DF274" s="294">
        <v>3.5999999999999999E-3</v>
      </c>
      <c r="DG274" s="294">
        <v>4.6999999999999999E-4</v>
      </c>
      <c r="DH274" s="294">
        <v>6.9999999999999999E-4</v>
      </c>
      <c r="DI274" s="294">
        <v>0</v>
      </c>
      <c r="DJ274" s="294">
        <v>0</v>
      </c>
      <c r="DK274" s="294">
        <v>5.0000000000000001E-4</v>
      </c>
      <c r="DL274" s="294">
        <v>5.0000000000000001E-4</v>
      </c>
      <c r="DM274" s="294">
        <v>2.9999999999999997E-4</v>
      </c>
      <c r="DN274" s="294">
        <v>2.7500000000000002E-4</v>
      </c>
      <c r="DO274" s="294">
        <v>4.0000000000000598E-4</v>
      </c>
      <c r="DQ274" s="294">
        <v>6.4999999999999994E-5</v>
      </c>
    </row>
    <row r="275" spans="1:121" x14ac:dyDescent="0.2">
      <c r="A275" s="66">
        <v>44743</v>
      </c>
      <c r="B275">
        <v>0.98799999999999999</v>
      </c>
      <c r="C275">
        <v>0</v>
      </c>
      <c r="D275">
        <v>0</v>
      </c>
      <c r="E275">
        <v>0</v>
      </c>
      <c r="F275">
        <v>0</v>
      </c>
      <c r="G275">
        <v>0</v>
      </c>
      <c r="H275">
        <v>0.98750000000000004</v>
      </c>
      <c r="I275">
        <v>0.98750000000000004</v>
      </c>
      <c r="J275">
        <v>0.98499999999999999</v>
      </c>
      <c r="K275">
        <v>0</v>
      </c>
      <c r="L275">
        <v>0.98750000000000004</v>
      </c>
      <c r="M275">
        <v>0.98750000000000004</v>
      </c>
      <c r="N275">
        <v>0.98</v>
      </c>
      <c r="O275">
        <v>0.98750000000000004</v>
      </c>
      <c r="P275">
        <v>0.98</v>
      </c>
      <c r="Q275">
        <v>0.98750000000000004</v>
      </c>
      <c r="R275">
        <v>0.98750000000000004</v>
      </c>
      <c r="S275">
        <v>0.98750000000000004</v>
      </c>
      <c r="T275">
        <v>0.98</v>
      </c>
      <c r="U275">
        <v>0.98</v>
      </c>
      <c r="V275">
        <v>0.98</v>
      </c>
      <c r="W275">
        <v>0.98</v>
      </c>
      <c r="X275">
        <v>0.98750000000000004</v>
      </c>
      <c r="Y275">
        <v>0.98750000000000004</v>
      </c>
      <c r="Z275">
        <v>0.98750000000000004</v>
      </c>
      <c r="AA275">
        <v>0.98750000000000004</v>
      </c>
      <c r="AB275">
        <v>0.98</v>
      </c>
      <c r="AC275">
        <v>0.98</v>
      </c>
      <c r="AD275">
        <v>0.98750000000000004</v>
      </c>
      <c r="AE275">
        <v>0.98750000000000004</v>
      </c>
      <c r="AF275">
        <v>0.98</v>
      </c>
      <c r="AG275">
        <v>0.99</v>
      </c>
      <c r="AH275">
        <v>0.98499999999999999</v>
      </c>
      <c r="AI275">
        <v>0.98499999999999999</v>
      </c>
      <c r="AJ275">
        <v>0.98</v>
      </c>
      <c r="AK275">
        <v>1</v>
      </c>
      <c r="AL275">
        <v>0</v>
      </c>
      <c r="AM275">
        <v>0</v>
      </c>
      <c r="BB275">
        <v>0.64</v>
      </c>
      <c r="BC275">
        <f t="shared" si="4"/>
        <v>1</v>
      </c>
      <c r="BE275">
        <v>1.1408126000000227</v>
      </c>
      <c r="BF275">
        <v>1.1429999999999942</v>
      </c>
      <c r="BG275">
        <v>1.0826999999999998</v>
      </c>
      <c r="BH275">
        <v>1.0317999999999969</v>
      </c>
      <c r="BI275">
        <v>1</v>
      </c>
      <c r="BJ275">
        <v>2.8158000000000127</v>
      </c>
      <c r="BK275">
        <v>2.3585263333333257</v>
      </c>
      <c r="BL275">
        <v>1.2075499999999808</v>
      </c>
      <c r="BM275">
        <v>1.2885</v>
      </c>
      <c r="BN275">
        <v>2.0010000000000008</v>
      </c>
      <c r="BO275">
        <v>1.5995049999999855</v>
      </c>
      <c r="BP275">
        <v>1.5995049999999855</v>
      </c>
      <c r="BQ275">
        <v>1.3132049999999913</v>
      </c>
      <c r="BR275">
        <v>1.1218300000000061</v>
      </c>
      <c r="BS275">
        <v>1.4938049999999883</v>
      </c>
      <c r="BT275" s="294"/>
      <c r="BU275">
        <v>1.1086749999999952</v>
      </c>
      <c r="BV275" s="294"/>
      <c r="BW275" s="294"/>
      <c r="BX275" s="294"/>
      <c r="BY275" s="294"/>
      <c r="BZ275" s="294"/>
      <c r="CA275" s="294"/>
      <c r="CB275" s="294"/>
      <c r="CC275">
        <v>0.97499999999999998</v>
      </c>
      <c r="CI275">
        <v>0.47</v>
      </c>
      <c r="CJ275">
        <v>0.93500000000000005</v>
      </c>
      <c r="CK275">
        <v>0.80500000000000005</v>
      </c>
      <c r="CM275">
        <v>0.87749999999999995</v>
      </c>
      <c r="CN275">
        <v>0.91</v>
      </c>
      <c r="CO275">
        <v>0.89</v>
      </c>
      <c r="CP275">
        <v>0.90749999999999997</v>
      </c>
      <c r="CQ275">
        <v>0.91500000000000004</v>
      </c>
      <c r="CR275">
        <v>0.89</v>
      </c>
      <c r="DA275" s="294">
        <v>2.8499999999999999E-4</v>
      </c>
      <c r="DB275" s="294">
        <v>2.0000000000000001E-4</v>
      </c>
      <c r="DC275" s="294">
        <v>0</v>
      </c>
      <c r="DD275" s="294">
        <v>1E-4</v>
      </c>
      <c r="DE275" s="294">
        <v>0</v>
      </c>
      <c r="DF275" s="294">
        <v>3.5999999999999999E-3</v>
      </c>
      <c r="DG275" s="294">
        <v>4.6999999999999999E-4</v>
      </c>
      <c r="DH275" s="294">
        <v>6.9999999999999999E-4</v>
      </c>
      <c r="DI275" s="294">
        <v>0</v>
      </c>
      <c r="DJ275" s="294">
        <v>0</v>
      </c>
      <c r="DK275" s="294">
        <v>5.0000000000000001E-4</v>
      </c>
      <c r="DL275" s="294">
        <v>5.0000000000000001E-4</v>
      </c>
      <c r="DM275" s="294">
        <v>2.9999999999999997E-4</v>
      </c>
      <c r="DN275" s="294">
        <v>2.7500000000000002E-4</v>
      </c>
      <c r="DO275" s="294">
        <v>4.0000000000000598E-4</v>
      </c>
      <c r="DQ275" s="294">
        <v>6.4999999999999994E-5</v>
      </c>
    </row>
    <row r="276" spans="1:121" x14ac:dyDescent="0.2">
      <c r="A276" s="66">
        <v>44774</v>
      </c>
      <c r="B276">
        <v>0.98799999999999999</v>
      </c>
      <c r="C276">
        <v>0</v>
      </c>
      <c r="D276">
        <v>0</v>
      </c>
      <c r="E276">
        <v>0</v>
      </c>
      <c r="F276">
        <v>0</v>
      </c>
      <c r="G276">
        <v>0</v>
      </c>
      <c r="H276">
        <v>0.98750000000000004</v>
      </c>
      <c r="I276">
        <v>0.98750000000000004</v>
      </c>
      <c r="J276">
        <v>0.98499999999999999</v>
      </c>
      <c r="K276">
        <v>0</v>
      </c>
      <c r="L276">
        <v>0.98750000000000004</v>
      </c>
      <c r="M276">
        <v>0.98750000000000004</v>
      </c>
      <c r="N276">
        <v>0.98</v>
      </c>
      <c r="O276">
        <v>0.98750000000000004</v>
      </c>
      <c r="P276">
        <v>0.98</v>
      </c>
      <c r="Q276">
        <v>0.98750000000000004</v>
      </c>
      <c r="R276">
        <v>0.98750000000000004</v>
      </c>
      <c r="S276">
        <v>0.98750000000000004</v>
      </c>
      <c r="T276">
        <v>0.98</v>
      </c>
      <c r="U276">
        <v>0.98</v>
      </c>
      <c r="V276">
        <v>0.98</v>
      </c>
      <c r="W276">
        <v>0.98</v>
      </c>
      <c r="X276">
        <v>0.98750000000000004</v>
      </c>
      <c r="Y276">
        <v>0.98750000000000004</v>
      </c>
      <c r="Z276">
        <v>0.98750000000000004</v>
      </c>
      <c r="AA276">
        <v>0.98750000000000004</v>
      </c>
      <c r="AB276">
        <v>0.98</v>
      </c>
      <c r="AC276">
        <v>0.98</v>
      </c>
      <c r="AD276">
        <v>0.98750000000000004</v>
      </c>
      <c r="AE276">
        <v>0.98750000000000004</v>
      </c>
      <c r="AF276">
        <v>0.98</v>
      </c>
      <c r="AG276">
        <v>0.99</v>
      </c>
      <c r="AH276">
        <v>0.98499999999999999</v>
      </c>
      <c r="AI276">
        <v>0.98499999999999999</v>
      </c>
      <c r="AJ276">
        <v>0.98</v>
      </c>
      <c r="AK276">
        <v>1</v>
      </c>
      <c r="AL276">
        <v>0</v>
      </c>
      <c r="AM276">
        <v>0</v>
      </c>
      <c r="BB276">
        <v>0.64</v>
      </c>
      <c r="BC276">
        <f t="shared" si="4"/>
        <v>1</v>
      </c>
      <c r="BE276">
        <v>1.1410976000000228</v>
      </c>
      <c r="BF276">
        <v>1.1431999999999942</v>
      </c>
      <c r="BG276">
        <v>1.0826999999999998</v>
      </c>
      <c r="BH276">
        <v>1.0318999999999969</v>
      </c>
      <c r="BI276">
        <v>1</v>
      </c>
      <c r="BJ276">
        <v>2.8194000000000128</v>
      </c>
      <c r="BK276">
        <v>2.3589963333333257</v>
      </c>
      <c r="BL276">
        <v>1.2082499999999807</v>
      </c>
      <c r="BM276">
        <v>1.2885</v>
      </c>
      <c r="BN276">
        <v>2.0010000000000008</v>
      </c>
      <c r="BO276">
        <v>1.6000049999999855</v>
      </c>
      <c r="BP276">
        <v>1.6000049999999855</v>
      </c>
      <c r="BQ276">
        <v>1.3135049999999913</v>
      </c>
      <c r="BR276">
        <v>1.1221050000000061</v>
      </c>
      <c r="BS276">
        <v>1.4942049999999882</v>
      </c>
      <c r="BT276" s="294"/>
      <c r="BU276">
        <v>1.1087399999999952</v>
      </c>
      <c r="BV276" s="294"/>
      <c r="BW276" s="294"/>
      <c r="BX276" s="294"/>
      <c r="BY276" s="294"/>
      <c r="BZ276" s="294"/>
      <c r="CA276" s="294"/>
      <c r="CB276" s="294"/>
      <c r="CC276">
        <v>0.97499999999999998</v>
      </c>
      <c r="CI276">
        <v>0.52</v>
      </c>
      <c r="CJ276">
        <v>0.92500000000000004</v>
      </c>
      <c r="CK276">
        <v>0.89500000000000002</v>
      </c>
      <c r="CM276">
        <v>0.89</v>
      </c>
      <c r="CN276">
        <v>0.92249999999999999</v>
      </c>
      <c r="CO276">
        <v>0.91500000000000004</v>
      </c>
      <c r="CP276">
        <v>0.92749999999999999</v>
      </c>
      <c r="CQ276">
        <v>0.91500000000000004</v>
      </c>
      <c r="CR276">
        <v>0.89</v>
      </c>
      <c r="DA276" s="294">
        <v>2.8499999999999999E-4</v>
      </c>
      <c r="DB276" s="294">
        <v>2.0000000000000001E-4</v>
      </c>
      <c r="DC276" s="294">
        <v>0</v>
      </c>
      <c r="DD276" s="294">
        <v>1E-4</v>
      </c>
      <c r="DE276" s="294">
        <v>0</v>
      </c>
      <c r="DF276" s="294">
        <v>3.5999999999999999E-3</v>
      </c>
      <c r="DG276" s="294">
        <v>4.6999999999999999E-4</v>
      </c>
      <c r="DH276" s="294">
        <v>6.9999999999999999E-4</v>
      </c>
      <c r="DI276" s="294">
        <v>0</v>
      </c>
      <c r="DJ276" s="294">
        <v>0</v>
      </c>
      <c r="DK276" s="294">
        <v>5.0000000000000001E-4</v>
      </c>
      <c r="DL276" s="294">
        <v>5.0000000000000001E-4</v>
      </c>
      <c r="DM276" s="294">
        <v>2.9999999999999997E-4</v>
      </c>
      <c r="DN276" s="294">
        <v>2.7500000000000002E-4</v>
      </c>
      <c r="DO276" s="294">
        <v>4.0000000000000598E-4</v>
      </c>
      <c r="DQ276" s="294">
        <v>6.4999999999999994E-5</v>
      </c>
    </row>
    <row r="277" spans="1:121" x14ac:dyDescent="0.2">
      <c r="A277" s="66">
        <v>44805</v>
      </c>
      <c r="B277">
        <v>0.98799999999999999</v>
      </c>
      <c r="C277">
        <v>0</v>
      </c>
      <c r="D277">
        <v>0</v>
      </c>
      <c r="E277">
        <v>0</v>
      </c>
      <c r="F277">
        <v>0</v>
      </c>
      <c r="G277">
        <v>0</v>
      </c>
      <c r="H277">
        <v>0.98750000000000004</v>
      </c>
      <c r="I277">
        <v>0.98750000000000004</v>
      </c>
      <c r="J277">
        <v>0.9728175</v>
      </c>
      <c r="K277">
        <v>0</v>
      </c>
      <c r="L277">
        <v>0.98750000000000004</v>
      </c>
      <c r="M277">
        <v>0.98750000000000004</v>
      </c>
      <c r="N277">
        <v>0.98</v>
      </c>
      <c r="O277">
        <v>0.98750000000000004</v>
      </c>
      <c r="P277">
        <v>0.98</v>
      </c>
      <c r="Q277">
        <v>0.98750000000000004</v>
      </c>
      <c r="R277">
        <v>0.98750000000000004</v>
      </c>
      <c r="S277">
        <v>0.98750000000000004</v>
      </c>
      <c r="T277">
        <v>0.98</v>
      </c>
      <c r="U277">
        <v>0.98</v>
      </c>
      <c r="V277">
        <v>0.98</v>
      </c>
      <c r="W277">
        <v>0.98</v>
      </c>
      <c r="X277">
        <v>0.98750000000000004</v>
      </c>
      <c r="Y277">
        <v>0.98750000000000004</v>
      </c>
      <c r="Z277">
        <v>0.98750000000000004</v>
      </c>
      <c r="AA277">
        <v>0.98750000000000004</v>
      </c>
      <c r="AB277">
        <v>0.98</v>
      </c>
      <c r="AC277">
        <v>0.98</v>
      </c>
      <c r="AD277">
        <v>0.98750000000000004</v>
      </c>
      <c r="AE277">
        <v>0.98750000000000004</v>
      </c>
      <c r="AF277">
        <v>0.98</v>
      </c>
      <c r="AG277">
        <v>0.99</v>
      </c>
      <c r="AH277">
        <v>0.98499999999999999</v>
      </c>
      <c r="AI277">
        <v>0.98499999999999999</v>
      </c>
      <c r="AJ277">
        <v>0.98</v>
      </c>
      <c r="AK277">
        <v>1</v>
      </c>
      <c r="AL277">
        <v>0</v>
      </c>
      <c r="AM277">
        <v>0</v>
      </c>
      <c r="BB277">
        <v>0.64</v>
      </c>
      <c r="BC277">
        <f t="shared" si="4"/>
        <v>1</v>
      </c>
      <c r="BE277">
        <v>1.1413826000000229</v>
      </c>
      <c r="BF277">
        <v>1.1433999999999942</v>
      </c>
      <c r="BG277">
        <v>1.0826999999999998</v>
      </c>
      <c r="BH277">
        <v>1.0319999999999969</v>
      </c>
      <c r="BI277">
        <v>1</v>
      </c>
      <c r="BJ277">
        <v>2.8230000000000128</v>
      </c>
      <c r="BK277">
        <v>2.3594663333333257</v>
      </c>
      <c r="BL277">
        <v>1.2089499999999807</v>
      </c>
      <c r="BM277">
        <v>1.2885</v>
      </c>
      <c r="BN277">
        <v>2.0010000000000008</v>
      </c>
      <c r="BO277">
        <v>1.6005049999999854</v>
      </c>
      <c r="BP277">
        <v>1.6005049999999854</v>
      </c>
      <c r="BQ277">
        <v>1.3138049999999912</v>
      </c>
      <c r="BR277">
        <v>1.1223800000000062</v>
      </c>
      <c r="BS277">
        <v>1.4946049999999882</v>
      </c>
      <c r="BT277" s="294"/>
      <c r="BU277">
        <v>1.1088049999999952</v>
      </c>
      <c r="BV277" s="294"/>
      <c r="BW277" s="294"/>
      <c r="BX277" s="294"/>
      <c r="BY277" s="294"/>
      <c r="BZ277" s="294"/>
      <c r="CA277" s="294"/>
      <c r="CB277" s="294"/>
      <c r="CC277">
        <v>0.97499999999999998</v>
      </c>
      <c r="CI277">
        <v>0.55000000000000004</v>
      </c>
      <c r="CJ277">
        <v>0.92500000000000004</v>
      </c>
      <c r="CK277">
        <v>0.755</v>
      </c>
      <c r="CM277">
        <v>0.94499999999999995</v>
      </c>
      <c r="CN277">
        <v>0.97750000000000004</v>
      </c>
      <c r="CO277">
        <v>0.94499999999999995</v>
      </c>
      <c r="CP277">
        <v>0.92</v>
      </c>
      <c r="CQ277">
        <v>0.91500000000000004</v>
      </c>
      <c r="CR277">
        <v>0.89</v>
      </c>
      <c r="DA277" s="294">
        <v>2.8499999999999999E-4</v>
      </c>
      <c r="DB277" s="294">
        <v>2.0000000000000001E-4</v>
      </c>
      <c r="DC277" s="294">
        <v>0</v>
      </c>
      <c r="DD277" s="294">
        <v>1E-4</v>
      </c>
      <c r="DE277" s="294">
        <v>0</v>
      </c>
      <c r="DF277" s="294">
        <v>3.5999999999999999E-3</v>
      </c>
      <c r="DG277" s="294">
        <v>4.6999999999999999E-4</v>
      </c>
      <c r="DH277" s="294">
        <v>6.9999999999999999E-4</v>
      </c>
      <c r="DI277" s="294">
        <v>0</v>
      </c>
      <c r="DJ277" s="294">
        <v>0</v>
      </c>
      <c r="DK277" s="294">
        <v>5.0000000000000001E-4</v>
      </c>
      <c r="DL277" s="294">
        <v>5.0000000000000001E-4</v>
      </c>
      <c r="DM277" s="294">
        <v>2.9999999999999997E-4</v>
      </c>
      <c r="DN277" s="294">
        <v>2.7500000000000002E-4</v>
      </c>
      <c r="DO277" s="294">
        <v>4.0000000000000598E-4</v>
      </c>
      <c r="DQ277" s="294">
        <v>6.4999999999999994E-5</v>
      </c>
    </row>
    <row r="278" spans="1:121" x14ac:dyDescent="0.2">
      <c r="A278" s="66">
        <v>44835</v>
      </c>
      <c r="B278">
        <v>0.98799999999999999</v>
      </c>
      <c r="C278">
        <v>0</v>
      </c>
      <c r="D278">
        <v>0</v>
      </c>
      <c r="E278">
        <v>0</v>
      </c>
      <c r="F278">
        <v>0</v>
      </c>
      <c r="G278">
        <v>0</v>
      </c>
      <c r="H278">
        <v>0.98750000000000004</v>
      </c>
      <c r="I278">
        <v>0.98750000000000004</v>
      </c>
      <c r="J278">
        <v>0.95993249999999997</v>
      </c>
      <c r="K278">
        <v>0</v>
      </c>
      <c r="L278">
        <v>0.98750000000000004</v>
      </c>
      <c r="M278">
        <v>0.98750000000000004</v>
      </c>
      <c r="N278">
        <v>0.98</v>
      </c>
      <c r="O278">
        <v>0.98750000000000004</v>
      </c>
      <c r="P278">
        <v>0.98</v>
      </c>
      <c r="Q278">
        <v>0.98750000000000004</v>
      </c>
      <c r="R278">
        <v>0.98750000000000004</v>
      </c>
      <c r="S278">
        <v>0.98750000000000004</v>
      </c>
      <c r="T278">
        <v>0.98</v>
      </c>
      <c r="U278">
        <v>0.98</v>
      </c>
      <c r="V278">
        <v>0.98</v>
      </c>
      <c r="W278">
        <v>0.98</v>
      </c>
      <c r="X278">
        <v>0.98750000000000004</v>
      </c>
      <c r="Y278">
        <v>0.98750000000000004</v>
      </c>
      <c r="Z278">
        <v>0.98750000000000004</v>
      </c>
      <c r="AA278">
        <v>0.98750000000000004</v>
      </c>
      <c r="AB278">
        <v>0.98</v>
      </c>
      <c r="AC278">
        <v>0.98</v>
      </c>
      <c r="AD278">
        <v>0.98750000000000004</v>
      </c>
      <c r="AE278">
        <v>0.98750000000000004</v>
      </c>
      <c r="AF278">
        <v>0.98</v>
      </c>
      <c r="AG278">
        <v>0.99</v>
      </c>
      <c r="AH278">
        <v>0.98499999999999999</v>
      </c>
      <c r="AI278">
        <v>0.98499999999999999</v>
      </c>
      <c r="AJ278">
        <v>0.98</v>
      </c>
      <c r="AK278">
        <v>1</v>
      </c>
      <c r="AL278">
        <v>0</v>
      </c>
      <c r="AM278">
        <v>0</v>
      </c>
      <c r="BB278">
        <v>0.64</v>
      </c>
      <c r="BC278">
        <f t="shared" si="4"/>
        <v>1</v>
      </c>
      <c r="BE278">
        <v>1.141667600000023</v>
      </c>
      <c r="BF278">
        <v>1.1435999999999942</v>
      </c>
      <c r="BG278">
        <v>1.0826999999999998</v>
      </c>
      <c r="BH278">
        <v>1.0320999999999969</v>
      </c>
      <c r="BI278">
        <v>1</v>
      </c>
      <c r="BJ278">
        <v>2.8266000000000129</v>
      </c>
      <c r="BK278">
        <v>2.3599363333333256</v>
      </c>
      <c r="BL278">
        <v>1.2096499999999806</v>
      </c>
      <c r="BM278">
        <v>1.2885</v>
      </c>
      <c r="BN278">
        <v>2.0010000000000008</v>
      </c>
      <c r="BO278">
        <v>1.6010049999999854</v>
      </c>
      <c r="BP278">
        <v>1.6010049999999854</v>
      </c>
      <c r="BQ278">
        <v>1.3141049999999912</v>
      </c>
      <c r="BR278">
        <v>1.1226550000000062</v>
      </c>
      <c r="BS278">
        <v>1.4950049999999881</v>
      </c>
      <c r="BT278" s="294"/>
      <c r="BU278">
        <v>1.1088699999999951</v>
      </c>
      <c r="BV278" s="294"/>
      <c r="BW278" s="294"/>
      <c r="BX278" s="294"/>
      <c r="BY278" s="294"/>
      <c r="BZ278" s="294"/>
      <c r="CA278" s="294"/>
      <c r="CB278" s="294"/>
      <c r="CC278">
        <v>0.95499999999999996</v>
      </c>
      <c r="CI278">
        <v>0.45</v>
      </c>
      <c r="CJ278">
        <v>0.92500000000000004</v>
      </c>
      <c r="CK278">
        <v>0.745</v>
      </c>
      <c r="CM278">
        <v>0.80500000000000005</v>
      </c>
      <c r="CN278">
        <v>0.83750000000000002</v>
      </c>
      <c r="CO278">
        <v>0.875</v>
      </c>
      <c r="CP278">
        <v>0.90249999999999997</v>
      </c>
      <c r="CQ278">
        <v>0.82</v>
      </c>
      <c r="CR278">
        <v>0.89</v>
      </c>
      <c r="DA278" s="294">
        <v>2.8499999999999999E-4</v>
      </c>
      <c r="DB278" s="294">
        <v>2.0000000000000001E-4</v>
      </c>
      <c r="DC278" s="294">
        <v>0</v>
      </c>
      <c r="DD278" s="294">
        <v>1E-4</v>
      </c>
      <c r="DE278" s="294">
        <v>0</v>
      </c>
      <c r="DF278" s="294">
        <v>3.5999999999999999E-3</v>
      </c>
      <c r="DG278" s="294">
        <v>4.6999999999999999E-4</v>
      </c>
      <c r="DH278" s="294">
        <v>6.9999999999999999E-4</v>
      </c>
      <c r="DI278" s="294">
        <v>0</v>
      </c>
      <c r="DJ278" s="294">
        <v>0</v>
      </c>
      <c r="DK278" s="294">
        <v>5.0000000000000001E-4</v>
      </c>
      <c r="DL278" s="294">
        <v>5.0000000000000001E-4</v>
      </c>
      <c r="DM278" s="294">
        <v>2.9999999999999997E-4</v>
      </c>
      <c r="DN278" s="294">
        <v>2.7500000000000002E-4</v>
      </c>
      <c r="DO278" s="294">
        <v>4.0000000000000598E-4</v>
      </c>
      <c r="DQ278" s="294">
        <v>6.4999999999999994E-5</v>
      </c>
    </row>
    <row r="279" spans="1:121" x14ac:dyDescent="0.2">
      <c r="A279" s="66">
        <v>44866</v>
      </c>
      <c r="B279">
        <v>0.98799999999999999</v>
      </c>
      <c r="C279">
        <v>0</v>
      </c>
      <c r="D279">
        <v>0</v>
      </c>
      <c r="E279">
        <v>0</v>
      </c>
      <c r="F279">
        <v>0</v>
      </c>
      <c r="G279">
        <v>0</v>
      </c>
      <c r="H279">
        <v>0.98750000000000004</v>
      </c>
      <c r="I279">
        <v>0.98750000000000004</v>
      </c>
      <c r="J279">
        <v>0.90839249999999994</v>
      </c>
      <c r="K279">
        <v>0</v>
      </c>
      <c r="L279">
        <v>0.98750000000000004</v>
      </c>
      <c r="M279">
        <v>0.98750000000000004</v>
      </c>
      <c r="N279">
        <v>0.98</v>
      </c>
      <c r="O279">
        <v>0.98750000000000004</v>
      </c>
      <c r="P279">
        <v>0.98</v>
      </c>
      <c r="Q279">
        <v>0.98750000000000004</v>
      </c>
      <c r="R279">
        <v>0.98750000000000004</v>
      </c>
      <c r="S279">
        <v>0.98750000000000004</v>
      </c>
      <c r="T279">
        <v>0.98</v>
      </c>
      <c r="U279">
        <v>0.98</v>
      </c>
      <c r="V279">
        <v>0.98</v>
      </c>
      <c r="W279">
        <v>0.98</v>
      </c>
      <c r="X279">
        <v>0.98750000000000004</v>
      </c>
      <c r="Y279">
        <v>0.98750000000000004</v>
      </c>
      <c r="Z279">
        <v>0.98750000000000004</v>
      </c>
      <c r="AA279">
        <v>0.98750000000000004</v>
      </c>
      <c r="AB279">
        <v>0.98</v>
      </c>
      <c r="AC279">
        <v>0.98</v>
      </c>
      <c r="AD279">
        <v>0.98750000000000004</v>
      </c>
      <c r="AE279">
        <v>0.98750000000000004</v>
      </c>
      <c r="AF279">
        <v>0.98</v>
      </c>
      <c r="AG279">
        <v>0.99</v>
      </c>
      <c r="AH279">
        <v>0.98499999999999999</v>
      </c>
      <c r="AI279">
        <v>0.98499999999999999</v>
      </c>
      <c r="AJ279">
        <v>0.98</v>
      </c>
      <c r="AK279">
        <v>1</v>
      </c>
      <c r="AL279">
        <v>0</v>
      </c>
      <c r="AM279">
        <v>0</v>
      </c>
      <c r="BB279">
        <v>0.64</v>
      </c>
      <c r="BC279">
        <f t="shared" si="4"/>
        <v>1</v>
      </c>
      <c r="BE279">
        <v>1.1419526000000231</v>
      </c>
      <c r="BF279">
        <v>1.1437999999999942</v>
      </c>
      <c r="BG279">
        <v>1.0826999999999998</v>
      </c>
      <c r="BH279">
        <v>1.0321999999999969</v>
      </c>
      <c r="BI279">
        <v>1</v>
      </c>
      <c r="BJ279">
        <v>2.8302000000000129</v>
      </c>
      <c r="BK279">
        <v>2.3604063333333256</v>
      </c>
      <c r="BL279">
        <v>1.2103499999999805</v>
      </c>
      <c r="BM279">
        <v>1.2885</v>
      </c>
      <c r="BN279">
        <v>2.0010000000000008</v>
      </c>
      <c r="BO279">
        <v>1.6015049999999853</v>
      </c>
      <c r="BP279">
        <v>1.6015049999999853</v>
      </c>
      <c r="BQ279">
        <v>1.3144049999999912</v>
      </c>
      <c r="BR279">
        <v>1.1229300000000062</v>
      </c>
      <c r="BS279">
        <v>1.4954049999999881</v>
      </c>
      <c r="BT279" s="294"/>
      <c r="BU279">
        <v>1.1089349999999951</v>
      </c>
      <c r="BV279" s="294"/>
      <c r="BW279" s="294"/>
      <c r="BX279" s="294"/>
      <c r="BY279" s="294"/>
      <c r="BZ279" s="294"/>
      <c r="CA279" s="294"/>
      <c r="CB279" s="294"/>
      <c r="CC279">
        <v>0.95499999999999996</v>
      </c>
      <c r="CI279">
        <v>0.46</v>
      </c>
      <c r="CJ279">
        <v>0.90500000000000003</v>
      </c>
      <c r="CK279">
        <v>0.70499999999999996</v>
      </c>
      <c r="CM279">
        <v>0.79500000000000004</v>
      </c>
      <c r="CN279">
        <v>0.82750000000000001</v>
      </c>
      <c r="CO279">
        <v>0.85</v>
      </c>
      <c r="CP279">
        <v>0.90249999999999997</v>
      </c>
      <c r="CQ279">
        <v>0.82</v>
      </c>
      <c r="CR279">
        <v>0.89</v>
      </c>
      <c r="DA279" s="294">
        <v>2.8499999999999999E-4</v>
      </c>
      <c r="DB279" s="294">
        <v>2.0000000000000001E-4</v>
      </c>
      <c r="DC279" s="294">
        <v>0</v>
      </c>
      <c r="DD279" s="294">
        <v>1E-4</v>
      </c>
      <c r="DE279" s="294">
        <v>0</v>
      </c>
      <c r="DF279" s="294">
        <v>3.5999999999999999E-3</v>
      </c>
      <c r="DG279" s="294">
        <v>4.6999999999999999E-4</v>
      </c>
      <c r="DH279" s="294">
        <v>6.9999999999999999E-4</v>
      </c>
      <c r="DI279" s="294">
        <v>0</v>
      </c>
      <c r="DJ279" s="294">
        <v>0</v>
      </c>
      <c r="DK279" s="294">
        <v>5.0000000000000001E-4</v>
      </c>
      <c r="DL279" s="294">
        <v>5.0000000000000001E-4</v>
      </c>
      <c r="DM279" s="294">
        <v>2.9999999999999997E-4</v>
      </c>
      <c r="DN279" s="294">
        <v>2.7500000000000002E-4</v>
      </c>
      <c r="DO279" s="294">
        <v>4.0000000000000598E-4</v>
      </c>
      <c r="DQ279" s="294">
        <v>6.4999999999999994E-5</v>
      </c>
    </row>
    <row r="280" spans="1:121" x14ac:dyDescent="0.2">
      <c r="A280" s="66">
        <v>44896</v>
      </c>
      <c r="B280">
        <v>0.98799999999999999</v>
      </c>
      <c r="C280">
        <v>0</v>
      </c>
      <c r="D280">
        <v>0</v>
      </c>
      <c r="E280">
        <v>0</v>
      </c>
      <c r="F280">
        <v>0</v>
      </c>
      <c r="G280">
        <v>0</v>
      </c>
      <c r="H280">
        <v>0.98750000000000004</v>
      </c>
      <c r="I280">
        <v>0.98750000000000004</v>
      </c>
      <c r="J280">
        <v>0.91483499999999995</v>
      </c>
      <c r="K280">
        <v>0</v>
      </c>
      <c r="L280">
        <v>0.9451829499999912</v>
      </c>
      <c r="M280">
        <v>0.98750000000000004</v>
      </c>
      <c r="N280">
        <v>0.90714644999999383</v>
      </c>
      <c r="O280">
        <v>0.98750000000000004</v>
      </c>
      <c r="P280">
        <v>0.90714644999999383</v>
      </c>
      <c r="Q280">
        <v>0.9451829499999912</v>
      </c>
      <c r="R280">
        <v>0.9451829499999912</v>
      </c>
      <c r="S280">
        <v>0.9451829499999912</v>
      </c>
      <c r="T280">
        <v>0.90714644999999383</v>
      </c>
      <c r="U280">
        <v>0.90714644999999383</v>
      </c>
      <c r="V280">
        <v>0.90714644999999383</v>
      </c>
      <c r="W280">
        <v>0.90714644999999383</v>
      </c>
      <c r="X280">
        <v>0.98750000000000004</v>
      </c>
      <c r="Y280">
        <v>0.98750000000000004</v>
      </c>
      <c r="Z280">
        <v>0.98750000000000004</v>
      </c>
      <c r="AA280">
        <v>0.98750000000000004</v>
      </c>
      <c r="AB280">
        <v>0.90714644999999383</v>
      </c>
      <c r="AC280">
        <v>0.90714644999999383</v>
      </c>
      <c r="AD280">
        <v>0.98750000000000004</v>
      </c>
      <c r="AE280">
        <v>0.98750000000000004</v>
      </c>
      <c r="AF280">
        <v>0.90714644999999383</v>
      </c>
      <c r="AG280">
        <v>0.98</v>
      </c>
      <c r="AH280">
        <v>0.98499999999999999</v>
      </c>
      <c r="AI280">
        <v>0.98499999999999999</v>
      </c>
      <c r="AJ280">
        <v>0.90714644999999383</v>
      </c>
      <c r="AK280">
        <v>1</v>
      </c>
      <c r="AL280">
        <v>0</v>
      </c>
      <c r="AM280">
        <v>0</v>
      </c>
      <c r="BB280">
        <v>0.64</v>
      </c>
      <c r="BC280">
        <f t="shared" si="4"/>
        <v>1</v>
      </c>
      <c r="BE280">
        <v>1.1422376000000232</v>
      </c>
      <c r="BF280">
        <v>1.1439999999999941</v>
      </c>
      <c r="BG280">
        <v>1.0826999999999998</v>
      </c>
      <c r="BH280">
        <v>1.0322999999999969</v>
      </c>
      <c r="BI280">
        <v>1</v>
      </c>
      <c r="BJ280">
        <v>2.833800000000013</v>
      </c>
      <c r="BK280">
        <v>2.3608763333333256</v>
      </c>
      <c r="BL280">
        <v>1.2110499999999804</v>
      </c>
      <c r="BM280">
        <v>1.2885</v>
      </c>
      <c r="BN280">
        <v>2.0010000000000008</v>
      </c>
      <c r="BO280">
        <v>1.6020049999999852</v>
      </c>
      <c r="BP280">
        <v>1.6020049999999852</v>
      </c>
      <c r="BQ280">
        <v>1.3147049999999911</v>
      </c>
      <c r="BR280">
        <v>1.1232050000000062</v>
      </c>
      <c r="BS280">
        <v>1.4958049999999881</v>
      </c>
      <c r="BT280" s="294"/>
      <c r="BU280">
        <v>1.1089999999999951</v>
      </c>
      <c r="BV280" s="294"/>
      <c r="BW280" s="294"/>
      <c r="BX280" s="294"/>
      <c r="BY280" s="294"/>
      <c r="BZ280" s="294"/>
      <c r="CA280" s="294"/>
      <c r="CB280" s="294"/>
      <c r="CC280">
        <v>0.93500000000000005</v>
      </c>
      <c r="CI280">
        <v>0.48</v>
      </c>
      <c r="CJ280">
        <v>0.875</v>
      </c>
      <c r="CK280">
        <v>0.71</v>
      </c>
      <c r="CM280">
        <v>0.59</v>
      </c>
      <c r="CN280">
        <v>0.62250000000000005</v>
      </c>
      <c r="CO280">
        <v>0.69</v>
      </c>
      <c r="CP280">
        <v>0.89249999999999996</v>
      </c>
      <c r="CQ280">
        <v>0.71499999999999997</v>
      </c>
      <c r="CR280">
        <v>0.89</v>
      </c>
      <c r="DA280" s="294">
        <v>2.8499999999999999E-4</v>
      </c>
      <c r="DB280" s="294">
        <v>2.0000000000000001E-4</v>
      </c>
      <c r="DC280" s="294">
        <v>0</v>
      </c>
      <c r="DD280" s="294">
        <v>1E-4</v>
      </c>
      <c r="DE280" s="294">
        <v>0</v>
      </c>
      <c r="DF280" s="294">
        <v>3.5999999999999999E-3</v>
      </c>
      <c r="DG280" s="294">
        <v>4.6999999999999999E-4</v>
      </c>
      <c r="DH280" s="294">
        <v>6.9999999999999999E-4</v>
      </c>
      <c r="DI280" s="294">
        <v>0</v>
      </c>
      <c r="DJ280" s="294">
        <v>0</v>
      </c>
      <c r="DK280" s="294">
        <v>5.0000000000000001E-4</v>
      </c>
      <c r="DL280" s="294">
        <v>5.0000000000000001E-4</v>
      </c>
      <c r="DM280" s="294">
        <v>2.9999999999999997E-4</v>
      </c>
      <c r="DN280" s="294">
        <v>2.7500000000000002E-4</v>
      </c>
      <c r="DO280" s="294">
        <v>4.0000000000000598E-4</v>
      </c>
      <c r="DQ280" s="294">
        <v>6.4999999999999994E-5</v>
      </c>
    </row>
    <row r="281" spans="1:121" x14ac:dyDescent="0.2">
      <c r="A281" s="66">
        <v>44927</v>
      </c>
      <c r="B281">
        <v>0.98799999999999999</v>
      </c>
      <c r="C281">
        <v>0</v>
      </c>
      <c r="D281">
        <v>0</v>
      </c>
      <c r="E281">
        <v>0</v>
      </c>
      <c r="F281">
        <v>0</v>
      </c>
      <c r="G281">
        <v>0</v>
      </c>
      <c r="H281">
        <v>0.98750000000000004</v>
      </c>
      <c r="I281">
        <v>0.97545874999998428</v>
      </c>
      <c r="J281">
        <v>0.92771999999999999</v>
      </c>
      <c r="K281">
        <v>0</v>
      </c>
      <c r="L281">
        <v>0.96951552499999105</v>
      </c>
      <c r="M281">
        <v>0.98750000000000004</v>
      </c>
      <c r="N281">
        <v>0.90735344999999379</v>
      </c>
      <c r="O281">
        <v>0.98750000000000004</v>
      </c>
      <c r="P281">
        <v>0.90735344999999379</v>
      </c>
      <c r="Q281">
        <v>0.96951552499999105</v>
      </c>
      <c r="R281">
        <v>0.96951552499999105</v>
      </c>
      <c r="S281">
        <v>0.96951552499999105</v>
      </c>
      <c r="T281">
        <v>0.90735344999999379</v>
      </c>
      <c r="U281">
        <v>0.90735344999999379</v>
      </c>
      <c r="V281">
        <v>0.90735344999999379</v>
      </c>
      <c r="W281">
        <v>0.90735344999999379</v>
      </c>
      <c r="X281">
        <v>0.98750000000000004</v>
      </c>
      <c r="Y281">
        <v>0.98750000000000004</v>
      </c>
      <c r="Z281">
        <v>0.98750000000000004</v>
      </c>
      <c r="AA281">
        <v>0.98750000000000004</v>
      </c>
      <c r="AB281">
        <v>0.90735344999999379</v>
      </c>
      <c r="AC281">
        <v>0.90735344999999379</v>
      </c>
      <c r="AD281">
        <v>0.98750000000000004</v>
      </c>
      <c r="AE281">
        <v>0.98750000000000004</v>
      </c>
      <c r="AF281">
        <v>0.90735344999999379</v>
      </c>
      <c r="AG281">
        <v>0.98</v>
      </c>
      <c r="AH281">
        <v>0.98499999999999999</v>
      </c>
      <c r="AI281">
        <v>0.98499999999999999</v>
      </c>
      <c r="AJ281">
        <v>0.90735344999999379</v>
      </c>
      <c r="AK281">
        <v>1</v>
      </c>
      <c r="AL281">
        <v>0</v>
      </c>
      <c r="AM281">
        <v>0</v>
      </c>
      <c r="BB281">
        <v>0.64</v>
      </c>
      <c r="BC281">
        <f t="shared" si="4"/>
        <v>1</v>
      </c>
      <c r="BE281">
        <v>1.1425226000000233</v>
      </c>
      <c r="BF281">
        <v>1.1441999999999941</v>
      </c>
      <c r="BG281">
        <v>1.0826999999999998</v>
      </c>
      <c r="BH281">
        <v>1.0323999999999969</v>
      </c>
      <c r="BI281">
        <v>1</v>
      </c>
      <c r="BJ281">
        <v>2.837400000000013</v>
      </c>
      <c r="BK281">
        <v>2.3613463333333256</v>
      </c>
      <c r="BL281">
        <v>1.2117499999999803</v>
      </c>
      <c r="BM281">
        <v>1.2885</v>
      </c>
      <c r="BN281">
        <v>2.0010000000000008</v>
      </c>
      <c r="BO281">
        <v>1.6025049999999852</v>
      </c>
      <c r="BP281">
        <v>1.6025049999999852</v>
      </c>
      <c r="BQ281">
        <v>1.3150049999999911</v>
      </c>
      <c r="BR281">
        <v>1.1234800000000063</v>
      </c>
      <c r="BS281">
        <v>1.496204999999988</v>
      </c>
      <c r="BT281" s="294"/>
      <c r="BU281">
        <v>1.1090649999999951</v>
      </c>
      <c r="BV281" s="294"/>
      <c r="BW281" s="294"/>
      <c r="BX281" s="294"/>
      <c r="BY281" s="294"/>
      <c r="BZ281" s="294"/>
      <c r="CA281" s="294"/>
      <c r="CB281" s="294"/>
      <c r="CC281">
        <v>0.89500000000000002</v>
      </c>
      <c r="CI281">
        <v>0.45</v>
      </c>
      <c r="CJ281">
        <v>0.80500000000000005</v>
      </c>
      <c r="CK281">
        <v>0.72</v>
      </c>
      <c r="CM281">
        <v>0.60499999999999998</v>
      </c>
      <c r="CN281">
        <v>0.63749999999999996</v>
      </c>
      <c r="CO281">
        <v>0.69</v>
      </c>
      <c r="CP281">
        <v>0.88</v>
      </c>
      <c r="CQ281">
        <v>0.64</v>
      </c>
      <c r="CR281">
        <v>0.89</v>
      </c>
      <c r="DA281" s="294">
        <v>2.8499999999999999E-4</v>
      </c>
      <c r="DB281" s="294">
        <v>2.0000000000000001E-4</v>
      </c>
      <c r="DC281" s="294">
        <v>0</v>
      </c>
      <c r="DD281" s="294">
        <v>1E-4</v>
      </c>
      <c r="DE281" s="294">
        <v>0</v>
      </c>
      <c r="DF281" s="294">
        <v>3.5999999999999999E-3</v>
      </c>
      <c r="DG281" s="294">
        <v>4.6999999999999999E-4</v>
      </c>
      <c r="DH281" s="294">
        <v>6.9999999999999999E-4</v>
      </c>
      <c r="DI281" s="294">
        <v>0</v>
      </c>
      <c r="DJ281" s="294">
        <v>0</v>
      </c>
      <c r="DK281" s="294">
        <v>5.0000000000000001E-4</v>
      </c>
      <c r="DL281" s="294">
        <v>5.0000000000000001E-4</v>
      </c>
      <c r="DM281" s="294">
        <v>2.9999999999999997E-4</v>
      </c>
      <c r="DN281" s="294">
        <v>2.7500000000000002E-4</v>
      </c>
      <c r="DO281" s="294">
        <v>4.0000000000000598E-4</v>
      </c>
      <c r="DQ281" s="294">
        <v>6.4999999999999994E-5</v>
      </c>
    </row>
    <row r="282" spans="1:121" x14ac:dyDescent="0.2">
      <c r="A282" s="66">
        <v>44958</v>
      </c>
      <c r="B282">
        <v>0.98799999999999999</v>
      </c>
      <c r="C282">
        <v>0</v>
      </c>
      <c r="D282">
        <v>0</v>
      </c>
      <c r="E282">
        <v>0</v>
      </c>
      <c r="F282">
        <v>0</v>
      </c>
      <c r="G282">
        <v>0</v>
      </c>
      <c r="H282">
        <v>0.98750000000000004</v>
      </c>
      <c r="I282">
        <v>0.98750000000000004</v>
      </c>
      <c r="J282">
        <v>0.98499999999999999</v>
      </c>
      <c r="K282">
        <v>0</v>
      </c>
      <c r="L282">
        <v>0.98750000000000004</v>
      </c>
      <c r="M282">
        <v>0.98750000000000004</v>
      </c>
      <c r="N282">
        <v>0.93386654999999363</v>
      </c>
      <c r="O282">
        <v>0.98609501250000542</v>
      </c>
      <c r="P282">
        <v>0.93386654999999363</v>
      </c>
      <c r="Q282">
        <v>0.98750000000000004</v>
      </c>
      <c r="R282">
        <v>0.98750000000000004</v>
      </c>
      <c r="S282">
        <v>0.98750000000000004</v>
      </c>
      <c r="T282">
        <v>0.93386654999999363</v>
      </c>
      <c r="U282">
        <v>0.93386654999999363</v>
      </c>
      <c r="V282">
        <v>0.93386654999999363</v>
      </c>
      <c r="W282">
        <v>0.93386654999999363</v>
      </c>
      <c r="X282">
        <v>0.98609501250000542</v>
      </c>
      <c r="Y282">
        <v>0.98609501250000542</v>
      </c>
      <c r="Z282">
        <v>0.98609501250000542</v>
      </c>
      <c r="AA282">
        <v>0.98609501250000542</v>
      </c>
      <c r="AB282">
        <v>0.93386654999999363</v>
      </c>
      <c r="AC282">
        <v>0.93386654999999363</v>
      </c>
      <c r="AD282">
        <v>0.98609501250000542</v>
      </c>
      <c r="AE282">
        <v>0.98609501250000542</v>
      </c>
      <c r="AF282">
        <v>0.93386654999999363</v>
      </c>
      <c r="AG282">
        <v>0.98</v>
      </c>
      <c r="AH282">
        <v>0.98499999999999999</v>
      </c>
      <c r="AI282">
        <v>0.98499999999999999</v>
      </c>
      <c r="AJ282">
        <v>0.93386654999999363</v>
      </c>
      <c r="AK282">
        <v>1</v>
      </c>
      <c r="AL282">
        <v>0</v>
      </c>
      <c r="AM282">
        <v>0</v>
      </c>
      <c r="BB282">
        <v>0.64</v>
      </c>
      <c r="BC282">
        <f t="shared" si="4"/>
        <v>1</v>
      </c>
      <c r="BE282">
        <v>1.1428076000000233</v>
      </c>
      <c r="BF282">
        <v>1.1443999999999941</v>
      </c>
      <c r="BG282">
        <v>1.0826999999999998</v>
      </c>
      <c r="BH282">
        <v>1.0325</v>
      </c>
      <c r="BI282">
        <v>1</v>
      </c>
      <c r="BJ282">
        <v>2.8410000000000131</v>
      </c>
      <c r="BK282">
        <v>2.3618163333333255</v>
      </c>
      <c r="BL282">
        <v>1.2124499999999803</v>
      </c>
      <c r="BM282">
        <v>1.2885</v>
      </c>
      <c r="BN282">
        <v>2.0010000000000008</v>
      </c>
      <c r="BO282">
        <v>1.6030049999999851</v>
      </c>
      <c r="BP282">
        <v>1.6030049999999851</v>
      </c>
      <c r="BQ282">
        <v>1.3153049999999911</v>
      </c>
      <c r="BR282">
        <v>1.1237550000000063</v>
      </c>
      <c r="BS282">
        <v>1.496604999999988</v>
      </c>
      <c r="BT282" s="294"/>
      <c r="BU282">
        <v>1.1091299999999951</v>
      </c>
      <c r="BV282" s="294"/>
      <c r="BW282" s="294"/>
      <c r="BX282" s="294"/>
      <c r="BY282" s="294"/>
      <c r="BZ282" s="294"/>
      <c r="CA282" s="294"/>
      <c r="CB282" s="294"/>
      <c r="CC282">
        <v>0.86499999999999999</v>
      </c>
      <c r="CI282">
        <v>0.45</v>
      </c>
      <c r="CJ282">
        <v>0.84499999999999997</v>
      </c>
      <c r="CK282">
        <v>0.82499999999999996</v>
      </c>
      <c r="CM282">
        <v>0.63500000000000001</v>
      </c>
      <c r="CN282">
        <v>0.66749999999999998</v>
      </c>
      <c r="CO282">
        <v>0.71</v>
      </c>
      <c r="CP282">
        <v>0.87749999999999995</v>
      </c>
      <c r="CQ282">
        <v>0.67</v>
      </c>
      <c r="CR282">
        <v>0.89</v>
      </c>
      <c r="DA282" s="294">
        <v>2.8499999999999999E-4</v>
      </c>
      <c r="DB282" s="294">
        <v>2.0000000000000001E-4</v>
      </c>
      <c r="DC282" s="294">
        <v>0</v>
      </c>
      <c r="DD282" s="294">
        <v>1E-4</v>
      </c>
      <c r="DE282" s="294">
        <v>0</v>
      </c>
      <c r="DF282" s="294">
        <v>3.5999999999999999E-3</v>
      </c>
      <c r="DG282" s="294">
        <v>4.6999999999999999E-4</v>
      </c>
      <c r="DH282" s="294">
        <v>6.9999999999999999E-4</v>
      </c>
      <c r="DI282" s="294">
        <v>0</v>
      </c>
      <c r="DJ282" s="294">
        <v>0</v>
      </c>
      <c r="DK282" s="294">
        <v>5.0000000000000001E-4</v>
      </c>
      <c r="DL282" s="294">
        <v>5.0000000000000001E-4</v>
      </c>
      <c r="DM282" s="294">
        <v>2.9999999999999997E-4</v>
      </c>
      <c r="DN282" s="294">
        <v>2.7500000000000002E-4</v>
      </c>
      <c r="DO282" s="294">
        <v>4.0000000000000598E-4</v>
      </c>
      <c r="DQ282" s="294">
        <v>6.4999999999999994E-5</v>
      </c>
    </row>
    <row r="283" spans="1:121" x14ac:dyDescent="0.2">
      <c r="A283" s="66">
        <v>44986</v>
      </c>
      <c r="B283">
        <v>0.98799999999999999</v>
      </c>
      <c r="C283">
        <v>0</v>
      </c>
      <c r="D283">
        <v>0</v>
      </c>
      <c r="E283">
        <v>0</v>
      </c>
      <c r="F283">
        <v>0</v>
      </c>
      <c r="G283">
        <v>0</v>
      </c>
      <c r="H283">
        <v>0.98750000000000004</v>
      </c>
      <c r="I283">
        <v>0.98750000000000004</v>
      </c>
      <c r="J283">
        <v>0.98499999999999999</v>
      </c>
      <c r="K283">
        <v>0</v>
      </c>
      <c r="L283">
        <v>0.98750000000000004</v>
      </c>
      <c r="M283">
        <v>0.98750000000000004</v>
      </c>
      <c r="N283">
        <v>0.98</v>
      </c>
      <c r="O283">
        <v>0.98750000000000004</v>
      </c>
      <c r="P283">
        <v>0.98</v>
      </c>
      <c r="Q283">
        <v>0.98750000000000004</v>
      </c>
      <c r="R283">
        <v>0.98750000000000004</v>
      </c>
      <c r="S283">
        <v>0.98750000000000004</v>
      </c>
      <c r="T283">
        <v>0.98</v>
      </c>
      <c r="U283">
        <v>0.98</v>
      </c>
      <c r="V283">
        <v>0.98</v>
      </c>
      <c r="W283">
        <v>0.98</v>
      </c>
      <c r="X283">
        <v>0.98750000000000004</v>
      </c>
      <c r="Y283">
        <v>0.98750000000000004</v>
      </c>
      <c r="Z283">
        <v>0.98750000000000004</v>
      </c>
      <c r="AA283">
        <v>0.98750000000000004</v>
      </c>
      <c r="AB283">
        <v>0.98</v>
      </c>
      <c r="AC283">
        <v>0.98</v>
      </c>
      <c r="AD283">
        <v>0.98750000000000004</v>
      </c>
      <c r="AE283">
        <v>0.98750000000000004</v>
      </c>
      <c r="AF283">
        <v>0.98</v>
      </c>
      <c r="AG283">
        <v>0.99</v>
      </c>
      <c r="AH283">
        <v>0.98499999999999999</v>
      </c>
      <c r="AI283">
        <v>0.98499999999999999</v>
      </c>
      <c r="AJ283">
        <v>0.98</v>
      </c>
      <c r="AK283">
        <v>1</v>
      </c>
      <c r="AL283">
        <v>0</v>
      </c>
      <c r="AM283">
        <v>0</v>
      </c>
      <c r="BB283">
        <v>0.64</v>
      </c>
      <c r="BC283">
        <f t="shared" si="4"/>
        <v>1</v>
      </c>
      <c r="BE283">
        <v>1.1430926000000234</v>
      </c>
      <c r="BF283">
        <v>1.1445999999999941</v>
      </c>
      <c r="BG283">
        <v>1.0826999999999998</v>
      </c>
      <c r="BH283">
        <v>1.0325999999999969</v>
      </c>
      <c r="BI283">
        <v>1</v>
      </c>
      <c r="BJ283">
        <v>2.8446000000000131</v>
      </c>
      <c r="BK283">
        <v>2.3622863333333255</v>
      </c>
      <c r="BL283">
        <v>1.2131499999999802</v>
      </c>
      <c r="BM283">
        <v>1.2885</v>
      </c>
      <c r="BN283">
        <v>2.0010000000000008</v>
      </c>
      <c r="BO283">
        <v>1.6035049999999851</v>
      </c>
      <c r="BP283">
        <v>1.6035049999999851</v>
      </c>
      <c r="BQ283">
        <v>1.315604999999991</v>
      </c>
      <c r="BR283">
        <v>1.1240300000000063</v>
      </c>
      <c r="BS283">
        <v>1.4970049999999879</v>
      </c>
      <c r="BT283" s="294"/>
      <c r="BU283">
        <v>1.109194999999995</v>
      </c>
      <c r="BV283" s="294"/>
      <c r="BW283" s="294"/>
      <c r="BX283" s="294"/>
      <c r="BY283" s="294"/>
      <c r="BZ283" s="294"/>
      <c r="CA283" s="294"/>
      <c r="CB283" s="294"/>
      <c r="CC283">
        <v>0.86499999999999999</v>
      </c>
      <c r="CI283">
        <v>0.45</v>
      </c>
      <c r="CJ283">
        <v>0.875</v>
      </c>
      <c r="CK283">
        <v>0.995</v>
      </c>
      <c r="CM283">
        <v>0.78500000000000003</v>
      </c>
      <c r="CN283">
        <v>0.8175</v>
      </c>
      <c r="CO283">
        <v>0.8</v>
      </c>
      <c r="CP283">
        <v>0.9</v>
      </c>
      <c r="CQ283">
        <v>0.83</v>
      </c>
      <c r="CR283">
        <v>0.89</v>
      </c>
      <c r="DA283" s="294">
        <v>2.8499999999999999E-4</v>
      </c>
      <c r="DB283" s="294">
        <v>2.0000000000000001E-4</v>
      </c>
      <c r="DC283" s="294">
        <v>0</v>
      </c>
      <c r="DD283" s="294">
        <v>1E-4</v>
      </c>
      <c r="DE283" s="294">
        <v>0</v>
      </c>
      <c r="DF283" s="294">
        <v>3.5999999999999999E-3</v>
      </c>
      <c r="DG283" s="294">
        <v>4.6999999999999999E-4</v>
      </c>
      <c r="DH283" s="294">
        <v>6.9999999999999999E-4</v>
      </c>
      <c r="DI283" s="294">
        <v>0</v>
      </c>
      <c r="DJ283" s="294">
        <v>0</v>
      </c>
      <c r="DK283" s="294">
        <v>5.0000000000000001E-4</v>
      </c>
      <c r="DL283" s="294">
        <v>5.0000000000000001E-4</v>
      </c>
      <c r="DM283" s="294">
        <v>2.9999999999999997E-4</v>
      </c>
      <c r="DN283" s="294">
        <v>2.7500000000000002E-4</v>
      </c>
      <c r="DO283" s="294">
        <v>4.0000000000000598E-4</v>
      </c>
      <c r="DQ283" s="294">
        <v>6.4999999999999994E-5</v>
      </c>
    </row>
    <row r="284" spans="1:121" x14ac:dyDescent="0.2">
      <c r="A284" s="66">
        <v>45017</v>
      </c>
      <c r="B284">
        <v>0.98799999999999999</v>
      </c>
      <c r="C284">
        <v>0</v>
      </c>
      <c r="D284">
        <v>0</v>
      </c>
      <c r="E284">
        <v>0</v>
      </c>
      <c r="F284">
        <v>0</v>
      </c>
      <c r="G284">
        <v>0</v>
      </c>
      <c r="H284">
        <v>0.98750000000000004</v>
      </c>
      <c r="I284">
        <v>0.98750000000000004</v>
      </c>
      <c r="J284">
        <v>0.98499999999999999</v>
      </c>
      <c r="K284">
        <v>0</v>
      </c>
      <c r="L284">
        <v>0.98750000000000004</v>
      </c>
      <c r="M284">
        <v>0.98750000000000004</v>
      </c>
      <c r="N284">
        <v>0.98</v>
      </c>
      <c r="O284">
        <v>0.98750000000000004</v>
      </c>
      <c r="P284">
        <v>0.98</v>
      </c>
      <c r="Q284">
        <v>0.98750000000000004</v>
      </c>
      <c r="R284">
        <v>0.98750000000000004</v>
      </c>
      <c r="S284">
        <v>0.98750000000000004</v>
      </c>
      <c r="T284">
        <v>0.98</v>
      </c>
      <c r="U284">
        <v>0.98</v>
      </c>
      <c r="V284">
        <v>0.98</v>
      </c>
      <c r="W284">
        <v>0.98</v>
      </c>
      <c r="X284">
        <v>0.98750000000000004</v>
      </c>
      <c r="Y284">
        <v>0.98750000000000004</v>
      </c>
      <c r="Z284">
        <v>0.98750000000000004</v>
      </c>
      <c r="AA284">
        <v>0.98750000000000004</v>
      </c>
      <c r="AB284">
        <v>0.98</v>
      </c>
      <c r="AC284">
        <v>0.98</v>
      </c>
      <c r="AD284">
        <v>0.98750000000000004</v>
      </c>
      <c r="AE284">
        <v>0.98750000000000004</v>
      </c>
      <c r="AF284">
        <v>0.98</v>
      </c>
      <c r="AG284">
        <v>0.99</v>
      </c>
      <c r="AH284">
        <v>0.98499999999999999</v>
      </c>
      <c r="AI284">
        <v>0.98499999999999999</v>
      </c>
      <c r="AJ284">
        <v>0.98</v>
      </c>
      <c r="AK284">
        <v>1</v>
      </c>
      <c r="AL284">
        <v>0</v>
      </c>
      <c r="AM284">
        <v>0</v>
      </c>
      <c r="BB284">
        <v>0.64</v>
      </c>
      <c r="BC284">
        <f t="shared" si="4"/>
        <v>1</v>
      </c>
      <c r="BE284">
        <v>1.1433776000000235</v>
      </c>
      <c r="BF284">
        <v>1.144799999999994</v>
      </c>
      <c r="BG284">
        <v>1.0826999999999998</v>
      </c>
      <c r="BH284">
        <v>1.0326999999999968</v>
      </c>
      <c r="BI284">
        <v>1</v>
      </c>
      <c r="BJ284">
        <v>2.8482000000000132</v>
      </c>
      <c r="BK284">
        <v>2.3627563333333255</v>
      </c>
      <c r="BL284">
        <v>1.2138499999999801</v>
      </c>
      <c r="BM284">
        <v>1.2885</v>
      </c>
      <c r="BN284">
        <v>2.0010000000000008</v>
      </c>
      <c r="BO284">
        <v>1.604004999999985</v>
      </c>
      <c r="BP284">
        <v>1.604004999999985</v>
      </c>
      <c r="BQ284">
        <v>1.315904999999991</v>
      </c>
      <c r="BR284">
        <v>1.1243050000000063</v>
      </c>
      <c r="BS284">
        <v>1.4974049999999879</v>
      </c>
      <c r="BT284" s="294"/>
      <c r="BU284">
        <v>1.109259999999995</v>
      </c>
      <c r="BV284" s="294"/>
      <c r="BW284" s="294"/>
      <c r="BX284" s="294"/>
      <c r="BY284" s="294"/>
      <c r="BZ284" s="294"/>
      <c r="CA284" s="294"/>
      <c r="CB284" s="294"/>
      <c r="CC284">
        <v>0.89500000000000002</v>
      </c>
      <c r="CI284">
        <v>0.42</v>
      </c>
      <c r="CJ284">
        <v>0.93500000000000005</v>
      </c>
      <c r="CK284">
        <v>0.98499999999999999</v>
      </c>
      <c r="CM284">
        <v>0.89500000000000002</v>
      </c>
      <c r="CN284">
        <v>0.92749999999999999</v>
      </c>
      <c r="CO284">
        <v>0.85</v>
      </c>
      <c r="CP284">
        <v>0.90300000000000002</v>
      </c>
      <c r="CQ284">
        <v>0.92</v>
      </c>
      <c r="CR284">
        <v>0.89</v>
      </c>
      <c r="DA284" s="294">
        <v>2.8499999999999999E-4</v>
      </c>
      <c r="DB284" s="294">
        <v>2.0000000000000001E-4</v>
      </c>
      <c r="DC284" s="294">
        <v>0</v>
      </c>
      <c r="DD284" s="294">
        <v>1E-4</v>
      </c>
      <c r="DE284" s="294">
        <v>0</v>
      </c>
      <c r="DF284" s="294">
        <v>3.5999999999999999E-3</v>
      </c>
      <c r="DG284" s="294">
        <v>4.6999999999999999E-4</v>
      </c>
      <c r="DH284" s="294">
        <v>6.9999999999999999E-4</v>
      </c>
      <c r="DI284" s="294">
        <v>0</v>
      </c>
      <c r="DJ284" s="294">
        <v>0</v>
      </c>
      <c r="DK284" s="294">
        <v>5.0000000000000001E-4</v>
      </c>
      <c r="DL284" s="294">
        <v>5.0000000000000001E-4</v>
      </c>
      <c r="DM284" s="294">
        <v>2.9999999999999997E-4</v>
      </c>
      <c r="DN284" s="294">
        <v>2.7500000000000002E-4</v>
      </c>
      <c r="DO284" s="294">
        <v>4.0000000000000598E-4</v>
      </c>
      <c r="DQ284" s="294">
        <v>6.4999999999999994E-5</v>
      </c>
    </row>
    <row r="285" spans="1:121" x14ac:dyDescent="0.2">
      <c r="A285" s="66">
        <v>45047</v>
      </c>
      <c r="B285">
        <v>0.98799999999999999</v>
      </c>
      <c r="C285">
        <v>0</v>
      </c>
      <c r="D285">
        <v>0</v>
      </c>
      <c r="E285">
        <v>0</v>
      </c>
      <c r="F285">
        <v>0</v>
      </c>
      <c r="G285">
        <v>0</v>
      </c>
      <c r="H285">
        <v>0.98750000000000004</v>
      </c>
      <c r="I285">
        <v>0.98750000000000004</v>
      </c>
      <c r="J285">
        <v>0.98499999999999999</v>
      </c>
      <c r="K285">
        <v>0</v>
      </c>
      <c r="L285">
        <v>0.98750000000000004</v>
      </c>
      <c r="M285">
        <v>0.98750000000000004</v>
      </c>
      <c r="N285">
        <v>0.98</v>
      </c>
      <c r="O285">
        <v>0.98750000000000004</v>
      </c>
      <c r="P285">
        <v>0.98</v>
      </c>
      <c r="Q285">
        <v>0.98750000000000004</v>
      </c>
      <c r="R285">
        <v>0.98750000000000004</v>
      </c>
      <c r="S285">
        <v>0.98750000000000004</v>
      </c>
      <c r="T285">
        <v>0.98</v>
      </c>
      <c r="U285">
        <v>0.98</v>
      </c>
      <c r="V285">
        <v>0.98</v>
      </c>
      <c r="W285">
        <v>0.98</v>
      </c>
      <c r="X285">
        <v>0.98750000000000004</v>
      </c>
      <c r="Y285">
        <v>0.98750000000000004</v>
      </c>
      <c r="Z285">
        <v>0.98750000000000004</v>
      </c>
      <c r="AA285">
        <v>0.98750000000000004</v>
      </c>
      <c r="AB285">
        <v>0.98</v>
      </c>
      <c r="AC285">
        <v>0.98</v>
      </c>
      <c r="AD285">
        <v>0.98750000000000004</v>
      </c>
      <c r="AE285">
        <v>0.98750000000000004</v>
      </c>
      <c r="AF285">
        <v>0.98</v>
      </c>
      <c r="AG285">
        <v>0.99</v>
      </c>
      <c r="AH285">
        <v>0.98499999999999999</v>
      </c>
      <c r="AI285">
        <v>0.98499999999999999</v>
      </c>
      <c r="AJ285">
        <v>0.98</v>
      </c>
      <c r="AK285">
        <v>1</v>
      </c>
      <c r="AL285">
        <v>0</v>
      </c>
      <c r="AM285">
        <v>0</v>
      </c>
      <c r="BB285">
        <v>0.64</v>
      </c>
      <c r="BC285">
        <f t="shared" si="4"/>
        <v>1</v>
      </c>
      <c r="BE285">
        <v>1.1436626000000236</v>
      </c>
      <c r="BF285">
        <v>1.144999999999994</v>
      </c>
      <c r="BG285">
        <v>1.0826999999999998</v>
      </c>
      <c r="BH285">
        <v>1.0327999999999968</v>
      </c>
      <c r="BI285">
        <v>1</v>
      </c>
      <c r="BJ285">
        <v>2.8518000000000132</v>
      </c>
      <c r="BK285">
        <v>2.3632263333333254</v>
      </c>
      <c r="BL285">
        <v>1.21454999999998</v>
      </c>
      <c r="BM285">
        <v>1.2885</v>
      </c>
      <c r="BN285">
        <v>2.0010000000000008</v>
      </c>
      <c r="BO285">
        <v>1.604504999999985</v>
      </c>
      <c r="BP285">
        <v>1.604504999999985</v>
      </c>
      <c r="BQ285">
        <v>1.316204999999991</v>
      </c>
      <c r="BR285">
        <v>1.1245800000000064</v>
      </c>
      <c r="BS285">
        <v>1.4978049999999878</v>
      </c>
      <c r="BT285" s="294"/>
      <c r="BU285">
        <v>1.109324999999995</v>
      </c>
      <c r="BV285" s="294"/>
      <c r="BW285" s="294"/>
      <c r="BX285" s="294"/>
      <c r="BY285" s="294"/>
      <c r="BZ285" s="294"/>
      <c r="CA285" s="294"/>
      <c r="CB285" s="294"/>
      <c r="CC285">
        <v>0.96499999999999997</v>
      </c>
      <c r="CI285">
        <v>0.42</v>
      </c>
      <c r="CJ285">
        <v>0.93500000000000005</v>
      </c>
      <c r="CK285">
        <v>0.88500000000000001</v>
      </c>
      <c r="CM285">
        <v>0.91749999999999998</v>
      </c>
      <c r="CN285">
        <v>0.95</v>
      </c>
      <c r="CO285">
        <v>0.88</v>
      </c>
      <c r="CP285">
        <v>0.9</v>
      </c>
      <c r="CQ285">
        <v>0.93500000000000005</v>
      </c>
      <c r="CR285">
        <v>0.89</v>
      </c>
      <c r="DA285" s="294">
        <v>2.8499999999999999E-4</v>
      </c>
      <c r="DB285" s="294">
        <v>2.0000000000000001E-4</v>
      </c>
      <c r="DC285" s="294">
        <v>0</v>
      </c>
      <c r="DD285" s="294">
        <v>1E-4</v>
      </c>
      <c r="DE285" s="294">
        <v>0</v>
      </c>
      <c r="DF285" s="294">
        <v>3.5999999999999999E-3</v>
      </c>
      <c r="DG285" s="294">
        <v>4.6999999999999999E-4</v>
      </c>
      <c r="DH285" s="294">
        <v>6.9999999999999999E-4</v>
      </c>
      <c r="DI285" s="294">
        <v>0</v>
      </c>
      <c r="DJ285" s="294">
        <v>0</v>
      </c>
      <c r="DK285" s="294">
        <v>5.0000000000000001E-4</v>
      </c>
      <c r="DL285" s="294">
        <v>5.0000000000000001E-4</v>
      </c>
      <c r="DM285" s="294">
        <v>2.9999999999999997E-4</v>
      </c>
      <c r="DN285" s="294">
        <v>2.7500000000000002E-4</v>
      </c>
      <c r="DO285" s="294">
        <v>4.0000000000000598E-4</v>
      </c>
      <c r="DQ285" s="294">
        <v>6.4999999999999994E-5</v>
      </c>
    </row>
    <row r="286" spans="1:121" x14ac:dyDescent="0.2">
      <c r="A286" s="66">
        <v>45078</v>
      </c>
      <c r="B286">
        <v>0.98799999999999999</v>
      </c>
      <c r="C286">
        <v>0</v>
      </c>
      <c r="D286">
        <v>0</v>
      </c>
      <c r="E286">
        <v>0</v>
      </c>
      <c r="F286">
        <v>0</v>
      </c>
      <c r="G286">
        <v>0</v>
      </c>
      <c r="H286">
        <v>0.98750000000000004</v>
      </c>
      <c r="I286">
        <v>0.98750000000000004</v>
      </c>
      <c r="J286">
        <v>0.98499999999999999</v>
      </c>
      <c r="K286">
        <v>0</v>
      </c>
      <c r="L286">
        <v>0.98750000000000004</v>
      </c>
      <c r="M286">
        <v>0.98750000000000004</v>
      </c>
      <c r="N286">
        <v>0.98</v>
      </c>
      <c r="O286">
        <v>0.98750000000000004</v>
      </c>
      <c r="P286">
        <v>0.98</v>
      </c>
      <c r="Q286">
        <v>0.98750000000000004</v>
      </c>
      <c r="R286">
        <v>0.98750000000000004</v>
      </c>
      <c r="S286">
        <v>0.98750000000000004</v>
      </c>
      <c r="T286">
        <v>0.98</v>
      </c>
      <c r="U286">
        <v>0.98</v>
      </c>
      <c r="V286">
        <v>0.98</v>
      </c>
      <c r="W286">
        <v>0.98</v>
      </c>
      <c r="X286">
        <v>0.98750000000000004</v>
      </c>
      <c r="Y286">
        <v>0.98750000000000004</v>
      </c>
      <c r="Z286">
        <v>0.98750000000000004</v>
      </c>
      <c r="AA286">
        <v>0.98750000000000004</v>
      </c>
      <c r="AB286">
        <v>0.98</v>
      </c>
      <c r="AC286">
        <v>0.98</v>
      </c>
      <c r="AD286">
        <v>0.98750000000000004</v>
      </c>
      <c r="AE286">
        <v>0.98750000000000004</v>
      </c>
      <c r="AF286">
        <v>0.98</v>
      </c>
      <c r="AG286">
        <v>0.99</v>
      </c>
      <c r="AH286">
        <v>0.98499999999999999</v>
      </c>
      <c r="AI286">
        <v>0.98499999999999999</v>
      </c>
      <c r="AJ286">
        <v>0.98</v>
      </c>
      <c r="AK286">
        <v>1</v>
      </c>
      <c r="AL286">
        <v>0</v>
      </c>
      <c r="AM286">
        <v>0</v>
      </c>
      <c r="BB286">
        <v>0.64</v>
      </c>
      <c r="BC286">
        <f t="shared" si="4"/>
        <v>1</v>
      </c>
      <c r="BE286">
        <v>1.1439476000000237</v>
      </c>
      <c r="BF286">
        <v>1.145199999999994</v>
      </c>
      <c r="BG286">
        <v>1.0826999999999998</v>
      </c>
      <c r="BH286">
        <v>1.0328999999999968</v>
      </c>
      <c r="BI286">
        <v>1</v>
      </c>
      <c r="BJ286">
        <v>2.8554000000000133</v>
      </c>
      <c r="BK286">
        <v>2.3636963333333254</v>
      </c>
      <c r="BL286">
        <v>1.21524999999998</v>
      </c>
      <c r="BM286">
        <v>1.2885</v>
      </c>
      <c r="BN286">
        <v>2.0010000000000008</v>
      </c>
      <c r="BO286">
        <v>1.6050049999999849</v>
      </c>
      <c r="BP286">
        <v>1.6050049999999849</v>
      </c>
      <c r="BQ286">
        <v>1.3165049999999909</v>
      </c>
      <c r="BR286">
        <v>1.1248550000000064</v>
      </c>
      <c r="BS286">
        <v>1.4982049999999878</v>
      </c>
      <c r="BT286" s="294"/>
      <c r="BU286">
        <v>1.109389999999995</v>
      </c>
      <c r="BV286" s="294"/>
      <c r="BW286" s="294"/>
      <c r="BX286" s="294"/>
      <c r="BY286" s="294"/>
      <c r="BZ286" s="294"/>
      <c r="CA286" s="294"/>
      <c r="CB286" s="294"/>
      <c r="CC286">
        <v>0.96499999999999997</v>
      </c>
      <c r="CI286">
        <v>0.47</v>
      </c>
      <c r="CJ286">
        <v>0.93500000000000005</v>
      </c>
      <c r="CK286">
        <v>0.79500000000000004</v>
      </c>
      <c r="CM286">
        <v>0.88249999999999995</v>
      </c>
      <c r="CN286">
        <v>0.91500000000000004</v>
      </c>
      <c r="CO286">
        <v>0.88</v>
      </c>
      <c r="CP286">
        <v>0.90249999999999997</v>
      </c>
      <c r="CQ286">
        <v>0.91500000000000004</v>
      </c>
      <c r="CR286">
        <v>0.89</v>
      </c>
      <c r="DA286" s="294">
        <v>2.8499999999999999E-4</v>
      </c>
      <c r="DB286" s="294">
        <v>2.0000000000000001E-4</v>
      </c>
      <c r="DC286" s="294">
        <v>0</v>
      </c>
      <c r="DD286" s="294">
        <v>1E-4</v>
      </c>
      <c r="DE286" s="294">
        <v>0</v>
      </c>
      <c r="DF286" s="294">
        <v>3.5999999999999999E-3</v>
      </c>
      <c r="DG286" s="294">
        <v>4.6999999999999999E-4</v>
      </c>
      <c r="DH286" s="294">
        <v>6.9999999999999999E-4</v>
      </c>
      <c r="DI286" s="294">
        <v>0</v>
      </c>
      <c r="DJ286" s="294">
        <v>0</v>
      </c>
      <c r="DK286" s="294">
        <v>5.0000000000000001E-4</v>
      </c>
      <c r="DL286" s="294">
        <v>5.0000000000000001E-4</v>
      </c>
      <c r="DM286" s="294">
        <v>2.9999999999999997E-4</v>
      </c>
      <c r="DN286" s="294">
        <v>2.7500000000000002E-4</v>
      </c>
      <c r="DO286" s="294">
        <v>4.0000000000000598E-4</v>
      </c>
      <c r="DQ286" s="294">
        <v>6.4999999999999994E-5</v>
      </c>
    </row>
    <row r="287" spans="1:121" x14ac:dyDescent="0.2">
      <c r="A287" s="66">
        <v>45108</v>
      </c>
      <c r="B287">
        <v>0.98799999999999999</v>
      </c>
      <c r="C287">
        <v>0</v>
      </c>
      <c r="D287">
        <v>0</v>
      </c>
      <c r="E287">
        <v>0</v>
      </c>
      <c r="F287">
        <v>0</v>
      </c>
      <c r="G287">
        <v>0</v>
      </c>
      <c r="H287">
        <v>0.98750000000000004</v>
      </c>
      <c r="I287">
        <v>0.98750000000000004</v>
      </c>
      <c r="J287">
        <v>0.98499999999999999</v>
      </c>
      <c r="K287">
        <v>0</v>
      </c>
      <c r="L287">
        <v>0.98750000000000004</v>
      </c>
      <c r="M287">
        <v>0.98750000000000004</v>
      </c>
      <c r="N287">
        <v>0.98</v>
      </c>
      <c r="O287">
        <v>0.98750000000000004</v>
      </c>
      <c r="P287">
        <v>0.98</v>
      </c>
      <c r="Q287">
        <v>0.98750000000000004</v>
      </c>
      <c r="R287">
        <v>0.98750000000000004</v>
      </c>
      <c r="S287">
        <v>0.98750000000000004</v>
      </c>
      <c r="T287">
        <v>0.98</v>
      </c>
      <c r="U287">
        <v>0.98</v>
      </c>
      <c r="V287">
        <v>0.98</v>
      </c>
      <c r="W287">
        <v>0.98</v>
      </c>
      <c r="X287">
        <v>0.98750000000000004</v>
      </c>
      <c r="Y287">
        <v>0.98750000000000004</v>
      </c>
      <c r="Z287">
        <v>0.98750000000000004</v>
      </c>
      <c r="AA287">
        <v>0.98750000000000004</v>
      </c>
      <c r="AB287">
        <v>0.98</v>
      </c>
      <c r="AC287">
        <v>0.98</v>
      </c>
      <c r="AD287">
        <v>0.98750000000000004</v>
      </c>
      <c r="AE287">
        <v>0.98750000000000004</v>
      </c>
      <c r="AF287">
        <v>0.98</v>
      </c>
      <c r="AG287">
        <v>0.99</v>
      </c>
      <c r="AH287">
        <v>0.98499999999999999</v>
      </c>
      <c r="AI287">
        <v>0.98499999999999999</v>
      </c>
      <c r="AJ287">
        <v>0.98</v>
      </c>
      <c r="AK287">
        <v>1</v>
      </c>
      <c r="AL287">
        <v>0</v>
      </c>
      <c r="AM287">
        <v>0</v>
      </c>
      <c r="BB287">
        <v>0.64</v>
      </c>
      <c r="BC287">
        <f t="shared" si="4"/>
        <v>1</v>
      </c>
      <c r="BE287">
        <v>1.1442326000000238</v>
      </c>
      <c r="BF287">
        <v>1.145399999999994</v>
      </c>
      <c r="BG287">
        <v>1.0826999999999998</v>
      </c>
      <c r="BH287">
        <v>1.0329999999999968</v>
      </c>
      <c r="BI287">
        <v>1</v>
      </c>
      <c r="BJ287">
        <v>2.8590000000000133</v>
      </c>
      <c r="BK287">
        <v>2.3641663333333254</v>
      </c>
      <c r="BL287">
        <v>1.2159499999999799</v>
      </c>
      <c r="BM287">
        <v>1.2885</v>
      </c>
      <c r="BN287">
        <v>2.0010000000000008</v>
      </c>
      <c r="BO287">
        <v>1.6055049999999849</v>
      </c>
      <c r="BP287">
        <v>1.6055049999999849</v>
      </c>
      <c r="BQ287">
        <v>1.3168049999999909</v>
      </c>
      <c r="BR287">
        <v>1.1251300000000064</v>
      </c>
      <c r="BS287">
        <v>1.4986049999999878</v>
      </c>
      <c r="BT287" s="294"/>
      <c r="BU287">
        <v>1.109454999999995</v>
      </c>
      <c r="BV287" s="294"/>
      <c r="BW287" s="294"/>
      <c r="BX287" s="294"/>
      <c r="BY287" s="294"/>
      <c r="BZ287" s="294"/>
      <c r="CA287" s="294"/>
      <c r="CB287" s="294"/>
      <c r="CC287">
        <v>0.97499999999999998</v>
      </c>
      <c r="CI287">
        <v>0.47</v>
      </c>
      <c r="CJ287">
        <v>0.93500000000000005</v>
      </c>
      <c r="CK287">
        <v>0.81499999999999995</v>
      </c>
      <c r="CM287">
        <v>0.87749999999999995</v>
      </c>
      <c r="CN287">
        <v>0.91</v>
      </c>
      <c r="CO287">
        <v>0.89</v>
      </c>
      <c r="CP287">
        <v>0.90749999999999997</v>
      </c>
      <c r="CQ287">
        <v>0.91500000000000004</v>
      </c>
      <c r="CR287">
        <v>0.89</v>
      </c>
      <c r="DA287" s="294">
        <v>2.8499999999999999E-4</v>
      </c>
      <c r="DB287" s="294">
        <v>2.0000000000000001E-4</v>
      </c>
      <c r="DC287" s="294">
        <v>0</v>
      </c>
      <c r="DD287" s="294">
        <v>1E-4</v>
      </c>
      <c r="DE287" s="294">
        <v>0</v>
      </c>
      <c r="DF287" s="294">
        <v>3.5999999999999999E-3</v>
      </c>
      <c r="DG287" s="294">
        <v>4.6999999999999999E-4</v>
      </c>
      <c r="DH287" s="294">
        <v>6.9999999999999999E-4</v>
      </c>
      <c r="DI287" s="294">
        <v>0</v>
      </c>
      <c r="DJ287" s="294">
        <v>0</v>
      </c>
      <c r="DK287" s="294">
        <v>5.0000000000000001E-4</v>
      </c>
      <c r="DL287" s="294">
        <v>5.0000000000000001E-4</v>
      </c>
      <c r="DM287" s="294">
        <v>2.9999999999999997E-4</v>
      </c>
      <c r="DN287" s="294">
        <v>2.7500000000000002E-4</v>
      </c>
      <c r="DO287" s="294">
        <v>4.0000000000000598E-4</v>
      </c>
      <c r="DQ287" s="294">
        <v>6.4999999999999994E-5</v>
      </c>
    </row>
    <row r="288" spans="1:121" x14ac:dyDescent="0.2">
      <c r="A288" s="66">
        <v>45139</v>
      </c>
      <c r="B288">
        <v>0.98799999999999999</v>
      </c>
      <c r="C288">
        <v>0</v>
      </c>
      <c r="D288">
        <v>0</v>
      </c>
      <c r="E288">
        <v>0</v>
      </c>
      <c r="F288">
        <v>0</v>
      </c>
      <c r="G288">
        <v>0</v>
      </c>
      <c r="H288">
        <v>0.98750000000000004</v>
      </c>
      <c r="I288">
        <v>0.98750000000000004</v>
      </c>
      <c r="J288">
        <v>0.98499999999999999</v>
      </c>
      <c r="K288">
        <v>0</v>
      </c>
      <c r="L288">
        <v>0.98750000000000004</v>
      </c>
      <c r="M288">
        <v>0.98750000000000004</v>
      </c>
      <c r="N288">
        <v>0.98</v>
      </c>
      <c r="O288">
        <v>0.98750000000000004</v>
      </c>
      <c r="P288">
        <v>0.98</v>
      </c>
      <c r="Q288">
        <v>0.98750000000000004</v>
      </c>
      <c r="R288">
        <v>0.98750000000000004</v>
      </c>
      <c r="S288">
        <v>0.98750000000000004</v>
      </c>
      <c r="T288">
        <v>0.98</v>
      </c>
      <c r="U288">
        <v>0.98</v>
      </c>
      <c r="V288">
        <v>0.98</v>
      </c>
      <c r="W288">
        <v>0.98</v>
      </c>
      <c r="X288">
        <v>0.98750000000000004</v>
      </c>
      <c r="Y288">
        <v>0.98750000000000004</v>
      </c>
      <c r="Z288">
        <v>0.98750000000000004</v>
      </c>
      <c r="AA288">
        <v>0.98750000000000004</v>
      </c>
      <c r="AB288">
        <v>0.98</v>
      </c>
      <c r="AC288">
        <v>0.98</v>
      </c>
      <c r="AD288">
        <v>0.98750000000000004</v>
      </c>
      <c r="AE288">
        <v>0.98750000000000004</v>
      </c>
      <c r="AF288">
        <v>0.98</v>
      </c>
      <c r="AG288">
        <v>0.99</v>
      </c>
      <c r="AH288">
        <v>0.98499999999999999</v>
      </c>
      <c r="AI288">
        <v>0.98499999999999999</v>
      </c>
      <c r="AJ288">
        <v>0.98</v>
      </c>
      <c r="AK288">
        <v>1</v>
      </c>
      <c r="AL288">
        <v>0</v>
      </c>
      <c r="AM288">
        <v>0</v>
      </c>
      <c r="BB288">
        <v>0.64</v>
      </c>
      <c r="BC288">
        <f t="shared" si="4"/>
        <v>1</v>
      </c>
      <c r="BE288">
        <v>1.1445176000000239</v>
      </c>
      <c r="BF288">
        <v>1.145599999999994</v>
      </c>
      <c r="BG288">
        <v>1.0826999999999998</v>
      </c>
      <c r="BH288">
        <v>1.0330999999999968</v>
      </c>
      <c r="BI288">
        <v>1</v>
      </c>
      <c r="BJ288">
        <v>2.8626000000000134</v>
      </c>
      <c r="BK288">
        <v>2.3646363333333253</v>
      </c>
      <c r="BL288">
        <v>1.2166499999999798</v>
      </c>
      <c r="BM288">
        <v>1.2885</v>
      </c>
      <c r="BN288">
        <v>2.0010000000000008</v>
      </c>
      <c r="BO288">
        <v>1.6060049999999848</v>
      </c>
      <c r="BP288">
        <v>1.6060049999999848</v>
      </c>
      <c r="BQ288">
        <v>1.3171049999999909</v>
      </c>
      <c r="BR288">
        <v>1.1254050000000064</v>
      </c>
      <c r="BS288">
        <v>1.4990049999999877</v>
      </c>
      <c r="BT288" s="294"/>
      <c r="BU288">
        <v>1.109519999999995</v>
      </c>
      <c r="BV288" s="294"/>
      <c r="BW288" s="294"/>
      <c r="BX288" s="294"/>
      <c r="BY288" s="294"/>
      <c r="BZ288" s="294"/>
      <c r="CA288" s="294"/>
      <c r="CB288" s="294"/>
      <c r="CC288">
        <v>0.97499999999999998</v>
      </c>
      <c r="CI288">
        <v>0.52</v>
      </c>
      <c r="CJ288">
        <v>0.92500000000000004</v>
      </c>
      <c r="CK288">
        <v>0.90500000000000003</v>
      </c>
      <c r="CM288">
        <v>0.89</v>
      </c>
      <c r="CN288">
        <v>0.92249999999999999</v>
      </c>
      <c r="CO288">
        <v>0.91500000000000004</v>
      </c>
      <c r="CP288">
        <v>0.92749999999999999</v>
      </c>
      <c r="CQ288">
        <v>0.91500000000000004</v>
      </c>
      <c r="CR288">
        <v>0.89</v>
      </c>
      <c r="DA288" s="294">
        <v>2.8499999999999999E-4</v>
      </c>
      <c r="DB288" s="294">
        <v>2.0000000000000001E-4</v>
      </c>
      <c r="DC288" s="294">
        <v>0</v>
      </c>
      <c r="DD288" s="294">
        <v>1E-4</v>
      </c>
      <c r="DE288" s="294">
        <v>0</v>
      </c>
      <c r="DF288" s="294">
        <v>3.5999999999999999E-3</v>
      </c>
      <c r="DG288" s="294">
        <v>4.6999999999999999E-4</v>
      </c>
      <c r="DH288" s="294">
        <v>6.9999999999999999E-4</v>
      </c>
      <c r="DI288" s="294">
        <v>0</v>
      </c>
      <c r="DJ288" s="294">
        <v>0</v>
      </c>
      <c r="DK288" s="294">
        <v>5.0000000000000001E-4</v>
      </c>
      <c r="DL288" s="294">
        <v>5.0000000000000001E-4</v>
      </c>
      <c r="DM288" s="294">
        <v>2.9999999999999997E-4</v>
      </c>
      <c r="DN288" s="294">
        <v>2.7500000000000002E-4</v>
      </c>
      <c r="DO288" s="294">
        <v>4.0000000000000598E-4</v>
      </c>
      <c r="DQ288" s="294">
        <v>6.4999999999999994E-5</v>
      </c>
    </row>
    <row r="289" spans="1:121" x14ac:dyDescent="0.2">
      <c r="A289" s="66">
        <v>45170</v>
      </c>
      <c r="B289">
        <v>0.98799999999999999</v>
      </c>
      <c r="C289">
        <v>0</v>
      </c>
      <c r="D289">
        <v>0</v>
      </c>
      <c r="E289">
        <v>0</v>
      </c>
      <c r="F289">
        <v>0</v>
      </c>
      <c r="G289">
        <v>0</v>
      </c>
      <c r="H289">
        <v>0.98750000000000004</v>
      </c>
      <c r="I289">
        <v>0.98750000000000004</v>
      </c>
      <c r="J289">
        <v>0.98499999999999999</v>
      </c>
      <c r="K289">
        <v>0</v>
      </c>
      <c r="L289">
        <v>0.98750000000000004</v>
      </c>
      <c r="M289">
        <v>0.98750000000000004</v>
      </c>
      <c r="N289">
        <v>0.98</v>
      </c>
      <c r="O289">
        <v>0.98750000000000004</v>
      </c>
      <c r="P289">
        <v>0.98</v>
      </c>
      <c r="Q289">
        <v>0.98750000000000004</v>
      </c>
      <c r="R289">
        <v>0.98750000000000004</v>
      </c>
      <c r="S289">
        <v>0.98750000000000004</v>
      </c>
      <c r="T289">
        <v>0.98</v>
      </c>
      <c r="U289">
        <v>0.98</v>
      </c>
      <c r="V289">
        <v>0.98</v>
      </c>
      <c r="W289">
        <v>0.98</v>
      </c>
      <c r="X289">
        <v>0.98750000000000004</v>
      </c>
      <c r="Y289">
        <v>0.98750000000000004</v>
      </c>
      <c r="Z289">
        <v>0.98750000000000004</v>
      </c>
      <c r="AA289">
        <v>0.98750000000000004</v>
      </c>
      <c r="AB289">
        <v>0.98</v>
      </c>
      <c r="AC289">
        <v>0.98</v>
      </c>
      <c r="AD289">
        <v>0.98750000000000004</v>
      </c>
      <c r="AE289">
        <v>0.98750000000000004</v>
      </c>
      <c r="AF289">
        <v>0.98</v>
      </c>
      <c r="AG289">
        <v>0.99</v>
      </c>
      <c r="AH289">
        <v>0.98499999999999999</v>
      </c>
      <c r="AI289">
        <v>0.98499999999999999</v>
      </c>
      <c r="AJ289">
        <v>0.98</v>
      </c>
      <c r="AK289">
        <v>1</v>
      </c>
      <c r="AL289">
        <v>0</v>
      </c>
      <c r="AM289">
        <v>0</v>
      </c>
      <c r="BB289">
        <v>0.64</v>
      </c>
      <c r="BC289">
        <f t="shared" si="4"/>
        <v>1</v>
      </c>
      <c r="BE289">
        <v>1.144802600000024</v>
      </c>
      <c r="BF289">
        <v>1.1457999999999939</v>
      </c>
      <c r="BG289">
        <v>1.0826999999999998</v>
      </c>
      <c r="BH289">
        <v>1.0331999999999968</v>
      </c>
      <c r="BI289">
        <v>1</v>
      </c>
      <c r="BJ289">
        <v>2.8662000000000134</v>
      </c>
      <c r="BK289">
        <v>2.3651063333333253</v>
      </c>
      <c r="BL289">
        <v>1.2173499999999797</v>
      </c>
      <c r="BM289">
        <v>1.2885</v>
      </c>
      <c r="BN289">
        <v>2.0010000000000008</v>
      </c>
      <c r="BO289">
        <v>1.6065049999999848</v>
      </c>
      <c r="BP289">
        <v>1.6065049999999848</v>
      </c>
      <c r="BQ289">
        <v>1.3174049999999908</v>
      </c>
      <c r="BR289">
        <v>1.1256800000000065</v>
      </c>
      <c r="BS289">
        <v>1.4994049999999877</v>
      </c>
      <c r="BT289" s="294"/>
      <c r="BU289">
        <v>1.1095849999999949</v>
      </c>
      <c r="BV289" s="294"/>
      <c r="BW289" s="294"/>
      <c r="BX289" s="294"/>
      <c r="BY289" s="294"/>
      <c r="BZ289" s="294"/>
      <c r="CA289" s="294"/>
      <c r="CB289" s="294"/>
      <c r="CC289">
        <v>0.97499999999999998</v>
      </c>
      <c r="CI289">
        <v>0.55000000000000004</v>
      </c>
      <c r="CJ289">
        <v>0.92500000000000004</v>
      </c>
      <c r="CK289">
        <v>0.76500000000000001</v>
      </c>
      <c r="CM289">
        <v>0.94499999999999995</v>
      </c>
      <c r="CN289">
        <v>0.97750000000000004</v>
      </c>
      <c r="CO289">
        <v>0.94499999999999995</v>
      </c>
      <c r="CP289">
        <v>0.92</v>
      </c>
      <c r="CQ289">
        <v>0.91500000000000004</v>
      </c>
      <c r="CR289">
        <v>0.89</v>
      </c>
      <c r="DA289" s="294">
        <v>2.8499999999999999E-4</v>
      </c>
      <c r="DB289" s="294">
        <v>2.0000000000000001E-4</v>
      </c>
      <c r="DC289" s="294">
        <v>0</v>
      </c>
      <c r="DD289" s="294">
        <v>1E-4</v>
      </c>
      <c r="DE289" s="294">
        <v>0</v>
      </c>
      <c r="DF289" s="294">
        <v>3.5999999999999999E-3</v>
      </c>
      <c r="DG289" s="294">
        <v>4.6999999999999999E-4</v>
      </c>
      <c r="DH289" s="294">
        <v>6.9999999999999999E-4</v>
      </c>
      <c r="DI289" s="294">
        <v>0</v>
      </c>
      <c r="DJ289" s="294">
        <v>0</v>
      </c>
      <c r="DK289" s="294">
        <v>5.0000000000000001E-4</v>
      </c>
      <c r="DL289" s="294">
        <v>5.0000000000000001E-4</v>
      </c>
      <c r="DM289" s="294">
        <v>2.9999999999999997E-4</v>
      </c>
      <c r="DN289" s="294">
        <v>2.7500000000000002E-4</v>
      </c>
      <c r="DO289" s="294">
        <v>4.0000000000000598E-4</v>
      </c>
      <c r="DQ289" s="294">
        <v>6.4999999999999994E-5</v>
      </c>
    </row>
    <row r="290" spans="1:121" x14ac:dyDescent="0.2">
      <c r="A290" s="66">
        <v>45200</v>
      </c>
      <c r="B290">
        <v>0.98799999999999999</v>
      </c>
      <c r="C290">
        <v>0</v>
      </c>
      <c r="D290">
        <v>0</v>
      </c>
      <c r="E290">
        <v>0</v>
      </c>
      <c r="F290">
        <v>0</v>
      </c>
      <c r="G290">
        <v>0</v>
      </c>
      <c r="H290">
        <v>0.98750000000000004</v>
      </c>
      <c r="I290">
        <v>0.98750000000000004</v>
      </c>
      <c r="J290">
        <v>0.9728175</v>
      </c>
      <c r="K290">
        <v>0</v>
      </c>
      <c r="L290">
        <v>0.98750000000000004</v>
      </c>
      <c r="M290">
        <v>0.98750000000000004</v>
      </c>
      <c r="N290">
        <v>0.98</v>
      </c>
      <c r="O290">
        <v>0.98750000000000004</v>
      </c>
      <c r="P290">
        <v>0.98</v>
      </c>
      <c r="Q290">
        <v>0.98750000000000004</v>
      </c>
      <c r="R290">
        <v>0.98750000000000004</v>
      </c>
      <c r="S290">
        <v>0.98750000000000004</v>
      </c>
      <c r="T290">
        <v>0.98</v>
      </c>
      <c r="U290">
        <v>0.98</v>
      </c>
      <c r="V290">
        <v>0.98</v>
      </c>
      <c r="W290">
        <v>0.98</v>
      </c>
      <c r="X290">
        <v>0.98750000000000004</v>
      </c>
      <c r="Y290">
        <v>0.98750000000000004</v>
      </c>
      <c r="Z290">
        <v>0.98750000000000004</v>
      </c>
      <c r="AA290">
        <v>0.98750000000000004</v>
      </c>
      <c r="AB290">
        <v>0.98</v>
      </c>
      <c r="AC290">
        <v>0.98</v>
      </c>
      <c r="AD290">
        <v>0.98750000000000004</v>
      </c>
      <c r="AE290">
        <v>0.98750000000000004</v>
      </c>
      <c r="AF290">
        <v>0.98</v>
      </c>
      <c r="AG290">
        <v>0.99</v>
      </c>
      <c r="AH290">
        <v>0.98499999999999999</v>
      </c>
      <c r="AI290">
        <v>0.98499999999999999</v>
      </c>
      <c r="AJ290">
        <v>0.98</v>
      </c>
      <c r="AK290">
        <v>1</v>
      </c>
      <c r="AL290">
        <v>0</v>
      </c>
      <c r="AM290">
        <v>0</v>
      </c>
      <c r="BB290">
        <v>0.64</v>
      </c>
      <c r="BC290">
        <f t="shared" si="4"/>
        <v>1</v>
      </c>
      <c r="BE290">
        <v>1.1450876000000241</v>
      </c>
      <c r="BF290">
        <v>1.1459999999999939</v>
      </c>
      <c r="BG290">
        <v>1.0826999999999998</v>
      </c>
      <c r="BH290">
        <v>1.0332999999999968</v>
      </c>
      <c r="BI290">
        <v>1</v>
      </c>
      <c r="BJ290">
        <v>2.8698000000000135</v>
      </c>
      <c r="BK290">
        <v>2.3655763333333253</v>
      </c>
      <c r="BL290">
        <v>1.2180499999999796</v>
      </c>
      <c r="BM290">
        <v>1.2885</v>
      </c>
      <c r="BN290">
        <v>2.0010000000000008</v>
      </c>
      <c r="BO290">
        <v>1.6070049999999847</v>
      </c>
      <c r="BP290">
        <v>1.6070049999999847</v>
      </c>
      <c r="BQ290">
        <v>1.3177049999999908</v>
      </c>
      <c r="BR290">
        <v>1.1259550000000065</v>
      </c>
      <c r="BS290">
        <v>1.4998049999999876</v>
      </c>
      <c r="BT290" s="294"/>
      <c r="BU290">
        <v>1.1096499999999949</v>
      </c>
      <c r="BV290" s="294"/>
      <c r="BW290" s="294"/>
      <c r="BX290" s="294"/>
      <c r="BY290" s="294"/>
      <c r="BZ290" s="294"/>
      <c r="CA290" s="294"/>
      <c r="CB290" s="294"/>
      <c r="CC290">
        <v>0.95499999999999996</v>
      </c>
      <c r="CI290">
        <v>0.45</v>
      </c>
      <c r="CJ290">
        <v>0.92500000000000004</v>
      </c>
      <c r="CK290">
        <v>0.755</v>
      </c>
      <c r="CM290">
        <v>0.80500000000000005</v>
      </c>
      <c r="CN290">
        <v>0.83750000000000002</v>
      </c>
      <c r="CO290">
        <v>0.875</v>
      </c>
      <c r="CP290">
        <v>0.90249999999999997</v>
      </c>
      <c r="CQ290">
        <v>0.82</v>
      </c>
      <c r="CR290">
        <v>0.89</v>
      </c>
      <c r="DA290" s="294">
        <v>2.8499999999999999E-4</v>
      </c>
      <c r="DB290" s="294">
        <v>2.0000000000000001E-4</v>
      </c>
      <c r="DC290" s="294">
        <v>0</v>
      </c>
      <c r="DD290" s="294">
        <v>1E-4</v>
      </c>
      <c r="DE290" s="294">
        <v>0</v>
      </c>
      <c r="DF290" s="294">
        <v>3.5999999999999999E-3</v>
      </c>
      <c r="DG290" s="294">
        <v>4.6999999999999999E-4</v>
      </c>
      <c r="DH290" s="294">
        <v>6.9999999999999999E-4</v>
      </c>
      <c r="DI290" s="294">
        <v>0</v>
      </c>
      <c r="DJ290" s="294">
        <v>0</v>
      </c>
      <c r="DK290" s="294">
        <v>5.0000000000000001E-4</v>
      </c>
      <c r="DL290" s="294">
        <v>5.0000000000000001E-4</v>
      </c>
      <c r="DM290" s="294">
        <v>2.9999999999999997E-4</v>
      </c>
      <c r="DN290" s="294">
        <v>2.7500000000000002E-4</v>
      </c>
      <c r="DO290" s="294">
        <v>4.0000000000000598E-4</v>
      </c>
      <c r="DQ290" s="294">
        <v>6.4999999999999994E-5</v>
      </c>
    </row>
    <row r="291" spans="1:121" x14ac:dyDescent="0.2">
      <c r="A291" s="66">
        <v>45231</v>
      </c>
      <c r="B291">
        <v>0.98799999999999999</v>
      </c>
      <c r="C291">
        <v>0</v>
      </c>
      <c r="D291">
        <v>0</v>
      </c>
      <c r="E291">
        <v>0</v>
      </c>
      <c r="F291">
        <v>0</v>
      </c>
      <c r="G291">
        <v>0</v>
      </c>
      <c r="H291">
        <v>0.98750000000000004</v>
      </c>
      <c r="I291">
        <v>0.98750000000000004</v>
      </c>
      <c r="J291">
        <v>0.92127749999999997</v>
      </c>
      <c r="K291">
        <v>0</v>
      </c>
      <c r="L291">
        <v>0.98750000000000004</v>
      </c>
      <c r="M291">
        <v>0.98750000000000004</v>
      </c>
      <c r="N291">
        <v>0.98</v>
      </c>
      <c r="O291">
        <v>0.98750000000000004</v>
      </c>
      <c r="P291">
        <v>0.98</v>
      </c>
      <c r="Q291">
        <v>0.98750000000000004</v>
      </c>
      <c r="R291">
        <v>0.98750000000000004</v>
      </c>
      <c r="S291">
        <v>0.98750000000000004</v>
      </c>
      <c r="T291">
        <v>0.98</v>
      </c>
      <c r="U291">
        <v>0.98</v>
      </c>
      <c r="V291">
        <v>0.98</v>
      </c>
      <c r="W291">
        <v>0.98</v>
      </c>
      <c r="X291">
        <v>0.98750000000000004</v>
      </c>
      <c r="Y291">
        <v>0.98750000000000004</v>
      </c>
      <c r="Z291">
        <v>0.98750000000000004</v>
      </c>
      <c r="AA291">
        <v>0.98750000000000004</v>
      </c>
      <c r="AB291">
        <v>0.98</v>
      </c>
      <c r="AC291">
        <v>0.98</v>
      </c>
      <c r="AD291">
        <v>0.98750000000000004</v>
      </c>
      <c r="AE291">
        <v>0.98750000000000004</v>
      </c>
      <c r="AF291">
        <v>0.98</v>
      </c>
      <c r="AG291">
        <v>0.99</v>
      </c>
      <c r="AH291">
        <v>0.98499999999999999</v>
      </c>
      <c r="AI291">
        <v>0.98499999999999999</v>
      </c>
      <c r="AJ291">
        <v>0.98</v>
      </c>
      <c r="AK291">
        <v>1</v>
      </c>
      <c r="AL291">
        <v>0</v>
      </c>
      <c r="AM291">
        <v>0</v>
      </c>
      <c r="BB291">
        <v>0.64</v>
      </c>
      <c r="BC291">
        <f t="shared" si="4"/>
        <v>1</v>
      </c>
      <c r="BE291">
        <v>1.1453726000000242</v>
      </c>
      <c r="BF291">
        <v>1.1461999999999939</v>
      </c>
      <c r="BG291">
        <v>1.0826999999999998</v>
      </c>
      <c r="BH291">
        <v>1.0333999999999968</v>
      </c>
      <c r="BI291">
        <v>1</v>
      </c>
      <c r="BJ291">
        <v>2.8734000000000135</v>
      </c>
      <c r="BK291">
        <v>2.3660463333333253</v>
      </c>
      <c r="BL291">
        <v>1.2187499999999796</v>
      </c>
      <c r="BM291">
        <v>1.2885</v>
      </c>
      <c r="BN291">
        <v>2.0010000000000008</v>
      </c>
      <c r="BO291">
        <v>1.6075049999999846</v>
      </c>
      <c r="BP291">
        <v>1.6075049999999846</v>
      </c>
      <c r="BQ291">
        <v>1.3180049999999908</v>
      </c>
      <c r="BR291">
        <v>1.1262300000000065</v>
      </c>
      <c r="BS291">
        <v>1.5002049999999876</v>
      </c>
      <c r="BT291" s="294"/>
      <c r="BU291">
        <v>1.1097149999999949</v>
      </c>
      <c r="BV291" s="294"/>
      <c r="BW291" s="294"/>
      <c r="BX291" s="294"/>
      <c r="BY291" s="294"/>
      <c r="BZ291" s="294"/>
      <c r="CA291" s="294"/>
      <c r="CB291" s="294"/>
      <c r="CC291">
        <v>0.95499999999999996</v>
      </c>
      <c r="CI291">
        <v>0.46</v>
      </c>
      <c r="CJ291">
        <v>0.90500000000000003</v>
      </c>
      <c r="CK291">
        <v>0.71499999999999997</v>
      </c>
      <c r="CM291">
        <v>0.79500000000000004</v>
      </c>
      <c r="CN291">
        <v>0.82750000000000001</v>
      </c>
      <c r="CO291">
        <v>0.85</v>
      </c>
      <c r="CP291">
        <v>0.90249999999999997</v>
      </c>
      <c r="CQ291">
        <v>0.82</v>
      </c>
      <c r="CR291">
        <v>0.89</v>
      </c>
      <c r="DA291" s="294">
        <v>2.8499999999999999E-4</v>
      </c>
      <c r="DB291" s="294">
        <v>2.0000000000000001E-4</v>
      </c>
      <c r="DC291" s="294">
        <v>0</v>
      </c>
      <c r="DD291" s="294">
        <v>1E-4</v>
      </c>
      <c r="DE291" s="294">
        <v>0</v>
      </c>
      <c r="DF291" s="294">
        <v>3.5999999999999999E-3</v>
      </c>
      <c r="DG291" s="294">
        <v>4.6999999999999999E-4</v>
      </c>
      <c r="DH291" s="294">
        <v>6.9999999999999999E-4</v>
      </c>
      <c r="DI291" s="294">
        <v>0</v>
      </c>
      <c r="DJ291" s="294">
        <v>0</v>
      </c>
      <c r="DK291" s="294">
        <v>5.0000000000000001E-4</v>
      </c>
      <c r="DL291" s="294">
        <v>5.0000000000000001E-4</v>
      </c>
      <c r="DM291" s="294">
        <v>2.9999999999999997E-4</v>
      </c>
      <c r="DN291" s="294">
        <v>2.7500000000000002E-4</v>
      </c>
      <c r="DO291" s="294">
        <v>4.0000000000000598E-4</v>
      </c>
      <c r="DQ291" s="294">
        <v>6.4999999999999994E-5</v>
      </c>
    </row>
    <row r="292" spans="1:121" x14ac:dyDescent="0.2">
      <c r="A292" s="66">
        <v>45261</v>
      </c>
      <c r="B292">
        <v>0.98799999999999999</v>
      </c>
      <c r="C292">
        <v>0</v>
      </c>
      <c r="D292">
        <v>0</v>
      </c>
      <c r="E292">
        <v>0</v>
      </c>
      <c r="F292">
        <v>0</v>
      </c>
      <c r="G292">
        <v>0</v>
      </c>
      <c r="H292">
        <v>0.98750000000000004</v>
      </c>
      <c r="I292">
        <v>0.98750000000000004</v>
      </c>
      <c r="J292">
        <v>0.92771999999999999</v>
      </c>
      <c r="K292">
        <v>0</v>
      </c>
      <c r="L292">
        <v>0.94872294999999085</v>
      </c>
      <c r="M292">
        <v>0.98750000000000004</v>
      </c>
      <c r="N292">
        <v>0.90963044999999354</v>
      </c>
      <c r="O292">
        <v>0.98750000000000004</v>
      </c>
      <c r="P292">
        <v>0.90963044999999354</v>
      </c>
      <c r="Q292">
        <v>0.94872294999999085</v>
      </c>
      <c r="R292">
        <v>0.94872294999999085</v>
      </c>
      <c r="S292">
        <v>0.94872294999999085</v>
      </c>
      <c r="T292">
        <v>0.90963044999999354</v>
      </c>
      <c r="U292">
        <v>0.90963044999999354</v>
      </c>
      <c r="V292">
        <v>0.90963044999999354</v>
      </c>
      <c r="W292">
        <v>0.90963044999999354</v>
      </c>
      <c r="X292">
        <v>0.98750000000000004</v>
      </c>
      <c r="Y292">
        <v>0.98750000000000004</v>
      </c>
      <c r="Z292">
        <v>0.98750000000000004</v>
      </c>
      <c r="AA292">
        <v>0.98750000000000004</v>
      </c>
      <c r="AB292">
        <v>0.90963044999999354</v>
      </c>
      <c r="AC292">
        <v>0.90963044999999354</v>
      </c>
      <c r="AD292">
        <v>0.98750000000000004</v>
      </c>
      <c r="AE292">
        <v>0.98750000000000004</v>
      </c>
      <c r="AF292">
        <v>0.90963044999999354</v>
      </c>
      <c r="AG292">
        <v>0.98</v>
      </c>
      <c r="AH292">
        <v>0.98499999999999999</v>
      </c>
      <c r="AI292">
        <v>0.98499999999999999</v>
      </c>
      <c r="AJ292">
        <v>0.90963044999999354</v>
      </c>
      <c r="AK292">
        <v>1</v>
      </c>
      <c r="AL292">
        <v>0</v>
      </c>
      <c r="AM292">
        <v>0</v>
      </c>
      <c r="BB292">
        <v>0.64</v>
      </c>
      <c r="BC292">
        <f t="shared" si="4"/>
        <v>1</v>
      </c>
      <c r="BE292">
        <v>1.1456576000000243</v>
      </c>
      <c r="BF292">
        <v>1.1463999999999939</v>
      </c>
      <c r="BG292">
        <v>1.0826999999999998</v>
      </c>
      <c r="BH292">
        <v>1.0334999999999968</v>
      </c>
      <c r="BI292">
        <v>1</v>
      </c>
      <c r="BJ292">
        <v>2.8770000000000135</v>
      </c>
      <c r="BK292">
        <v>2.3665163333333252</v>
      </c>
      <c r="BL292">
        <v>1.2194499999999795</v>
      </c>
      <c r="BM292">
        <v>1.2885</v>
      </c>
      <c r="BN292">
        <v>2.0010000000000008</v>
      </c>
      <c r="BO292">
        <v>1.6080049999999846</v>
      </c>
      <c r="BP292">
        <v>1.6080049999999846</v>
      </c>
      <c r="BQ292">
        <v>1.3183049999999907</v>
      </c>
      <c r="BR292">
        <v>1.1265050000000065</v>
      </c>
      <c r="BS292">
        <v>1.5006049999999875</v>
      </c>
      <c r="BT292" s="294"/>
      <c r="BU292">
        <v>1.1097799999999949</v>
      </c>
      <c r="BV292" s="294"/>
      <c r="BW292" s="294"/>
      <c r="BX292" s="294"/>
      <c r="BY292" s="294"/>
      <c r="BZ292" s="294"/>
      <c r="CA292" s="294"/>
      <c r="CB292" s="294"/>
      <c r="CC292">
        <v>0.93500000000000005</v>
      </c>
      <c r="CI292">
        <v>0.48</v>
      </c>
      <c r="CJ292">
        <v>0.875</v>
      </c>
      <c r="CK292">
        <v>0.72</v>
      </c>
      <c r="CM292">
        <v>0.59</v>
      </c>
      <c r="CN292">
        <v>0.62250000000000005</v>
      </c>
      <c r="CO292">
        <v>0.69</v>
      </c>
      <c r="CP292">
        <v>0.89249999999999996</v>
      </c>
      <c r="CQ292">
        <v>0.71499999999999997</v>
      </c>
      <c r="CR292">
        <v>0.89</v>
      </c>
      <c r="DA292" s="294">
        <v>2.8499999999999999E-4</v>
      </c>
      <c r="DB292" s="294">
        <v>2.0000000000000001E-4</v>
      </c>
      <c r="DC292" s="294">
        <v>0</v>
      </c>
      <c r="DD292" s="294">
        <v>1E-4</v>
      </c>
      <c r="DE292" s="294">
        <v>0</v>
      </c>
      <c r="DF292" s="294">
        <v>3.5999999999999999E-3</v>
      </c>
      <c r="DG292" s="294">
        <v>4.6999999999999999E-4</v>
      </c>
      <c r="DH292" s="294">
        <v>6.9999999999999999E-4</v>
      </c>
      <c r="DI292" s="294">
        <v>0</v>
      </c>
      <c r="DJ292" s="294">
        <v>0</v>
      </c>
      <c r="DK292" s="294">
        <v>5.0000000000000001E-4</v>
      </c>
      <c r="DL292" s="294">
        <v>5.0000000000000001E-4</v>
      </c>
      <c r="DM292" s="294">
        <v>2.9999999999999997E-4</v>
      </c>
      <c r="DN292" s="294">
        <v>2.7500000000000002E-4</v>
      </c>
      <c r="DO292" s="294">
        <v>4.0000000000000598E-4</v>
      </c>
      <c r="DQ292" s="294">
        <v>6.4999999999999994E-5</v>
      </c>
    </row>
    <row r="293" spans="1:121" x14ac:dyDescent="0.2">
      <c r="A293" s="66">
        <v>45292</v>
      </c>
      <c r="B293">
        <v>0.98799999999999999</v>
      </c>
      <c r="C293">
        <v>0</v>
      </c>
      <c r="D293">
        <v>0</v>
      </c>
      <c r="E293">
        <v>0</v>
      </c>
      <c r="F293">
        <v>0</v>
      </c>
      <c r="G293">
        <v>0</v>
      </c>
      <c r="H293">
        <v>0.98750000000000004</v>
      </c>
      <c r="I293">
        <v>0.98222074999998354</v>
      </c>
      <c r="J293">
        <v>0.94060499999999991</v>
      </c>
      <c r="K293">
        <v>0</v>
      </c>
      <c r="L293">
        <v>0.97314552499999063</v>
      </c>
      <c r="M293">
        <v>0.98750000000000004</v>
      </c>
      <c r="N293">
        <v>0.9098374499999935</v>
      </c>
      <c r="O293">
        <v>0.98750000000000004</v>
      </c>
      <c r="P293">
        <v>0.9098374499999935</v>
      </c>
      <c r="Q293">
        <v>0.97314552499999063</v>
      </c>
      <c r="R293">
        <v>0.97314552499999063</v>
      </c>
      <c r="S293">
        <v>0.97314552499999063</v>
      </c>
      <c r="T293">
        <v>0.9098374499999935</v>
      </c>
      <c r="U293">
        <v>0.9098374499999935</v>
      </c>
      <c r="V293">
        <v>0.9098374499999935</v>
      </c>
      <c r="W293">
        <v>0.9098374499999935</v>
      </c>
      <c r="X293">
        <v>0.98750000000000004</v>
      </c>
      <c r="Y293">
        <v>0.98750000000000004</v>
      </c>
      <c r="Z293">
        <v>0.98750000000000004</v>
      </c>
      <c r="AA293">
        <v>0.98750000000000004</v>
      </c>
      <c r="AB293">
        <v>0.9098374499999935</v>
      </c>
      <c r="AC293">
        <v>0.9098374499999935</v>
      </c>
      <c r="AD293">
        <v>0.98750000000000004</v>
      </c>
      <c r="AE293">
        <v>0.98750000000000004</v>
      </c>
      <c r="AF293">
        <v>0.9098374499999935</v>
      </c>
      <c r="AG293">
        <v>0.98</v>
      </c>
      <c r="AH293">
        <v>0.98499999999999999</v>
      </c>
      <c r="AI293">
        <v>0.98499999999999999</v>
      </c>
      <c r="AJ293">
        <v>0.9098374499999935</v>
      </c>
      <c r="AK293">
        <v>1</v>
      </c>
      <c r="AL293">
        <v>0</v>
      </c>
      <c r="AM293">
        <v>0</v>
      </c>
      <c r="BB293">
        <v>0.64</v>
      </c>
      <c r="BC293">
        <f t="shared" si="4"/>
        <v>1</v>
      </c>
      <c r="BE293">
        <v>1.1459426000000243</v>
      </c>
      <c r="BF293">
        <v>1.1465999999999938</v>
      </c>
      <c r="BG293">
        <v>1.0826999999999998</v>
      </c>
      <c r="BH293">
        <v>1.0335999999999967</v>
      </c>
      <c r="BI293">
        <v>1</v>
      </c>
      <c r="BJ293">
        <v>2.8806000000000136</v>
      </c>
      <c r="BK293">
        <v>2.3669863333333252</v>
      </c>
      <c r="BL293">
        <v>1.2201499999999794</v>
      </c>
      <c r="BM293">
        <v>1.2885</v>
      </c>
      <c r="BN293">
        <v>2.0010000000000008</v>
      </c>
      <c r="BO293">
        <v>1.6085049999999845</v>
      </c>
      <c r="BP293">
        <v>1.6085049999999845</v>
      </c>
      <c r="BQ293">
        <v>1.3186049999999907</v>
      </c>
      <c r="BR293">
        <v>1.1267800000000066</v>
      </c>
      <c r="BS293">
        <v>1.5010049999999875</v>
      </c>
      <c r="BT293" s="294"/>
      <c r="BU293">
        <v>1.1098449999999949</v>
      </c>
      <c r="BV293" s="294"/>
      <c r="BW293" s="294"/>
      <c r="BX293" s="294"/>
      <c r="BY293" s="294"/>
      <c r="BZ293" s="294"/>
      <c r="CA293" s="294"/>
      <c r="CB293" s="294"/>
      <c r="CC293">
        <v>0.89500000000000002</v>
      </c>
      <c r="CI293">
        <v>0.45</v>
      </c>
      <c r="CJ293">
        <v>0.80500000000000005</v>
      </c>
      <c r="CK293">
        <v>0.73</v>
      </c>
      <c r="CM293">
        <v>0.60499999999999998</v>
      </c>
      <c r="CN293">
        <v>0.63749999999999996</v>
      </c>
      <c r="CO293">
        <v>0.69</v>
      </c>
      <c r="CP293">
        <v>0.88</v>
      </c>
      <c r="CQ293">
        <v>0.64</v>
      </c>
      <c r="CR293">
        <v>0.89</v>
      </c>
      <c r="DA293" s="294">
        <v>2.8499999999999999E-4</v>
      </c>
      <c r="DB293" s="294">
        <v>2.0000000000000001E-4</v>
      </c>
      <c r="DC293" s="294">
        <v>0</v>
      </c>
      <c r="DD293" s="294">
        <v>1E-4</v>
      </c>
      <c r="DE293" s="294">
        <v>0</v>
      </c>
      <c r="DF293" s="294">
        <v>3.5999999999999999E-3</v>
      </c>
      <c r="DG293" s="294">
        <v>4.6999999999999999E-4</v>
      </c>
      <c r="DH293" s="294">
        <v>6.9999999999999999E-4</v>
      </c>
      <c r="DI293" s="294">
        <v>0</v>
      </c>
      <c r="DJ293" s="294">
        <v>0</v>
      </c>
      <c r="DK293" s="294">
        <v>5.0000000000000001E-4</v>
      </c>
      <c r="DL293" s="294">
        <v>5.0000000000000001E-4</v>
      </c>
      <c r="DM293" s="294">
        <v>2.9999999999999997E-4</v>
      </c>
      <c r="DN293" s="294">
        <v>2.7500000000000002E-4</v>
      </c>
      <c r="DO293" s="294">
        <v>4.0000000000000598E-4</v>
      </c>
      <c r="DQ293" s="294">
        <v>6.4999999999999994E-5</v>
      </c>
    </row>
    <row r="294" spans="1:121" x14ac:dyDescent="0.2">
      <c r="A294" s="66">
        <v>45323</v>
      </c>
      <c r="B294">
        <v>0.98799999999999999</v>
      </c>
      <c r="C294">
        <v>0</v>
      </c>
      <c r="D294">
        <v>0</v>
      </c>
      <c r="E294">
        <v>0</v>
      </c>
      <c r="F294">
        <v>0</v>
      </c>
      <c r="G294">
        <v>0</v>
      </c>
      <c r="H294">
        <v>0.98750000000000004</v>
      </c>
      <c r="I294">
        <v>0.98750000000000004</v>
      </c>
      <c r="J294">
        <v>0.98499999999999999</v>
      </c>
      <c r="K294">
        <v>0</v>
      </c>
      <c r="L294">
        <v>0.98750000000000004</v>
      </c>
      <c r="M294">
        <v>0.98750000000000004</v>
      </c>
      <c r="N294">
        <v>0.9364225499999933</v>
      </c>
      <c r="O294">
        <v>0.98750000000000004</v>
      </c>
      <c r="P294">
        <v>0.9364225499999933</v>
      </c>
      <c r="Q294">
        <v>0.98750000000000004</v>
      </c>
      <c r="R294">
        <v>0.98750000000000004</v>
      </c>
      <c r="S294">
        <v>0.98750000000000004</v>
      </c>
      <c r="T294">
        <v>0.9364225499999933</v>
      </c>
      <c r="U294">
        <v>0.9364225499999933</v>
      </c>
      <c r="V294">
        <v>0.9364225499999933</v>
      </c>
      <c r="W294">
        <v>0.9364225499999933</v>
      </c>
      <c r="X294">
        <v>0.98750000000000004</v>
      </c>
      <c r="Y294">
        <v>0.98750000000000004</v>
      </c>
      <c r="Z294">
        <v>0.98750000000000004</v>
      </c>
      <c r="AA294">
        <v>0.98750000000000004</v>
      </c>
      <c r="AB294">
        <v>0.9364225499999933</v>
      </c>
      <c r="AC294">
        <v>0.9364225499999933</v>
      </c>
      <c r="AD294">
        <v>0.98750000000000004</v>
      </c>
      <c r="AE294">
        <v>0.98750000000000004</v>
      </c>
      <c r="AF294">
        <v>0.9364225499999933</v>
      </c>
      <c r="AG294">
        <v>0.98</v>
      </c>
      <c r="AH294">
        <v>0.98499999999999999</v>
      </c>
      <c r="AI294">
        <v>0.98499999999999999</v>
      </c>
      <c r="AJ294">
        <v>0.9364225499999933</v>
      </c>
      <c r="AK294">
        <v>1</v>
      </c>
      <c r="AL294">
        <v>0</v>
      </c>
      <c r="AM294">
        <v>0</v>
      </c>
      <c r="BB294">
        <v>0.64</v>
      </c>
      <c r="BC294">
        <f t="shared" si="4"/>
        <v>1</v>
      </c>
      <c r="BE294">
        <v>1.1462276000000244</v>
      </c>
      <c r="BF294">
        <v>1.1467999999999938</v>
      </c>
      <c r="BG294">
        <v>1.0826999999999998</v>
      </c>
      <c r="BH294">
        <v>1.0336999999999967</v>
      </c>
      <c r="BI294">
        <v>1</v>
      </c>
      <c r="BJ294">
        <v>2.8842000000000136</v>
      </c>
      <c r="BK294">
        <v>2.3674563333333252</v>
      </c>
      <c r="BL294">
        <v>1.2208499999999793</v>
      </c>
      <c r="BM294">
        <v>1.2885</v>
      </c>
      <c r="BN294">
        <v>2.0010000000000008</v>
      </c>
      <c r="BO294">
        <v>1.6090049999999845</v>
      </c>
      <c r="BP294">
        <v>1.6090049999999845</v>
      </c>
      <c r="BQ294">
        <v>1.3189049999999907</v>
      </c>
      <c r="BR294">
        <v>1.1270550000000066</v>
      </c>
      <c r="BS294">
        <v>1.5014049999999874</v>
      </c>
      <c r="BT294" s="294"/>
      <c r="BU294">
        <v>1.1099099999999948</v>
      </c>
      <c r="BV294" s="294"/>
      <c r="BW294" s="294"/>
      <c r="BX294" s="294"/>
      <c r="BY294" s="294"/>
      <c r="BZ294" s="294"/>
      <c r="CA294" s="294"/>
      <c r="CB294" s="294"/>
      <c r="CC294">
        <v>0.86499999999999999</v>
      </c>
      <c r="CI294">
        <v>0.45</v>
      </c>
      <c r="CJ294">
        <v>0.84499999999999997</v>
      </c>
      <c r="CK294">
        <v>0.83499999999999996</v>
      </c>
      <c r="CM294">
        <v>0.63500000000000001</v>
      </c>
      <c r="CN294">
        <v>0.66749999999999998</v>
      </c>
      <c r="CO294">
        <v>0.71</v>
      </c>
      <c r="CP294">
        <v>0.87749999999999995</v>
      </c>
      <c r="CQ294">
        <v>0.67</v>
      </c>
      <c r="CR294">
        <v>0.89</v>
      </c>
      <c r="DA294" s="294">
        <v>2.8499999999999999E-4</v>
      </c>
      <c r="DB294" s="294">
        <v>2.0000000000000001E-4</v>
      </c>
      <c r="DC294" s="294">
        <v>0</v>
      </c>
      <c r="DD294" s="294">
        <v>1E-4</v>
      </c>
      <c r="DE294" s="294">
        <v>0</v>
      </c>
      <c r="DF294" s="294">
        <v>3.5999999999999999E-3</v>
      </c>
      <c r="DG294" s="294">
        <v>4.6999999999999999E-4</v>
      </c>
      <c r="DH294" s="294">
        <v>6.9999999999999999E-4</v>
      </c>
      <c r="DI294" s="294">
        <v>0</v>
      </c>
      <c r="DJ294" s="294">
        <v>0</v>
      </c>
      <c r="DK294" s="294">
        <v>5.0000000000000001E-4</v>
      </c>
      <c r="DL294" s="294">
        <v>5.0000000000000001E-4</v>
      </c>
      <c r="DM294" s="294">
        <v>2.9999999999999997E-4</v>
      </c>
      <c r="DN294" s="294">
        <v>2.7500000000000002E-4</v>
      </c>
      <c r="DO294" s="294">
        <v>4.0000000000000598E-4</v>
      </c>
      <c r="DQ294" s="294">
        <v>6.4999999999999994E-5</v>
      </c>
    </row>
    <row r="295" spans="1:121" x14ac:dyDescent="0.2">
      <c r="A295" s="66">
        <v>45352</v>
      </c>
      <c r="B295">
        <v>0.98799999999999999</v>
      </c>
      <c r="C295">
        <v>0</v>
      </c>
      <c r="D295">
        <v>0</v>
      </c>
      <c r="E295">
        <v>0</v>
      </c>
      <c r="F295">
        <v>0</v>
      </c>
      <c r="G295">
        <v>0</v>
      </c>
      <c r="H295">
        <v>0.98750000000000004</v>
      </c>
      <c r="I295">
        <v>0.98750000000000004</v>
      </c>
      <c r="J295">
        <v>0.98499999999999999</v>
      </c>
      <c r="K295">
        <v>0</v>
      </c>
      <c r="L295">
        <v>0.98750000000000004</v>
      </c>
      <c r="M295">
        <v>0.98750000000000004</v>
      </c>
      <c r="N295">
        <v>0.98</v>
      </c>
      <c r="O295">
        <v>0.98750000000000004</v>
      </c>
      <c r="P295">
        <v>0.98</v>
      </c>
      <c r="Q295">
        <v>0.98750000000000004</v>
      </c>
      <c r="R295">
        <v>0.98750000000000004</v>
      </c>
      <c r="S295">
        <v>0.98750000000000004</v>
      </c>
      <c r="T295">
        <v>0.98</v>
      </c>
      <c r="U295">
        <v>0.98</v>
      </c>
      <c r="V295">
        <v>0.98</v>
      </c>
      <c r="W295">
        <v>0.98</v>
      </c>
      <c r="X295">
        <v>0.98750000000000004</v>
      </c>
      <c r="Y295">
        <v>0.98750000000000004</v>
      </c>
      <c r="Z295">
        <v>0.98750000000000004</v>
      </c>
      <c r="AA295">
        <v>0.98750000000000004</v>
      </c>
      <c r="AB295">
        <v>0.98</v>
      </c>
      <c r="AC295">
        <v>0.98</v>
      </c>
      <c r="AD295">
        <v>0.98750000000000004</v>
      </c>
      <c r="AE295">
        <v>0.98750000000000004</v>
      </c>
      <c r="AF295">
        <v>0.98</v>
      </c>
      <c r="AG295">
        <v>0.99</v>
      </c>
      <c r="AH295">
        <v>0.98499999999999999</v>
      </c>
      <c r="AI295">
        <v>0.98499999999999999</v>
      </c>
      <c r="AJ295">
        <v>0.98</v>
      </c>
      <c r="AK295">
        <v>1</v>
      </c>
      <c r="AL295">
        <v>0</v>
      </c>
      <c r="AM295">
        <v>0</v>
      </c>
      <c r="BB295">
        <v>0.64</v>
      </c>
      <c r="BC295">
        <f t="shared" si="4"/>
        <v>1</v>
      </c>
      <c r="BE295">
        <v>1.1465126000000245</v>
      </c>
      <c r="BF295">
        <v>1.1469999999999938</v>
      </c>
      <c r="BG295">
        <v>1.0826999999999998</v>
      </c>
      <c r="BH295">
        <v>1.0337999999999967</v>
      </c>
      <c r="BI295">
        <v>1</v>
      </c>
      <c r="BJ295">
        <v>2.8878000000000137</v>
      </c>
      <c r="BK295">
        <v>2.3679263333333251</v>
      </c>
      <c r="BL295">
        <v>1.2215499999999793</v>
      </c>
      <c r="BM295">
        <v>1.2885</v>
      </c>
      <c r="BN295">
        <v>2.0010000000000008</v>
      </c>
      <c r="BO295">
        <v>1.6095049999999844</v>
      </c>
      <c r="BP295">
        <v>1.6095049999999844</v>
      </c>
      <c r="BQ295">
        <v>1.3192049999999906</v>
      </c>
      <c r="BR295">
        <v>1.1273300000000066</v>
      </c>
      <c r="BS295">
        <v>1.5018049999999874</v>
      </c>
      <c r="BT295" s="294"/>
      <c r="BU295">
        <v>1.1099749999999948</v>
      </c>
      <c r="BV295" s="294"/>
      <c r="BW295" s="294"/>
      <c r="BX295" s="294"/>
      <c r="BY295" s="294"/>
      <c r="BZ295" s="294"/>
      <c r="CA295" s="294"/>
      <c r="CB295" s="294"/>
      <c r="CC295">
        <v>0.86499999999999999</v>
      </c>
      <c r="CI295">
        <v>0.45</v>
      </c>
      <c r="CJ295">
        <v>0.875</v>
      </c>
      <c r="CK295">
        <v>1</v>
      </c>
      <c r="CM295">
        <v>0.78500000000000003</v>
      </c>
      <c r="CN295">
        <v>0.8175</v>
      </c>
      <c r="CO295">
        <v>0.8</v>
      </c>
      <c r="CP295">
        <v>0.9</v>
      </c>
      <c r="CQ295">
        <v>0.83</v>
      </c>
      <c r="CR295">
        <v>0.89</v>
      </c>
      <c r="DA295" s="294">
        <v>2.8499999999999999E-4</v>
      </c>
      <c r="DB295" s="294">
        <v>2.0000000000000001E-4</v>
      </c>
      <c r="DC295" s="294">
        <v>0</v>
      </c>
      <c r="DD295" s="294">
        <v>1E-4</v>
      </c>
      <c r="DE295" s="294">
        <v>0</v>
      </c>
      <c r="DF295" s="294">
        <v>3.5999999999999999E-3</v>
      </c>
      <c r="DG295" s="294">
        <v>4.6999999999999999E-4</v>
      </c>
      <c r="DH295" s="294">
        <v>6.9999999999999999E-4</v>
      </c>
      <c r="DI295" s="294">
        <v>0</v>
      </c>
      <c r="DJ295" s="294">
        <v>0</v>
      </c>
      <c r="DK295" s="294">
        <v>5.0000000000000001E-4</v>
      </c>
      <c r="DL295" s="294">
        <v>5.0000000000000001E-4</v>
      </c>
      <c r="DM295" s="294">
        <v>2.9999999999999997E-4</v>
      </c>
      <c r="DN295" s="294">
        <v>2.7500000000000002E-4</v>
      </c>
      <c r="DO295" s="294">
        <v>4.0000000000000598E-4</v>
      </c>
      <c r="DQ295" s="294">
        <v>6.4999999999999994E-5</v>
      </c>
    </row>
    <row r="296" spans="1:121" x14ac:dyDescent="0.2">
      <c r="A296" s="66">
        <v>45383</v>
      </c>
      <c r="B296">
        <v>0.98799999999999999</v>
      </c>
      <c r="C296">
        <v>0</v>
      </c>
      <c r="D296">
        <v>0</v>
      </c>
      <c r="E296">
        <v>0</v>
      </c>
      <c r="F296">
        <v>0</v>
      </c>
      <c r="G296">
        <v>0</v>
      </c>
      <c r="H296">
        <v>0.98750000000000004</v>
      </c>
      <c r="I296">
        <v>0.98750000000000004</v>
      </c>
      <c r="J296">
        <v>0.98499999999999999</v>
      </c>
      <c r="K296">
        <v>0</v>
      </c>
      <c r="L296">
        <v>0.98750000000000004</v>
      </c>
      <c r="M296">
        <v>0.98750000000000004</v>
      </c>
      <c r="N296">
        <v>0.98</v>
      </c>
      <c r="O296">
        <v>0.98750000000000004</v>
      </c>
      <c r="P296">
        <v>0.98</v>
      </c>
      <c r="Q296">
        <v>0.98750000000000004</v>
      </c>
      <c r="R296">
        <v>0.98750000000000004</v>
      </c>
      <c r="S296">
        <v>0.98750000000000004</v>
      </c>
      <c r="T296">
        <v>0.98</v>
      </c>
      <c r="U296">
        <v>0.98</v>
      </c>
      <c r="V296">
        <v>0.98</v>
      </c>
      <c r="W296">
        <v>0.98</v>
      </c>
      <c r="X296">
        <v>0.98750000000000004</v>
      </c>
      <c r="Y296">
        <v>0.98750000000000004</v>
      </c>
      <c r="Z296">
        <v>0.98750000000000004</v>
      </c>
      <c r="AA296">
        <v>0.98750000000000004</v>
      </c>
      <c r="AB296">
        <v>0.98</v>
      </c>
      <c r="AC296">
        <v>0.98</v>
      </c>
      <c r="AD296">
        <v>0.98750000000000004</v>
      </c>
      <c r="AE296">
        <v>0.98750000000000004</v>
      </c>
      <c r="AF296">
        <v>0.98</v>
      </c>
      <c r="AG296">
        <v>0.99</v>
      </c>
      <c r="AH296">
        <v>0.98499999999999999</v>
      </c>
      <c r="AI296">
        <v>0.98499999999999999</v>
      </c>
      <c r="AJ296">
        <v>0.98</v>
      </c>
      <c r="AK296">
        <v>1</v>
      </c>
      <c r="AL296">
        <v>0</v>
      </c>
      <c r="AM296">
        <v>0</v>
      </c>
      <c r="BB296">
        <v>0.64</v>
      </c>
      <c r="BC296">
        <f t="shared" si="4"/>
        <v>1</v>
      </c>
      <c r="BE296">
        <v>1.1467976000000246</v>
      </c>
      <c r="BF296">
        <v>1.1471999999999938</v>
      </c>
      <c r="BG296">
        <v>1.0826999999999998</v>
      </c>
      <c r="BH296">
        <v>1.0338999999999967</v>
      </c>
      <c r="BI296">
        <v>1</v>
      </c>
      <c r="BJ296">
        <v>2.8914000000000137</v>
      </c>
      <c r="BK296">
        <v>2.3683963333333251</v>
      </c>
      <c r="BL296">
        <v>1.2222499999999792</v>
      </c>
      <c r="BM296">
        <v>1.2885</v>
      </c>
      <c r="BN296">
        <v>2.0010000000000008</v>
      </c>
      <c r="BO296">
        <v>1.6100049999999844</v>
      </c>
      <c r="BP296">
        <v>1.6100049999999844</v>
      </c>
      <c r="BQ296">
        <v>1.3195049999999906</v>
      </c>
      <c r="BR296">
        <v>1.1276050000000066</v>
      </c>
      <c r="BS296">
        <v>1.5022049999999874</v>
      </c>
      <c r="BT296" s="294"/>
      <c r="BU296">
        <v>1.1100399999999948</v>
      </c>
      <c r="BV296" s="294"/>
      <c r="BW296" s="294"/>
      <c r="BX296" s="294"/>
      <c r="BY296" s="294"/>
      <c r="BZ296" s="294"/>
      <c r="CA296" s="294"/>
      <c r="CB296" s="294"/>
      <c r="CC296">
        <v>0.89500000000000002</v>
      </c>
      <c r="CI296">
        <v>0.42</v>
      </c>
      <c r="CJ296">
        <v>0.93500000000000005</v>
      </c>
      <c r="CK296">
        <v>0.995</v>
      </c>
      <c r="CM296">
        <v>0.89500000000000002</v>
      </c>
      <c r="CN296">
        <v>0.92749999999999999</v>
      </c>
      <c r="CO296">
        <v>0.85</v>
      </c>
      <c r="CP296">
        <v>0.90300000000000002</v>
      </c>
      <c r="CQ296">
        <v>0.92</v>
      </c>
      <c r="CR296">
        <v>0.89</v>
      </c>
      <c r="DA296" s="294">
        <v>2.8499999999999999E-4</v>
      </c>
      <c r="DB296" s="294">
        <v>2.0000000000000001E-4</v>
      </c>
      <c r="DC296" s="294">
        <v>0</v>
      </c>
      <c r="DD296" s="294">
        <v>1E-4</v>
      </c>
      <c r="DE296" s="294">
        <v>0</v>
      </c>
      <c r="DF296" s="294">
        <v>3.5999999999999999E-3</v>
      </c>
      <c r="DG296" s="294">
        <v>4.6999999999999999E-4</v>
      </c>
      <c r="DH296" s="294">
        <v>6.9999999999999999E-4</v>
      </c>
      <c r="DI296" s="294">
        <v>0</v>
      </c>
      <c r="DJ296" s="294">
        <v>0</v>
      </c>
      <c r="DK296" s="294">
        <v>5.0000000000000001E-4</v>
      </c>
      <c r="DL296" s="294">
        <v>5.0000000000000001E-4</v>
      </c>
      <c r="DM296" s="294">
        <v>2.9999999999999997E-4</v>
      </c>
      <c r="DN296" s="294">
        <v>2.7500000000000002E-4</v>
      </c>
      <c r="DO296" s="294">
        <v>4.0000000000000598E-4</v>
      </c>
      <c r="DQ296" s="294">
        <v>6.4999999999999994E-5</v>
      </c>
    </row>
    <row r="297" spans="1:121" x14ac:dyDescent="0.2">
      <c r="A297" s="66">
        <v>45413</v>
      </c>
      <c r="B297">
        <v>0.98799999999999999</v>
      </c>
      <c r="C297">
        <v>0</v>
      </c>
      <c r="D297">
        <v>0</v>
      </c>
      <c r="E297">
        <v>0</v>
      </c>
      <c r="F297">
        <v>0</v>
      </c>
      <c r="G297">
        <v>0</v>
      </c>
      <c r="H297">
        <v>0.98750000000000004</v>
      </c>
      <c r="I297">
        <v>0.98750000000000004</v>
      </c>
      <c r="J297">
        <v>0.98499999999999999</v>
      </c>
      <c r="K297">
        <v>0</v>
      </c>
      <c r="L297">
        <v>0.98750000000000004</v>
      </c>
      <c r="M297">
        <v>0.98750000000000004</v>
      </c>
      <c r="N297">
        <v>0.98</v>
      </c>
      <c r="O297">
        <v>0.98750000000000004</v>
      </c>
      <c r="P297">
        <v>0.98</v>
      </c>
      <c r="Q297">
        <v>0.98750000000000004</v>
      </c>
      <c r="R297">
        <v>0.98750000000000004</v>
      </c>
      <c r="S297">
        <v>0.98750000000000004</v>
      </c>
      <c r="T297">
        <v>0.98</v>
      </c>
      <c r="U297">
        <v>0.98</v>
      </c>
      <c r="V297">
        <v>0.98</v>
      </c>
      <c r="W297">
        <v>0.98</v>
      </c>
      <c r="X297">
        <v>0.98750000000000004</v>
      </c>
      <c r="Y297">
        <v>0.98750000000000004</v>
      </c>
      <c r="Z297">
        <v>0.98750000000000004</v>
      </c>
      <c r="AA297">
        <v>0.98750000000000004</v>
      </c>
      <c r="AB297">
        <v>0.98</v>
      </c>
      <c r="AC297">
        <v>0.98</v>
      </c>
      <c r="AD297">
        <v>0.98750000000000004</v>
      </c>
      <c r="AE297">
        <v>0.98750000000000004</v>
      </c>
      <c r="AF297">
        <v>0.98</v>
      </c>
      <c r="AG297">
        <v>0.99</v>
      </c>
      <c r="AH297">
        <v>0.98499999999999999</v>
      </c>
      <c r="AI297">
        <v>0.98499999999999999</v>
      </c>
      <c r="AJ297">
        <v>0.98</v>
      </c>
      <c r="AK297">
        <v>1</v>
      </c>
      <c r="AL297">
        <v>0</v>
      </c>
      <c r="AM297">
        <v>0</v>
      </c>
      <c r="BB297">
        <v>0.64</v>
      </c>
      <c r="BC297">
        <f t="shared" si="4"/>
        <v>1</v>
      </c>
      <c r="BE297">
        <v>1.1470826000000247</v>
      </c>
      <c r="BF297">
        <v>1.1473999999999938</v>
      </c>
      <c r="BG297">
        <v>1.0826999999999998</v>
      </c>
      <c r="BH297">
        <v>1.0339999999999967</v>
      </c>
      <c r="BI297">
        <v>1</v>
      </c>
      <c r="BJ297">
        <v>2.8950000000000138</v>
      </c>
      <c r="BK297">
        <v>2.3688663333333251</v>
      </c>
      <c r="BL297">
        <v>1.2229499999999791</v>
      </c>
      <c r="BM297">
        <v>1.2885</v>
      </c>
      <c r="BN297">
        <v>2.0010000000000008</v>
      </c>
      <c r="BO297">
        <v>1.6105049999999843</v>
      </c>
      <c r="BP297">
        <v>1.6105049999999843</v>
      </c>
      <c r="BQ297">
        <v>1.3198049999999906</v>
      </c>
      <c r="BR297">
        <v>1.1278800000000067</v>
      </c>
      <c r="BS297">
        <v>1.5026049999999873</v>
      </c>
      <c r="BT297" s="294"/>
      <c r="BU297">
        <v>1.1101049999999948</v>
      </c>
      <c r="BV297" s="294"/>
      <c r="BW297" s="294"/>
      <c r="BX297" s="294"/>
      <c r="BY297" s="294"/>
      <c r="BZ297" s="294"/>
      <c r="CA297" s="294"/>
      <c r="CB297" s="294"/>
      <c r="CC297">
        <v>0.96499999999999997</v>
      </c>
      <c r="CI297">
        <v>0.42</v>
      </c>
      <c r="CJ297">
        <v>0.93500000000000005</v>
      </c>
      <c r="CK297">
        <v>0.89500000000000002</v>
      </c>
      <c r="CM297">
        <v>0.91749999999999998</v>
      </c>
      <c r="CN297">
        <v>0.95</v>
      </c>
      <c r="CO297">
        <v>0.88</v>
      </c>
      <c r="CP297">
        <v>0.9</v>
      </c>
      <c r="CQ297">
        <v>0.93500000000000005</v>
      </c>
      <c r="CR297">
        <v>0.89</v>
      </c>
      <c r="DA297" s="294">
        <v>2.8499999999999999E-4</v>
      </c>
      <c r="DB297" s="294">
        <v>2.0000000000000001E-4</v>
      </c>
      <c r="DC297" s="294">
        <v>0</v>
      </c>
      <c r="DD297" s="294">
        <v>1E-4</v>
      </c>
      <c r="DE297" s="294">
        <v>0</v>
      </c>
      <c r="DF297" s="294">
        <v>3.5999999999999999E-3</v>
      </c>
      <c r="DG297" s="294">
        <v>4.6999999999999999E-4</v>
      </c>
      <c r="DH297" s="294">
        <v>6.9999999999999999E-4</v>
      </c>
      <c r="DI297" s="294">
        <v>0</v>
      </c>
      <c r="DJ297" s="294">
        <v>0</v>
      </c>
      <c r="DK297" s="294">
        <v>5.0000000000000001E-4</v>
      </c>
      <c r="DL297" s="294">
        <v>5.0000000000000001E-4</v>
      </c>
      <c r="DM297" s="294">
        <v>2.9999999999999997E-4</v>
      </c>
      <c r="DN297" s="294">
        <v>2.7500000000000002E-4</v>
      </c>
      <c r="DO297" s="294">
        <v>4.0000000000000598E-4</v>
      </c>
      <c r="DQ297" s="294">
        <v>6.4999999999999994E-5</v>
      </c>
    </row>
    <row r="298" spans="1:121" x14ac:dyDescent="0.2">
      <c r="A298" s="66">
        <v>45444</v>
      </c>
      <c r="B298">
        <v>0.98799999999999999</v>
      </c>
      <c r="C298">
        <v>0</v>
      </c>
      <c r="D298">
        <v>0</v>
      </c>
      <c r="E298">
        <v>0</v>
      </c>
      <c r="F298">
        <v>0</v>
      </c>
      <c r="G298">
        <v>0</v>
      </c>
      <c r="H298">
        <v>0.98750000000000004</v>
      </c>
      <c r="I298">
        <v>0.98750000000000004</v>
      </c>
      <c r="J298">
        <v>0.98499999999999999</v>
      </c>
      <c r="K298">
        <v>0</v>
      </c>
      <c r="L298">
        <v>0.98750000000000004</v>
      </c>
      <c r="M298">
        <v>0.98750000000000004</v>
      </c>
      <c r="N298">
        <v>0.98</v>
      </c>
      <c r="O298">
        <v>0.98750000000000004</v>
      </c>
      <c r="P298">
        <v>0.98</v>
      </c>
      <c r="Q298">
        <v>0.98750000000000004</v>
      </c>
      <c r="R298">
        <v>0.98750000000000004</v>
      </c>
      <c r="S298">
        <v>0.98750000000000004</v>
      </c>
      <c r="T298">
        <v>0.98</v>
      </c>
      <c r="U298">
        <v>0.98</v>
      </c>
      <c r="V298">
        <v>0.98</v>
      </c>
      <c r="W298">
        <v>0.98</v>
      </c>
      <c r="X298">
        <v>0.98750000000000004</v>
      </c>
      <c r="Y298">
        <v>0.98750000000000004</v>
      </c>
      <c r="Z298">
        <v>0.98750000000000004</v>
      </c>
      <c r="AA298">
        <v>0.98750000000000004</v>
      </c>
      <c r="AB298">
        <v>0.98</v>
      </c>
      <c r="AC298">
        <v>0.98</v>
      </c>
      <c r="AD298">
        <v>0.98750000000000004</v>
      </c>
      <c r="AE298">
        <v>0.98750000000000004</v>
      </c>
      <c r="AF298">
        <v>0.98</v>
      </c>
      <c r="AG298">
        <v>0.99</v>
      </c>
      <c r="AH298">
        <v>0.98499999999999999</v>
      </c>
      <c r="AI298">
        <v>0.98499999999999999</v>
      </c>
      <c r="AJ298">
        <v>0.98</v>
      </c>
      <c r="AK298">
        <v>1</v>
      </c>
      <c r="AL298">
        <v>0</v>
      </c>
      <c r="AM298">
        <v>0</v>
      </c>
      <c r="BB298">
        <v>0.64</v>
      </c>
      <c r="BC298">
        <f t="shared" si="4"/>
        <v>1</v>
      </c>
      <c r="BE298">
        <v>1.1473676000000248</v>
      </c>
      <c r="BF298">
        <v>1.1475999999999937</v>
      </c>
      <c r="BG298">
        <v>1.0826999999999998</v>
      </c>
      <c r="BH298">
        <v>1.0340999999999967</v>
      </c>
      <c r="BI298">
        <v>1</v>
      </c>
      <c r="BJ298">
        <v>2.8986000000000138</v>
      </c>
      <c r="BK298">
        <v>2.3693363333333251</v>
      </c>
      <c r="BL298">
        <v>1.223649999999979</v>
      </c>
      <c r="BM298">
        <v>1.2885</v>
      </c>
      <c r="BN298">
        <v>2.0010000000000008</v>
      </c>
      <c r="BO298">
        <v>1.6110049999999843</v>
      </c>
      <c r="BP298">
        <v>1.6110049999999843</v>
      </c>
      <c r="BQ298">
        <v>1.3201049999999905</v>
      </c>
      <c r="BR298">
        <v>1.1281550000000067</v>
      </c>
      <c r="BS298">
        <v>1.5030049999999873</v>
      </c>
      <c r="BT298" s="294"/>
      <c r="BU298">
        <v>1.1101699999999948</v>
      </c>
      <c r="BV298" s="294"/>
      <c r="BW298" s="294"/>
      <c r="BX298" s="294"/>
      <c r="BY298" s="294"/>
      <c r="BZ298" s="294"/>
      <c r="CA298" s="294"/>
      <c r="CB298" s="294"/>
      <c r="CC298">
        <v>0.96499999999999997</v>
      </c>
      <c r="CI298">
        <v>0.47</v>
      </c>
      <c r="CJ298">
        <v>0.93500000000000005</v>
      </c>
      <c r="CK298">
        <v>0.80500000000000005</v>
      </c>
      <c r="CM298">
        <v>0.88249999999999995</v>
      </c>
      <c r="CN298">
        <v>0.91500000000000004</v>
      </c>
      <c r="CO298">
        <v>0.88</v>
      </c>
      <c r="CP298">
        <v>0.90249999999999997</v>
      </c>
      <c r="CQ298">
        <v>0.91500000000000004</v>
      </c>
      <c r="CR298">
        <v>0.89</v>
      </c>
      <c r="DA298" s="294">
        <v>2.8499999999999999E-4</v>
      </c>
      <c r="DB298" s="294">
        <v>2.0000000000000001E-4</v>
      </c>
      <c r="DC298" s="294">
        <v>0</v>
      </c>
      <c r="DD298" s="294">
        <v>1E-4</v>
      </c>
      <c r="DE298" s="294">
        <v>0</v>
      </c>
      <c r="DF298" s="294">
        <v>3.5999999999999999E-3</v>
      </c>
      <c r="DG298" s="294">
        <v>4.6999999999999999E-4</v>
      </c>
      <c r="DH298" s="294">
        <v>6.9999999999999999E-4</v>
      </c>
      <c r="DI298" s="294">
        <v>0</v>
      </c>
      <c r="DJ298" s="294">
        <v>0</v>
      </c>
      <c r="DK298" s="294">
        <v>5.0000000000000001E-4</v>
      </c>
      <c r="DL298" s="294">
        <v>5.0000000000000001E-4</v>
      </c>
      <c r="DM298" s="294">
        <v>2.9999999999999997E-4</v>
      </c>
      <c r="DN298" s="294">
        <v>2.7500000000000002E-4</v>
      </c>
      <c r="DO298" s="294">
        <v>4.0000000000000598E-4</v>
      </c>
      <c r="DQ298" s="294">
        <v>6.4999999999999994E-5</v>
      </c>
    </row>
    <row r="299" spans="1:121" x14ac:dyDescent="0.2">
      <c r="A299" s="66">
        <v>45474</v>
      </c>
      <c r="B299">
        <v>0.98799999999999999</v>
      </c>
      <c r="C299">
        <v>0</v>
      </c>
      <c r="D299">
        <v>0</v>
      </c>
      <c r="E299">
        <v>0</v>
      </c>
      <c r="F299">
        <v>0</v>
      </c>
      <c r="G299">
        <v>0</v>
      </c>
      <c r="H299">
        <v>0.98750000000000004</v>
      </c>
      <c r="I299">
        <v>0.98750000000000004</v>
      </c>
      <c r="J299">
        <v>0</v>
      </c>
      <c r="K299">
        <v>0</v>
      </c>
      <c r="L299">
        <v>0.98750000000000004</v>
      </c>
      <c r="M299">
        <v>0.98750000000000004</v>
      </c>
      <c r="N299">
        <v>0.98</v>
      </c>
      <c r="O299">
        <v>0.98750000000000004</v>
      </c>
      <c r="P299">
        <v>0.98</v>
      </c>
      <c r="Q299">
        <v>0.98750000000000004</v>
      </c>
      <c r="AG299">
        <v>0.99</v>
      </c>
      <c r="AH299">
        <v>0.98499999999999999</v>
      </c>
      <c r="AI299">
        <v>0.98499999999999999</v>
      </c>
      <c r="AJ299">
        <v>0</v>
      </c>
      <c r="AK299">
        <v>1</v>
      </c>
      <c r="AL299">
        <v>0</v>
      </c>
      <c r="AM299">
        <v>0</v>
      </c>
      <c r="BB299">
        <v>0.64</v>
      </c>
      <c r="BC299">
        <f t="shared" si="4"/>
        <v>1</v>
      </c>
      <c r="BE299">
        <v>1.1476526000000249</v>
      </c>
      <c r="BF299">
        <v>1.1477999999999937</v>
      </c>
      <c r="BG299">
        <v>1.0826999999999998</v>
      </c>
      <c r="BH299">
        <v>1.0341999999999967</v>
      </c>
      <c r="BI299">
        <v>1</v>
      </c>
      <c r="BJ299">
        <v>2.9022000000000139</v>
      </c>
      <c r="BK299">
        <v>2.369806333333325</v>
      </c>
      <c r="BL299">
        <v>1.224349999999979</v>
      </c>
      <c r="BM299">
        <v>1.2885</v>
      </c>
      <c r="BN299">
        <v>2.0010000000000008</v>
      </c>
      <c r="BO299">
        <v>1.6115049999999842</v>
      </c>
      <c r="BP299">
        <v>1.6115049999999842</v>
      </c>
      <c r="BQ299">
        <v>1.3204049999999905</v>
      </c>
      <c r="BR299">
        <v>1.1284300000000067</v>
      </c>
      <c r="BS299">
        <v>1.5034049999999872</v>
      </c>
      <c r="BU299">
        <v>1.1102349999999948</v>
      </c>
      <c r="CC299">
        <v>0.97499999999999998</v>
      </c>
      <c r="CI299">
        <v>0.47</v>
      </c>
      <c r="CJ299">
        <v>0.93500000000000005</v>
      </c>
      <c r="CM299">
        <v>0.87749999999999995</v>
      </c>
      <c r="CN299">
        <v>0.91</v>
      </c>
      <c r="CO299">
        <v>0.89</v>
      </c>
      <c r="CP299">
        <v>0.90749999999999997</v>
      </c>
      <c r="CQ299">
        <v>0.91500000000000004</v>
      </c>
      <c r="CR299">
        <v>0.89</v>
      </c>
      <c r="DA299" s="294">
        <v>2.8499999999999999E-4</v>
      </c>
      <c r="DB299" s="294">
        <v>2.0000000000000001E-4</v>
      </c>
      <c r="DC299" s="294">
        <v>0</v>
      </c>
      <c r="DD299" s="294">
        <v>1E-4</v>
      </c>
      <c r="DE299" s="294">
        <v>0</v>
      </c>
      <c r="DF299" s="294">
        <v>3.5999999999999999E-3</v>
      </c>
      <c r="DG299" s="294">
        <v>4.6999999999999999E-4</v>
      </c>
      <c r="DH299" s="294">
        <v>6.9999999999999999E-4</v>
      </c>
      <c r="DI299" s="294">
        <v>0</v>
      </c>
      <c r="DJ299" s="294">
        <v>0</v>
      </c>
      <c r="DK299" s="294">
        <v>5.0000000000000001E-4</v>
      </c>
      <c r="DL299" s="294">
        <v>5.0000000000000001E-4</v>
      </c>
      <c r="DM299" s="294">
        <v>2.9999999999999997E-4</v>
      </c>
      <c r="DN299" s="294">
        <v>2.7500000000000002E-4</v>
      </c>
      <c r="DO299" s="294">
        <v>4.0000000000000598E-4</v>
      </c>
      <c r="DQ299" s="294">
        <v>6.4999999999999994E-5</v>
      </c>
    </row>
    <row r="300" spans="1:121" x14ac:dyDescent="0.2">
      <c r="A300" s="66">
        <v>45505</v>
      </c>
      <c r="B300">
        <v>0.98799999999999999</v>
      </c>
      <c r="C300">
        <v>0</v>
      </c>
      <c r="D300">
        <v>0</v>
      </c>
      <c r="E300">
        <v>0</v>
      </c>
      <c r="F300">
        <v>0</v>
      </c>
      <c r="G300">
        <v>0</v>
      </c>
      <c r="H300">
        <v>0.98750000000000004</v>
      </c>
      <c r="I300">
        <v>0.98750000000000004</v>
      </c>
      <c r="J300">
        <v>0</v>
      </c>
      <c r="K300">
        <v>0</v>
      </c>
      <c r="L300">
        <v>0.98750000000000004</v>
      </c>
      <c r="M300">
        <v>0.98750000000000004</v>
      </c>
      <c r="N300">
        <v>0.98</v>
      </c>
      <c r="O300">
        <v>0.98750000000000004</v>
      </c>
      <c r="P300">
        <v>0.98</v>
      </c>
      <c r="Q300">
        <v>0.98750000000000004</v>
      </c>
      <c r="AG300">
        <v>0.99</v>
      </c>
      <c r="AH300">
        <v>0.98499999999999999</v>
      </c>
      <c r="AI300">
        <v>0.98499999999999999</v>
      </c>
      <c r="AJ300">
        <v>0</v>
      </c>
      <c r="AK300">
        <v>1</v>
      </c>
      <c r="AL300">
        <v>0</v>
      </c>
      <c r="AM300">
        <v>0</v>
      </c>
      <c r="BB300">
        <v>0.64</v>
      </c>
      <c r="BC300">
        <f t="shared" si="4"/>
        <v>1</v>
      </c>
      <c r="BE300">
        <v>1.147937600000025</v>
      </c>
      <c r="BF300">
        <v>1.1479999999999937</v>
      </c>
      <c r="BG300">
        <v>1.0826999999999998</v>
      </c>
      <c r="BH300">
        <v>1.0342999999999967</v>
      </c>
      <c r="BI300">
        <v>1</v>
      </c>
      <c r="BJ300">
        <v>2.9058000000000139</v>
      </c>
      <c r="BK300">
        <v>2.370276333333325</v>
      </c>
      <c r="BL300">
        <v>1.2250499999999789</v>
      </c>
      <c r="BM300">
        <v>1.2885</v>
      </c>
      <c r="BN300">
        <v>2.0010000000000008</v>
      </c>
      <c r="BO300">
        <v>1.6120049999999841</v>
      </c>
      <c r="BP300">
        <v>1.6120049999999841</v>
      </c>
      <c r="BQ300">
        <v>1.3207049999999905</v>
      </c>
      <c r="BR300">
        <v>1.1287050000000067</v>
      </c>
      <c r="BS300">
        <v>1.5038049999999872</v>
      </c>
      <c r="BU300">
        <v>1.1102999999999947</v>
      </c>
      <c r="CC300">
        <v>0.97499999999999998</v>
      </c>
      <c r="CI300">
        <v>0.52</v>
      </c>
      <c r="CJ300">
        <v>0.92500000000000004</v>
      </c>
      <c r="CM300">
        <v>0.89</v>
      </c>
      <c r="CN300">
        <v>0.92249999999999999</v>
      </c>
      <c r="CO300">
        <v>0.91500000000000004</v>
      </c>
      <c r="CP300">
        <v>0.92749999999999999</v>
      </c>
      <c r="CQ300">
        <v>0.91500000000000004</v>
      </c>
      <c r="CR300">
        <v>0.89</v>
      </c>
      <c r="DA300" s="294">
        <v>2.8499999999999999E-4</v>
      </c>
      <c r="DB300" s="294">
        <v>2.0000000000000001E-4</v>
      </c>
      <c r="DC300" s="294">
        <v>0</v>
      </c>
      <c r="DD300" s="294">
        <v>1E-4</v>
      </c>
      <c r="DE300" s="294">
        <v>0</v>
      </c>
      <c r="DF300" s="294">
        <v>3.5999999999999999E-3</v>
      </c>
      <c r="DG300" s="294">
        <v>4.6999999999999999E-4</v>
      </c>
      <c r="DH300" s="294">
        <v>6.9999999999999999E-4</v>
      </c>
      <c r="DI300" s="294">
        <v>0</v>
      </c>
      <c r="DJ300" s="294">
        <v>0</v>
      </c>
      <c r="DK300" s="294">
        <v>5.0000000000000001E-4</v>
      </c>
      <c r="DL300" s="294">
        <v>5.0000000000000001E-4</v>
      </c>
      <c r="DM300" s="294">
        <v>2.9999999999999997E-4</v>
      </c>
      <c r="DN300" s="294">
        <v>2.7500000000000002E-4</v>
      </c>
      <c r="DO300" s="294">
        <v>4.0000000000000598E-4</v>
      </c>
      <c r="DQ300" s="294">
        <v>6.4999999999999994E-5</v>
      </c>
    </row>
    <row r="301" spans="1:121" x14ac:dyDescent="0.2">
      <c r="A301" s="66">
        <v>45536</v>
      </c>
      <c r="B301">
        <v>0.98799999999999999</v>
      </c>
      <c r="C301">
        <v>0</v>
      </c>
      <c r="D301">
        <v>0</v>
      </c>
      <c r="E301">
        <v>0</v>
      </c>
      <c r="F301">
        <v>0</v>
      </c>
      <c r="G301">
        <v>0</v>
      </c>
      <c r="H301">
        <v>0.98750000000000004</v>
      </c>
      <c r="I301">
        <v>0.98750000000000004</v>
      </c>
      <c r="J301">
        <v>0</v>
      </c>
      <c r="K301">
        <v>0</v>
      </c>
      <c r="L301">
        <v>0.98750000000000004</v>
      </c>
      <c r="M301">
        <v>0.98750000000000004</v>
      </c>
      <c r="N301">
        <v>0.98</v>
      </c>
      <c r="O301">
        <v>0.98750000000000004</v>
      </c>
      <c r="P301">
        <v>0.98</v>
      </c>
      <c r="Q301">
        <v>0.98750000000000004</v>
      </c>
      <c r="AG301">
        <v>0.99</v>
      </c>
      <c r="AH301">
        <v>0.98499999999999999</v>
      </c>
      <c r="AI301">
        <v>0.98499999999999999</v>
      </c>
      <c r="AJ301">
        <v>0</v>
      </c>
      <c r="AK301">
        <v>1</v>
      </c>
      <c r="AL301">
        <v>0</v>
      </c>
      <c r="AM301">
        <v>0</v>
      </c>
      <c r="BB301">
        <v>0.64</v>
      </c>
      <c r="BC301">
        <f t="shared" si="4"/>
        <v>1</v>
      </c>
      <c r="BE301">
        <v>1.1482226000000251</v>
      </c>
      <c r="BF301">
        <v>1.1481999999999937</v>
      </c>
      <c r="BG301">
        <v>1.0826999999999998</v>
      </c>
      <c r="BH301">
        <v>1.0343999999999967</v>
      </c>
      <c r="BI301">
        <v>1</v>
      </c>
      <c r="BJ301">
        <v>2.909400000000014</v>
      </c>
      <c r="BK301">
        <v>2.370746333333325</v>
      </c>
      <c r="BL301">
        <v>1.2257499999999788</v>
      </c>
      <c r="BM301">
        <v>1.2885</v>
      </c>
      <c r="BN301">
        <v>2.0010000000000008</v>
      </c>
      <c r="BO301">
        <v>1.6125049999999841</v>
      </c>
      <c r="BP301">
        <v>1.6125049999999841</v>
      </c>
      <c r="BQ301">
        <v>1.3210049999999904</v>
      </c>
      <c r="BR301">
        <v>1.1289800000000068</v>
      </c>
      <c r="BS301">
        <v>1.5042049999999871</v>
      </c>
      <c r="BU301">
        <v>1.1103649999999947</v>
      </c>
      <c r="CC301">
        <v>0.97499999999999998</v>
      </c>
      <c r="CI301">
        <v>0.55000000000000004</v>
      </c>
      <c r="CJ301">
        <v>0.92500000000000004</v>
      </c>
      <c r="CM301">
        <v>0.94499999999999995</v>
      </c>
      <c r="CN301">
        <v>0.97750000000000004</v>
      </c>
      <c r="CO301">
        <v>0.94499999999999995</v>
      </c>
      <c r="CP301">
        <v>0.92</v>
      </c>
      <c r="CQ301">
        <v>0.91500000000000004</v>
      </c>
      <c r="CR301">
        <v>0.89</v>
      </c>
      <c r="DA301" s="294">
        <v>2.8499999999999999E-4</v>
      </c>
      <c r="DB301" s="294">
        <v>2.0000000000000001E-4</v>
      </c>
      <c r="DC301" s="294">
        <v>0</v>
      </c>
      <c r="DD301" s="294">
        <v>1E-4</v>
      </c>
      <c r="DE301" s="294">
        <v>0</v>
      </c>
      <c r="DF301" s="294">
        <v>3.5999999999999999E-3</v>
      </c>
      <c r="DG301" s="294">
        <v>4.6999999999999999E-4</v>
      </c>
      <c r="DH301" s="294">
        <v>6.9999999999999999E-4</v>
      </c>
      <c r="DI301" s="294">
        <v>0</v>
      </c>
      <c r="DJ301" s="294">
        <v>0</v>
      </c>
      <c r="DK301" s="294">
        <v>5.0000000000000001E-4</v>
      </c>
      <c r="DL301" s="294">
        <v>5.0000000000000001E-4</v>
      </c>
      <c r="DM301" s="294">
        <v>2.9999999999999997E-4</v>
      </c>
      <c r="DN301" s="294">
        <v>2.7500000000000002E-4</v>
      </c>
      <c r="DO301" s="294">
        <v>4.0000000000000598E-4</v>
      </c>
      <c r="DQ301" s="294">
        <v>6.4999999999999994E-5</v>
      </c>
    </row>
    <row r="302" spans="1:121" x14ac:dyDescent="0.2">
      <c r="A302" s="66">
        <v>45566</v>
      </c>
      <c r="B302">
        <v>0.98799999999999999</v>
      </c>
      <c r="C302">
        <v>0</v>
      </c>
      <c r="D302">
        <v>0</v>
      </c>
      <c r="E302">
        <v>0</v>
      </c>
      <c r="F302">
        <v>0</v>
      </c>
      <c r="G302">
        <v>0</v>
      </c>
      <c r="H302">
        <v>0.98750000000000004</v>
      </c>
      <c r="I302">
        <v>0.98750000000000004</v>
      </c>
      <c r="J302">
        <v>0</v>
      </c>
      <c r="K302">
        <v>0</v>
      </c>
      <c r="L302">
        <v>0.98750000000000004</v>
      </c>
      <c r="M302">
        <v>0.98750000000000004</v>
      </c>
      <c r="N302">
        <v>0.98</v>
      </c>
      <c r="O302">
        <v>0.98750000000000004</v>
      </c>
      <c r="P302">
        <v>0.98</v>
      </c>
      <c r="Q302">
        <v>0.98750000000000004</v>
      </c>
      <c r="AG302">
        <v>0.99</v>
      </c>
      <c r="AH302">
        <v>0.98499999999999999</v>
      </c>
      <c r="AI302">
        <v>0.98499999999999999</v>
      </c>
      <c r="AJ302">
        <v>0</v>
      </c>
      <c r="AK302">
        <v>1</v>
      </c>
      <c r="AL302">
        <v>0</v>
      </c>
      <c r="AM302">
        <v>0</v>
      </c>
      <c r="BB302">
        <v>0.64</v>
      </c>
      <c r="BC302">
        <f t="shared" si="4"/>
        <v>1</v>
      </c>
      <c r="BE302">
        <v>1.1485076000000252</v>
      </c>
      <c r="BF302">
        <v>1.1483999999999936</v>
      </c>
      <c r="BG302">
        <v>1.0826999999999998</v>
      </c>
      <c r="BH302">
        <v>1.0344999999999966</v>
      </c>
      <c r="BI302">
        <v>1</v>
      </c>
      <c r="BJ302">
        <v>2.913000000000014</v>
      </c>
      <c r="BK302">
        <v>2.3712163333333249</v>
      </c>
      <c r="BL302">
        <v>1.2264499999999787</v>
      </c>
      <c r="BM302">
        <v>1.2885</v>
      </c>
      <c r="BN302">
        <v>2.0010000000000008</v>
      </c>
      <c r="BO302">
        <v>1.613004999999984</v>
      </c>
      <c r="BP302">
        <v>1.613004999999984</v>
      </c>
      <c r="BQ302">
        <v>1.3213049999999904</v>
      </c>
      <c r="BR302">
        <v>1.1292550000000068</v>
      </c>
      <c r="BS302">
        <v>1.5046049999999871</v>
      </c>
      <c r="BU302">
        <v>1.1104299999999947</v>
      </c>
      <c r="CC302">
        <v>0.95499999999999996</v>
      </c>
      <c r="CI302">
        <v>0.45</v>
      </c>
      <c r="CJ302">
        <v>0.92500000000000004</v>
      </c>
      <c r="CM302">
        <v>0.80500000000000005</v>
      </c>
      <c r="CN302">
        <v>0.83750000000000002</v>
      </c>
      <c r="CO302">
        <v>0.875</v>
      </c>
      <c r="CP302">
        <v>0.90249999999999997</v>
      </c>
      <c r="CQ302">
        <v>0.82</v>
      </c>
      <c r="CR302">
        <v>0.89</v>
      </c>
      <c r="DA302" s="294">
        <v>2.8499999999999999E-4</v>
      </c>
      <c r="DB302" s="294">
        <v>2.0000000000000001E-4</v>
      </c>
      <c r="DC302" s="294">
        <v>0</v>
      </c>
      <c r="DD302" s="294">
        <v>1E-4</v>
      </c>
      <c r="DE302" s="294">
        <v>0</v>
      </c>
      <c r="DF302" s="294">
        <v>3.5999999999999999E-3</v>
      </c>
      <c r="DG302" s="294">
        <v>4.6999999999999999E-4</v>
      </c>
      <c r="DH302" s="294">
        <v>6.9999999999999999E-4</v>
      </c>
      <c r="DI302" s="294">
        <v>0</v>
      </c>
      <c r="DJ302" s="294">
        <v>0</v>
      </c>
      <c r="DK302" s="294">
        <v>5.0000000000000001E-4</v>
      </c>
      <c r="DL302" s="294">
        <v>5.0000000000000001E-4</v>
      </c>
      <c r="DM302" s="294">
        <v>2.9999999999999997E-4</v>
      </c>
      <c r="DN302" s="294">
        <v>2.7500000000000002E-4</v>
      </c>
      <c r="DO302" s="294">
        <v>4.0000000000000598E-4</v>
      </c>
      <c r="DQ302" s="294">
        <v>6.4999999999999994E-5</v>
      </c>
    </row>
    <row r="303" spans="1:121" x14ac:dyDescent="0.2">
      <c r="A303" s="66">
        <v>45597</v>
      </c>
      <c r="B303">
        <v>0.98799999999999999</v>
      </c>
      <c r="C303">
        <v>0</v>
      </c>
      <c r="D303">
        <v>0</v>
      </c>
      <c r="E303">
        <v>0</v>
      </c>
      <c r="F303">
        <v>0</v>
      </c>
      <c r="G303">
        <v>0</v>
      </c>
      <c r="H303">
        <v>0.98750000000000004</v>
      </c>
      <c r="I303">
        <v>0.98750000000000004</v>
      </c>
      <c r="J303">
        <v>0</v>
      </c>
      <c r="K303">
        <v>0</v>
      </c>
      <c r="L303">
        <v>0.98750000000000004</v>
      </c>
      <c r="M303">
        <v>0.98750000000000004</v>
      </c>
      <c r="N303">
        <v>0.98</v>
      </c>
      <c r="O303">
        <v>0.98750000000000004</v>
      </c>
      <c r="P303">
        <v>0.98</v>
      </c>
      <c r="Q303">
        <v>0.98750000000000004</v>
      </c>
      <c r="AG303">
        <v>0.99</v>
      </c>
      <c r="AH303">
        <v>0.98499999999999999</v>
      </c>
      <c r="AI303">
        <v>0.98499999999999999</v>
      </c>
      <c r="AJ303">
        <v>0</v>
      </c>
      <c r="AK303">
        <v>1</v>
      </c>
      <c r="AL303">
        <v>0</v>
      </c>
      <c r="AM303">
        <v>0</v>
      </c>
      <c r="BB303">
        <v>0.64</v>
      </c>
      <c r="BC303">
        <f t="shared" si="4"/>
        <v>1</v>
      </c>
      <c r="BE303">
        <v>1.1487926000000253</v>
      </c>
      <c r="BF303">
        <v>1.1485999999999936</v>
      </c>
      <c r="BG303">
        <v>1.0826999999999998</v>
      </c>
      <c r="BH303">
        <v>1.0345999999999966</v>
      </c>
      <c r="BI303">
        <v>1</v>
      </c>
      <c r="BJ303">
        <v>2.9166000000000141</v>
      </c>
      <c r="BK303">
        <v>2.3716863333333249</v>
      </c>
      <c r="BL303">
        <v>1.2271499999999786</v>
      </c>
      <c r="BM303">
        <v>1.2885</v>
      </c>
      <c r="BN303">
        <v>2.0010000000000008</v>
      </c>
      <c r="BO303">
        <v>1.613504999999984</v>
      </c>
      <c r="BP303">
        <v>1.613504999999984</v>
      </c>
      <c r="BQ303">
        <v>1.3216049999999904</v>
      </c>
      <c r="BR303">
        <v>1.1295300000000068</v>
      </c>
      <c r="BS303">
        <v>1.505004999999987</v>
      </c>
      <c r="BU303">
        <v>1.1104949999999947</v>
      </c>
      <c r="CC303">
        <v>0.95499999999999996</v>
      </c>
      <c r="CI303">
        <v>0.46</v>
      </c>
      <c r="CJ303">
        <v>0.90500000000000003</v>
      </c>
      <c r="CM303">
        <v>0.79500000000000004</v>
      </c>
      <c r="CN303">
        <v>0.82750000000000001</v>
      </c>
      <c r="CO303">
        <v>0.85</v>
      </c>
      <c r="CP303">
        <v>0.90249999999999997</v>
      </c>
      <c r="CQ303">
        <v>0.82</v>
      </c>
      <c r="CR303">
        <v>0.89</v>
      </c>
      <c r="DA303" s="294">
        <v>2.8499999999999999E-4</v>
      </c>
      <c r="DB303" s="294">
        <v>2.0000000000000001E-4</v>
      </c>
      <c r="DC303" s="294">
        <v>0</v>
      </c>
      <c r="DD303" s="294">
        <v>1E-4</v>
      </c>
      <c r="DE303" s="294">
        <v>0</v>
      </c>
      <c r="DF303" s="294">
        <v>3.5999999999999999E-3</v>
      </c>
      <c r="DG303" s="294">
        <v>4.6999999999999999E-4</v>
      </c>
      <c r="DH303" s="294">
        <v>6.9999999999999999E-4</v>
      </c>
      <c r="DI303" s="294">
        <v>0</v>
      </c>
      <c r="DJ303" s="294">
        <v>0</v>
      </c>
      <c r="DK303" s="294">
        <v>5.0000000000000001E-4</v>
      </c>
      <c r="DL303" s="294">
        <v>5.0000000000000001E-4</v>
      </c>
      <c r="DM303" s="294">
        <v>2.9999999999999997E-4</v>
      </c>
      <c r="DN303" s="294">
        <v>2.7500000000000002E-4</v>
      </c>
      <c r="DO303" s="294">
        <v>4.0000000000000598E-4</v>
      </c>
      <c r="DQ303" s="294">
        <v>6.4999999999999994E-5</v>
      </c>
    </row>
    <row r="304" spans="1:121" x14ac:dyDescent="0.2">
      <c r="A304" s="66">
        <v>45627</v>
      </c>
      <c r="B304">
        <v>0.98799999999999999</v>
      </c>
      <c r="C304">
        <v>0</v>
      </c>
      <c r="D304">
        <v>0</v>
      </c>
      <c r="E304">
        <v>0</v>
      </c>
      <c r="F304">
        <v>0</v>
      </c>
      <c r="G304">
        <v>0</v>
      </c>
      <c r="H304">
        <v>0.98750000000000004</v>
      </c>
      <c r="I304">
        <v>0.98750000000000004</v>
      </c>
      <c r="J304">
        <v>0</v>
      </c>
      <c r="K304">
        <v>0</v>
      </c>
      <c r="L304">
        <v>0.9522629499999905</v>
      </c>
      <c r="M304">
        <v>0.98750000000000004</v>
      </c>
      <c r="N304">
        <v>0.91211444999999325</v>
      </c>
      <c r="O304">
        <v>0.98750000000000004</v>
      </c>
      <c r="P304">
        <v>0.91211444999999325</v>
      </c>
      <c r="Q304">
        <v>0.9522629499999905</v>
      </c>
      <c r="AG304">
        <v>0.98</v>
      </c>
      <c r="AH304">
        <v>0.98499999999999999</v>
      </c>
      <c r="AI304">
        <v>0.98499999999999999</v>
      </c>
      <c r="AJ304">
        <v>0</v>
      </c>
      <c r="AK304">
        <v>1</v>
      </c>
      <c r="AL304">
        <v>0</v>
      </c>
      <c r="AM304">
        <v>0</v>
      </c>
      <c r="BE304">
        <v>1.1490776000000253</v>
      </c>
      <c r="BF304">
        <v>1.1487999999999936</v>
      </c>
      <c r="BG304">
        <v>1.0826999999999998</v>
      </c>
      <c r="BH304">
        <v>1.0346999999999966</v>
      </c>
      <c r="BI304">
        <v>1</v>
      </c>
      <c r="BJ304">
        <v>2.9202000000000141</v>
      </c>
      <c r="BK304">
        <v>2.3721563333333249</v>
      </c>
      <c r="BL304">
        <v>1.2278499999999786</v>
      </c>
      <c r="BM304">
        <v>1.2885</v>
      </c>
      <c r="BN304">
        <v>2.0010000000000008</v>
      </c>
      <c r="BO304">
        <v>1.6140049999999839</v>
      </c>
      <c r="BP304">
        <v>1.6140049999999839</v>
      </c>
      <c r="BQ304">
        <v>1.3219049999999903</v>
      </c>
      <c r="BR304">
        <v>1.1298050000000068</v>
      </c>
      <c r="BS304">
        <v>1.505404999999987</v>
      </c>
      <c r="BU304">
        <v>1.1105599999999947</v>
      </c>
      <c r="CC304">
        <v>0.93500000000000005</v>
      </c>
      <c r="CI304">
        <v>0.48</v>
      </c>
      <c r="CJ304">
        <v>0.875</v>
      </c>
      <c r="CM304">
        <v>0.59</v>
      </c>
      <c r="CN304">
        <v>0.62250000000000005</v>
      </c>
      <c r="CO304">
        <v>0.69</v>
      </c>
      <c r="CP304">
        <v>0.89249999999999996</v>
      </c>
      <c r="CQ304">
        <v>0.71499999999999997</v>
      </c>
      <c r="CR304">
        <v>0.89</v>
      </c>
      <c r="DA304" s="294">
        <v>2.8499999999999999E-4</v>
      </c>
      <c r="DB304" s="294">
        <v>2.0000000000000001E-4</v>
      </c>
      <c r="DC304" s="294">
        <v>0</v>
      </c>
      <c r="DD304" s="294">
        <v>1E-4</v>
      </c>
      <c r="DE304" s="294">
        <v>0</v>
      </c>
      <c r="DF304" s="294">
        <v>3.5999999999999999E-3</v>
      </c>
      <c r="DG304" s="294">
        <v>4.6999999999999999E-4</v>
      </c>
      <c r="DH304" s="294">
        <v>6.9999999999999999E-4</v>
      </c>
      <c r="DI304" s="294">
        <v>0</v>
      </c>
      <c r="DJ304" s="294">
        <v>0</v>
      </c>
      <c r="DK304" s="294">
        <v>5.0000000000000001E-4</v>
      </c>
      <c r="DL304" s="294">
        <v>5.0000000000000001E-4</v>
      </c>
      <c r="DM304" s="294">
        <v>2.9999999999999997E-4</v>
      </c>
      <c r="DN304" s="294">
        <v>2.7500000000000002E-4</v>
      </c>
      <c r="DO304" s="294">
        <v>4.0000000000000598E-4</v>
      </c>
      <c r="DQ304" s="294">
        <v>6.4999999999999994E-5</v>
      </c>
    </row>
    <row r="305" spans="2:121" x14ac:dyDescent="0.2">
      <c r="B305">
        <v>0</v>
      </c>
      <c r="C305">
        <v>0</v>
      </c>
      <c r="D305">
        <v>0</v>
      </c>
      <c r="E305">
        <v>0</v>
      </c>
      <c r="F305">
        <v>0</v>
      </c>
      <c r="G305">
        <v>0</v>
      </c>
      <c r="H305">
        <v>0</v>
      </c>
      <c r="I305">
        <v>0</v>
      </c>
      <c r="J305">
        <v>0</v>
      </c>
      <c r="K305">
        <v>0</v>
      </c>
      <c r="L305">
        <v>0</v>
      </c>
      <c r="M305">
        <v>0</v>
      </c>
      <c r="N305">
        <v>0</v>
      </c>
      <c r="O305">
        <v>0</v>
      </c>
      <c r="P305">
        <v>0</v>
      </c>
      <c r="Q305">
        <v>0</v>
      </c>
      <c r="AG305">
        <v>0.98</v>
      </c>
      <c r="AH305">
        <v>0</v>
      </c>
      <c r="AI305">
        <v>0</v>
      </c>
      <c r="AJ305">
        <v>0</v>
      </c>
      <c r="AK305">
        <v>1</v>
      </c>
      <c r="AL305">
        <v>0</v>
      </c>
      <c r="AM305">
        <v>0</v>
      </c>
      <c r="CC305">
        <v>0.89500000000000002</v>
      </c>
      <c r="CI305">
        <v>0.45</v>
      </c>
      <c r="CO305">
        <v>0.69</v>
      </c>
      <c r="CP305">
        <v>0.88</v>
      </c>
      <c r="CQ305">
        <v>0.64</v>
      </c>
      <c r="CR305">
        <v>0.89</v>
      </c>
      <c r="DA305" s="294">
        <v>2.8499999999999999E-4</v>
      </c>
      <c r="DB305" s="294">
        <v>2.0000000000000001E-4</v>
      </c>
      <c r="DC305" s="294">
        <v>0</v>
      </c>
      <c r="DD305" s="294">
        <v>1E-4</v>
      </c>
      <c r="DE305" s="294">
        <v>0</v>
      </c>
      <c r="DF305" s="294">
        <v>3.5999999999999999E-3</v>
      </c>
      <c r="DG305" s="294">
        <v>4.6999999999999999E-4</v>
      </c>
      <c r="DH305" s="294">
        <v>6.9999999999999999E-4</v>
      </c>
      <c r="DI305" s="294">
        <v>0</v>
      </c>
      <c r="DJ305" s="294">
        <v>0</v>
      </c>
      <c r="DK305" s="294">
        <v>5.0000000000000001E-4</v>
      </c>
      <c r="DL305" s="294">
        <v>5.0000000000000001E-4</v>
      </c>
      <c r="DM305" s="294">
        <v>2.9999999999999997E-4</v>
      </c>
      <c r="DN305" s="294">
        <v>2.7500000000000002E-4</v>
      </c>
      <c r="DO305" s="294">
        <v>4.0000000000000598E-4</v>
      </c>
      <c r="DQ305" s="294">
        <v>6.4999999999999994E-5</v>
      </c>
    </row>
    <row r="306" spans="2:121" x14ac:dyDescent="0.2">
      <c r="B306">
        <v>0</v>
      </c>
      <c r="C306">
        <v>0</v>
      </c>
      <c r="D306">
        <v>0</v>
      </c>
      <c r="E306">
        <v>0</v>
      </c>
      <c r="F306">
        <v>0</v>
      </c>
      <c r="G306">
        <v>0</v>
      </c>
      <c r="H306">
        <v>0</v>
      </c>
      <c r="I306">
        <v>0</v>
      </c>
      <c r="J306">
        <v>0</v>
      </c>
      <c r="K306">
        <v>0</v>
      </c>
      <c r="L306">
        <v>0</v>
      </c>
      <c r="M306">
        <v>0</v>
      </c>
      <c r="N306">
        <v>0</v>
      </c>
      <c r="O306">
        <v>0</v>
      </c>
      <c r="P306">
        <v>0</v>
      </c>
      <c r="Q306">
        <v>0</v>
      </c>
      <c r="AG306">
        <v>0.98</v>
      </c>
      <c r="AH306">
        <v>0</v>
      </c>
      <c r="AI306">
        <v>0</v>
      </c>
      <c r="AJ306">
        <v>0</v>
      </c>
      <c r="AK306">
        <v>1</v>
      </c>
      <c r="AL306">
        <v>0</v>
      </c>
      <c r="AM306">
        <v>0</v>
      </c>
      <c r="CC306">
        <v>0.86499999999999999</v>
      </c>
      <c r="CI306">
        <v>0.45</v>
      </c>
      <c r="CO306">
        <v>0.71</v>
      </c>
      <c r="CP306">
        <v>0.87749999999999995</v>
      </c>
      <c r="CQ306">
        <v>0.67</v>
      </c>
      <c r="CR306">
        <v>0.89</v>
      </c>
      <c r="DA306" s="294">
        <v>2.8499999999999999E-4</v>
      </c>
      <c r="DB306" s="294">
        <v>2.0000000000000001E-4</v>
      </c>
      <c r="DC306" s="294">
        <v>0</v>
      </c>
      <c r="DD306" s="294">
        <v>1E-4</v>
      </c>
      <c r="DE306" s="294">
        <v>0</v>
      </c>
      <c r="DF306" s="294">
        <v>3.5999999999999999E-3</v>
      </c>
      <c r="DG306" s="294">
        <v>4.6999999999999999E-4</v>
      </c>
      <c r="DH306" s="294">
        <v>6.9999999999999999E-4</v>
      </c>
      <c r="DI306" s="294">
        <v>0</v>
      </c>
      <c r="DJ306" s="294">
        <v>0</v>
      </c>
      <c r="DK306" s="294">
        <v>5.0000000000000001E-4</v>
      </c>
      <c r="DL306" s="294">
        <v>5.0000000000000001E-4</v>
      </c>
      <c r="DM306" s="294">
        <v>2.9999999999999997E-4</v>
      </c>
      <c r="DN306" s="294">
        <v>2.7500000000000002E-4</v>
      </c>
      <c r="DO306" s="294">
        <v>4.0000000000000598E-4</v>
      </c>
      <c r="DQ306" s="294">
        <v>6.4999999999999994E-5</v>
      </c>
    </row>
    <row r="307" spans="2:121" x14ac:dyDescent="0.2">
      <c r="B307">
        <v>0</v>
      </c>
      <c r="C307">
        <v>0</v>
      </c>
      <c r="D307">
        <v>0</v>
      </c>
      <c r="E307">
        <v>0</v>
      </c>
      <c r="F307">
        <v>0</v>
      </c>
      <c r="G307">
        <v>0</v>
      </c>
      <c r="H307">
        <v>0</v>
      </c>
      <c r="I307">
        <v>0</v>
      </c>
      <c r="J307">
        <v>0</v>
      </c>
      <c r="K307">
        <v>0</v>
      </c>
      <c r="L307">
        <v>0</v>
      </c>
      <c r="M307">
        <v>0</v>
      </c>
      <c r="N307">
        <v>0</v>
      </c>
      <c r="O307">
        <v>0</v>
      </c>
      <c r="P307">
        <v>0</v>
      </c>
      <c r="Q307">
        <v>0</v>
      </c>
      <c r="AG307">
        <v>0.99</v>
      </c>
      <c r="AH307">
        <v>0</v>
      </c>
      <c r="AI307">
        <v>0</v>
      </c>
      <c r="AJ307">
        <v>0</v>
      </c>
      <c r="AK307">
        <v>1</v>
      </c>
      <c r="AL307">
        <v>0</v>
      </c>
      <c r="AM307">
        <v>0</v>
      </c>
      <c r="CC307">
        <v>0.86499999999999999</v>
      </c>
      <c r="CI307">
        <v>0.45</v>
      </c>
      <c r="CO307">
        <v>0.8</v>
      </c>
      <c r="CP307">
        <v>0.9</v>
      </c>
      <c r="CQ307">
        <v>0.83</v>
      </c>
      <c r="CR307">
        <v>0.89</v>
      </c>
      <c r="DA307" s="294">
        <v>2.8499999999999999E-4</v>
      </c>
      <c r="DB307" s="294">
        <v>2.0000000000000001E-4</v>
      </c>
      <c r="DC307" s="294">
        <v>0</v>
      </c>
      <c r="DD307" s="294">
        <v>1E-4</v>
      </c>
      <c r="DE307" s="294">
        <v>0</v>
      </c>
      <c r="DF307" s="294">
        <v>3.5999999999999999E-3</v>
      </c>
      <c r="DG307" s="294">
        <v>4.6999999999999999E-4</v>
      </c>
      <c r="DH307">
        <v>6.9999999999999999E-4</v>
      </c>
      <c r="DI307">
        <v>0</v>
      </c>
      <c r="DJ307" s="294">
        <v>0</v>
      </c>
      <c r="DK307" s="294">
        <v>5.0000000000000001E-4</v>
      </c>
      <c r="DL307" s="294">
        <v>5.0000000000000001E-4</v>
      </c>
      <c r="DM307" s="294">
        <v>2.9999999999999997E-4</v>
      </c>
      <c r="DN307" s="294">
        <v>2.7500000000000002E-4</v>
      </c>
      <c r="DO307" s="294">
        <v>4.0000000000000598E-4</v>
      </c>
      <c r="DQ307" s="294">
        <v>6.4999999999999994E-5</v>
      </c>
    </row>
    <row r="308" spans="2:121" x14ac:dyDescent="0.2">
      <c r="B308">
        <v>0</v>
      </c>
      <c r="C308">
        <v>0</v>
      </c>
      <c r="D308">
        <v>0</v>
      </c>
      <c r="E308">
        <v>0</v>
      </c>
      <c r="F308">
        <v>0</v>
      </c>
      <c r="G308">
        <v>0</v>
      </c>
      <c r="H308">
        <v>0</v>
      </c>
      <c r="I308">
        <v>0</v>
      </c>
      <c r="J308">
        <v>0</v>
      </c>
      <c r="K308">
        <v>0</v>
      </c>
      <c r="L308">
        <v>0</v>
      </c>
      <c r="M308">
        <v>0</v>
      </c>
      <c r="N308">
        <v>0</v>
      </c>
      <c r="O308">
        <v>0</v>
      </c>
      <c r="P308">
        <v>0</v>
      </c>
      <c r="Q308">
        <v>0</v>
      </c>
      <c r="AG308">
        <v>0.99</v>
      </c>
      <c r="AH308">
        <v>0</v>
      </c>
      <c r="AI308">
        <v>0</v>
      </c>
      <c r="AJ308">
        <v>0</v>
      </c>
      <c r="AK308">
        <v>1</v>
      </c>
      <c r="AL308">
        <v>0</v>
      </c>
      <c r="AM308">
        <v>0</v>
      </c>
      <c r="CC308">
        <v>0.89500000000000002</v>
      </c>
      <c r="CI308">
        <v>0.42</v>
      </c>
      <c r="CO308">
        <v>0.85</v>
      </c>
      <c r="CP308">
        <v>0.90300000000000002</v>
      </c>
      <c r="CQ308">
        <v>0.92</v>
      </c>
      <c r="CR308">
        <v>0.89</v>
      </c>
      <c r="DA308" s="294">
        <v>2.8499999999999999E-4</v>
      </c>
      <c r="DB308" s="294">
        <v>2.0000000000000001E-4</v>
      </c>
      <c r="DC308" s="294">
        <v>0</v>
      </c>
      <c r="DD308" s="294">
        <v>1E-4</v>
      </c>
      <c r="DE308" s="294">
        <v>0</v>
      </c>
      <c r="DF308" s="294">
        <v>3.5999999999999999E-3</v>
      </c>
      <c r="DG308" s="294">
        <v>4.6999999999999999E-4</v>
      </c>
      <c r="DJ308" s="294">
        <v>0</v>
      </c>
      <c r="DK308" s="294">
        <v>5.0000000000000001E-4</v>
      </c>
      <c r="DL308" s="294">
        <v>5.0000000000000001E-4</v>
      </c>
      <c r="DM308" s="294">
        <v>2.9999999999999997E-4</v>
      </c>
      <c r="DN308" s="294">
        <v>2.7500000000000002E-4</v>
      </c>
      <c r="DO308" s="294">
        <v>4.0000000000000598E-4</v>
      </c>
      <c r="DQ308" s="294">
        <v>6.4999999999999994E-5</v>
      </c>
    </row>
    <row r="309" spans="2:121" x14ac:dyDescent="0.2">
      <c r="B309">
        <v>0</v>
      </c>
      <c r="C309">
        <v>0</v>
      </c>
      <c r="D309">
        <v>0</v>
      </c>
      <c r="E309">
        <v>0</v>
      </c>
      <c r="F309">
        <v>0</v>
      </c>
      <c r="G309">
        <v>0</v>
      </c>
      <c r="H309">
        <v>0</v>
      </c>
      <c r="I309">
        <v>0</v>
      </c>
      <c r="J309">
        <v>0</v>
      </c>
      <c r="K309">
        <v>0</v>
      </c>
      <c r="L309">
        <v>0</v>
      </c>
      <c r="M309">
        <v>0</v>
      </c>
      <c r="N309">
        <v>0</v>
      </c>
      <c r="O309">
        <v>0</v>
      </c>
      <c r="P309">
        <v>0</v>
      </c>
      <c r="Q309">
        <v>0</v>
      </c>
      <c r="AG309">
        <v>0.99</v>
      </c>
      <c r="AH309">
        <v>0</v>
      </c>
      <c r="AI309">
        <v>0</v>
      </c>
      <c r="AJ309">
        <v>0</v>
      </c>
      <c r="AK309">
        <v>1</v>
      </c>
      <c r="AL309">
        <v>0</v>
      </c>
      <c r="AM309">
        <v>0</v>
      </c>
      <c r="CC309">
        <v>0.96499999999999997</v>
      </c>
      <c r="CI309">
        <v>0.42</v>
      </c>
      <c r="CO309">
        <v>0.88</v>
      </c>
      <c r="CP309">
        <v>0.9</v>
      </c>
      <c r="CQ309">
        <v>0.93500000000000005</v>
      </c>
      <c r="CR309">
        <v>0.89</v>
      </c>
      <c r="DA309" s="294">
        <v>2.8499999999999999E-4</v>
      </c>
      <c r="DB309" s="294">
        <v>2.0000000000000001E-4</v>
      </c>
      <c r="DC309" s="294">
        <v>0</v>
      </c>
      <c r="DD309" s="294">
        <v>1E-4</v>
      </c>
      <c r="DE309" s="294">
        <v>0</v>
      </c>
      <c r="DF309" s="294">
        <v>3.5999999999999999E-3</v>
      </c>
      <c r="DG309" s="294">
        <v>4.6999999999999999E-4</v>
      </c>
      <c r="DJ309" s="294">
        <v>0</v>
      </c>
      <c r="DK309" s="294">
        <v>5.0000000000000001E-4</v>
      </c>
      <c r="DL309" s="294">
        <v>5.0000000000000001E-4</v>
      </c>
      <c r="DM309" s="294">
        <v>2.9999999999999997E-4</v>
      </c>
      <c r="DN309" s="294">
        <v>2.7500000000000002E-4</v>
      </c>
      <c r="DO309" s="294">
        <v>4.0000000000000598E-4</v>
      </c>
      <c r="DQ309" s="294">
        <v>6.4999999999999994E-5</v>
      </c>
    </row>
    <row r="310" spans="2:121" x14ac:dyDescent="0.2">
      <c r="B310">
        <v>0</v>
      </c>
      <c r="C310">
        <v>0</v>
      </c>
      <c r="D310">
        <v>0</v>
      </c>
      <c r="E310">
        <v>0</v>
      </c>
      <c r="F310">
        <v>0</v>
      </c>
      <c r="G310">
        <v>0</v>
      </c>
      <c r="H310">
        <v>0</v>
      </c>
      <c r="I310">
        <v>0</v>
      </c>
      <c r="J310">
        <v>0</v>
      </c>
      <c r="K310">
        <v>0</v>
      </c>
      <c r="L310">
        <v>0</v>
      </c>
      <c r="M310">
        <v>0</v>
      </c>
      <c r="N310">
        <v>0</v>
      </c>
      <c r="O310">
        <v>0</v>
      </c>
      <c r="P310">
        <v>0</v>
      </c>
      <c r="Q310">
        <v>0</v>
      </c>
      <c r="AG310">
        <v>0.99</v>
      </c>
      <c r="AH310">
        <v>0</v>
      </c>
      <c r="AI310">
        <v>0</v>
      </c>
      <c r="AJ310">
        <v>0</v>
      </c>
      <c r="AK310">
        <v>1</v>
      </c>
      <c r="AL310">
        <v>0</v>
      </c>
      <c r="AM310">
        <v>0</v>
      </c>
      <c r="CC310">
        <v>0.96499999999999997</v>
      </c>
      <c r="CI310">
        <v>0.47</v>
      </c>
      <c r="CO310">
        <v>0.88</v>
      </c>
      <c r="CP310">
        <v>0.90249999999999997</v>
      </c>
      <c r="CQ310">
        <v>0.91500000000000004</v>
      </c>
      <c r="CR310">
        <v>0.89</v>
      </c>
      <c r="DA310" s="294">
        <v>2.8499999999999999E-4</v>
      </c>
      <c r="DB310" s="294">
        <v>2.0000000000000001E-4</v>
      </c>
      <c r="DC310" s="294">
        <v>0</v>
      </c>
      <c r="DD310" s="294">
        <v>1E-4</v>
      </c>
      <c r="DE310" s="294">
        <v>0</v>
      </c>
      <c r="DF310" s="294">
        <v>3.5999999999999999E-3</v>
      </c>
      <c r="DG310" s="294">
        <v>4.6999999999999999E-4</v>
      </c>
      <c r="DJ310" s="294">
        <v>0</v>
      </c>
      <c r="DK310" s="294">
        <v>5.0000000000000001E-4</v>
      </c>
      <c r="DL310" s="294">
        <v>5.0000000000000001E-4</v>
      </c>
      <c r="DM310" s="294">
        <v>2.9999999999999997E-4</v>
      </c>
      <c r="DN310" s="294">
        <v>2.7500000000000002E-4</v>
      </c>
      <c r="DO310" s="294">
        <v>4.0000000000000598E-4</v>
      </c>
      <c r="DQ310" s="294">
        <v>6.4999999999999994E-5</v>
      </c>
    </row>
    <row r="311" spans="2:121" x14ac:dyDescent="0.2">
      <c r="B311">
        <v>0</v>
      </c>
      <c r="C311">
        <v>0</v>
      </c>
      <c r="D311">
        <v>0</v>
      </c>
      <c r="E311">
        <v>0</v>
      </c>
      <c r="F311">
        <v>0</v>
      </c>
      <c r="G311">
        <v>0</v>
      </c>
      <c r="H311">
        <v>0</v>
      </c>
      <c r="I311">
        <v>0</v>
      </c>
      <c r="J311">
        <v>0</v>
      </c>
      <c r="K311">
        <v>0</v>
      </c>
      <c r="L311">
        <v>0</v>
      </c>
      <c r="M311">
        <v>0</v>
      </c>
      <c r="N311">
        <v>0</v>
      </c>
      <c r="O311">
        <v>0</v>
      </c>
      <c r="P311">
        <v>0</v>
      </c>
      <c r="Q311">
        <v>0</v>
      </c>
      <c r="AG311">
        <v>0.99</v>
      </c>
      <c r="AH311">
        <v>0</v>
      </c>
      <c r="AI311">
        <v>0</v>
      </c>
      <c r="AJ311">
        <v>0</v>
      </c>
      <c r="AK311">
        <v>1</v>
      </c>
      <c r="AL311">
        <v>0</v>
      </c>
      <c r="AM311">
        <v>0</v>
      </c>
      <c r="CC311">
        <v>0.97499999999999998</v>
      </c>
      <c r="CI311">
        <v>0.47</v>
      </c>
      <c r="CO311">
        <v>0.89</v>
      </c>
      <c r="CP311">
        <v>0.90749999999999997</v>
      </c>
      <c r="CQ311">
        <v>0.91500000000000004</v>
      </c>
      <c r="CR311">
        <v>0.89</v>
      </c>
      <c r="DA311" s="294">
        <v>2.8499999999999999E-4</v>
      </c>
      <c r="DB311" s="294">
        <v>2.0000000000000001E-4</v>
      </c>
      <c r="DC311" s="294">
        <v>0</v>
      </c>
      <c r="DD311" s="294">
        <v>1E-4</v>
      </c>
      <c r="DE311" s="294">
        <v>0</v>
      </c>
      <c r="DF311" s="294">
        <v>3.5999999999999999E-3</v>
      </c>
      <c r="DG311" s="294">
        <v>4.6999999999999999E-4</v>
      </c>
      <c r="DJ311" s="294">
        <v>0</v>
      </c>
      <c r="DK311" s="294">
        <v>5.0000000000000001E-4</v>
      </c>
      <c r="DL311" s="294">
        <v>5.0000000000000001E-4</v>
      </c>
      <c r="DM311" s="294">
        <v>2.9999999999999997E-4</v>
      </c>
      <c r="DN311" s="294">
        <v>2.7500000000000002E-4</v>
      </c>
      <c r="DO311" s="294">
        <v>4.0000000000000598E-4</v>
      </c>
      <c r="DQ311" s="294">
        <v>6.4999999999999994E-5</v>
      </c>
    </row>
    <row r="312" spans="2:121" x14ac:dyDescent="0.2">
      <c r="B312">
        <v>0</v>
      </c>
      <c r="C312">
        <v>0</v>
      </c>
      <c r="D312">
        <v>0</v>
      </c>
      <c r="E312">
        <v>0</v>
      </c>
      <c r="F312">
        <v>0</v>
      </c>
      <c r="G312">
        <v>0</v>
      </c>
      <c r="H312">
        <v>0</v>
      </c>
      <c r="I312">
        <v>0</v>
      </c>
      <c r="J312">
        <v>0</v>
      </c>
      <c r="K312">
        <v>0</v>
      </c>
      <c r="L312">
        <v>0</v>
      </c>
      <c r="M312">
        <v>0</v>
      </c>
      <c r="N312">
        <v>0</v>
      </c>
      <c r="O312">
        <v>0</v>
      </c>
      <c r="P312">
        <v>0</v>
      </c>
      <c r="Q312">
        <v>0</v>
      </c>
      <c r="AG312">
        <v>0.99</v>
      </c>
      <c r="AH312">
        <v>0</v>
      </c>
      <c r="AI312">
        <v>0</v>
      </c>
      <c r="AJ312">
        <v>0</v>
      </c>
      <c r="AK312">
        <v>1</v>
      </c>
      <c r="AL312">
        <v>0</v>
      </c>
      <c r="AM312">
        <v>0</v>
      </c>
      <c r="CC312">
        <v>0.97499999999999998</v>
      </c>
      <c r="CI312">
        <v>0.52</v>
      </c>
      <c r="CO312">
        <v>0.91500000000000004</v>
      </c>
      <c r="CP312">
        <v>0.92749999999999999</v>
      </c>
      <c r="CQ312">
        <v>0.91500000000000004</v>
      </c>
      <c r="CR312">
        <v>0.89</v>
      </c>
      <c r="DA312" s="294">
        <v>2.8499999999999999E-4</v>
      </c>
      <c r="DB312" s="294">
        <v>2.0000000000000001E-4</v>
      </c>
      <c r="DC312" s="294">
        <v>0</v>
      </c>
      <c r="DD312" s="294">
        <v>1E-4</v>
      </c>
      <c r="DE312" s="294">
        <v>0</v>
      </c>
      <c r="DF312" s="294">
        <v>3.5999999999999999E-3</v>
      </c>
      <c r="DG312" s="294">
        <v>4.6999999999999999E-4</v>
      </c>
      <c r="DJ312" s="294">
        <v>0</v>
      </c>
      <c r="DK312" s="294">
        <v>5.0000000000000001E-4</v>
      </c>
      <c r="DL312" s="294">
        <v>5.0000000000000001E-4</v>
      </c>
      <c r="DM312" s="294">
        <v>2.9999999999999997E-4</v>
      </c>
      <c r="DN312" s="294">
        <v>2.7500000000000002E-4</v>
      </c>
      <c r="DO312" s="294">
        <v>4.0000000000000598E-4</v>
      </c>
      <c r="DQ312" s="294">
        <v>6.4999999999999994E-5</v>
      </c>
    </row>
    <row r="313" spans="2:121" x14ac:dyDescent="0.2">
      <c r="B313">
        <v>0</v>
      </c>
      <c r="C313">
        <v>0</v>
      </c>
      <c r="D313">
        <v>0</v>
      </c>
      <c r="E313">
        <v>0</v>
      </c>
      <c r="F313">
        <v>0</v>
      </c>
      <c r="G313">
        <v>0</v>
      </c>
      <c r="H313">
        <v>0</v>
      </c>
      <c r="I313">
        <v>0</v>
      </c>
      <c r="J313">
        <v>0</v>
      </c>
      <c r="K313">
        <v>0</v>
      </c>
      <c r="L313">
        <v>0</v>
      </c>
      <c r="M313">
        <v>0</v>
      </c>
      <c r="N313">
        <v>0</v>
      </c>
      <c r="O313">
        <v>0</v>
      </c>
      <c r="P313">
        <v>0</v>
      </c>
      <c r="Q313">
        <v>0</v>
      </c>
      <c r="AG313">
        <v>0.99</v>
      </c>
      <c r="AH313">
        <v>0</v>
      </c>
      <c r="AI313">
        <v>0</v>
      </c>
      <c r="AJ313">
        <v>0</v>
      </c>
      <c r="AK313">
        <v>1</v>
      </c>
      <c r="AL313">
        <v>0</v>
      </c>
      <c r="AM313">
        <v>0</v>
      </c>
      <c r="CC313">
        <v>0.97499999999999998</v>
      </c>
      <c r="CI313">
        <v>0.55000000000000004</v>
      </c>
      <c r="CO313">
        <v>0.94499999999999995</v>
      </c>
      <c r="CP313">
        <v>0.92</v>
      </c>
      <c r="CQ313">
        <v>0.91500000000000004</v>
      </c>
      <c r="CR313">
        <v>0.89</v>
      </c>
      <c r="DA313" s="294">
        <v>2.8499999999999999E-4</v>
      </c>
      <c r="DB313" s="294">
        <v>2.0000000000000001E-4</v>
      </c>
      <c r="DC313" s="294">
        <v>0</v>
      </c>
      <c r="DD313" s="294">
        <v>1E-4</v>
      </c>
      <c r="DE313" s="294">
        <v>0</v>
      </c>
      <c r="DF313" s="294">
        <v>3.5999999999999999E-3</v>
      </c>
      <c r="DG313" s="294">
        <v>4.6999999999999999E-4</v>
      </c>
      <c r="DJ313" s="294">
        <v>0</v>
      </c>
      <c r="DK313" s="294">
        <v>5.0000000000000001E-4</v>
      </c>
      <c r="DL313" s="294">
        <v>5.0000000000000001E-4</v>
      </c>
      <c r="DM313" s="294">
        <v>2.9999999999999997E-4</v>
      </c>
      <c r="DN313" s="294">
        <v>2.7500000000000002E-4</v>
      </c>
      <c r="DO313" s="294">
        <v>4.0000000000000598E-4</v>
      </c>
      <c r="DQ313" s="294">
        <v>6.4999999999999994E-5</v>
      </c>
    </row>
    <row r="314" spans="2:121" x14ac:dyDescent="0.2">
      <c r="B314">
        <v>0</v>
      </c>
      <c r="C314">
        <v>0</v>
      </c>
      <c r="D314">
        <v>0</v>
      </c>
      <c r="E314">
        <v>0</v>
      </c>
      <c r="F314">
        <v>0</v>
      </c>
      <c r="G314">
        <v>0</v>
      </c>
      <c r="H314">
        <v>0</v>
      </c>
      <c r="I314">
        <v>0</v>
      </c>
      <c r="J314">
        <v>0</v>
      </c>
      <c r="K314">
        <v>0</v>
      </c>
      <c r="L314">
        <v>0</v>
      </c>
      <c r="M314">
        <v>0</v>
      </c>
      <c r="N314">
        <v>0</v>
      </c>
      <c r="O314">
        <v>0</v>
      </c>
      <c r="P314">
        <v>0</v>
      </c>
      <c r="Q314">
        <v>0</v>
      </c>
      <c r="AG314">
        <v>0.99</v>
      </c>
      <c r="AH314">
        <v>0</v>
      </c>
      <c r="AI314">
        <v>0</v>
      </c>
      <c r="AJ314">
        <v>0</v>
      </c>
      <c r="AK314">
        <v>1</v>
      </c>
      <c r="AL314">
        <v>0</v>
      </c>
      <c r="AM314">
        <v>0</v>
      </c>
      <c r="CC314">
        <v>0.95499999999999996</v>
      </c>
      <c r="CI314">
        <v>0.45</v>
      </c>
      <c r="CO314">
        <v>0.875</v>
      </c>
      <c r="CP314">
        <v>0.90249999999999997</v>
      </c>
      <c r="CQ314">
        <v>0.82</v>
      </c>
      <c r="CR314">
        <v>0.89</v>
      </c>
      <c r="DA314" s="294">
        <v>2.8499999999999999E-4</v>
      </c>
      <c r="DB314" s="294">
        <v>2.0000000000000001E-4</v>
      </c>
      <c r="DC314" s="294">
        <v>0</v>
      </c>
      <c r="DD314" s="294">
        <v>1E-4</v>
      </c>
      <c r="DE314" s="294">
        <v>0</v>
      </c>
      <c r="DF314" s="294">
        <v>3.5999999999999999E-3</v>
      </c>
      <c r="DG314" s="294">
        <v>4.6999999999999999E-4</v>
      </c>
      <c r="DJ314" s="294">
        <v>0</v>
      </c>
      <c r="DK314" s="294">
        <v>5.0000000000000001E-4</v>
      </c>
      <c r="DL314" s="294">
        <v>5.0000000000000001E-4</v>
      </c>
      <c r="DM314" s="294">
        <v>2.9999999999999997E-4</v>
      </c>
      <c r="DN314" s="294">
        <v>2.7500000000000002E-4</v>
      </c>
      <c r="DO314" s="294">
        <v>4.0000000000000598E-4</v>
      </c>
      <c r="DQ314" s="294">
        <v>6.4999999999999994E-5</v>
      </c>
    </row>
    <row r="315" spans="2:121" x14ac:dyDescent="0.2">
      <c r="B315">
        <v>0</v>
      </c>
      <c r="C315">
        <v>0</v>
      </c>
      <c r="D315">
        <v>0</v>
      </c>
      <c r="E315">
        <v>0</v>
      </c>
      <c r="F315">
        <v>0</v>
      </c>
      <c r="G315">
        <v>0</v>
      </c>
      <c r="H315">
        <v>0</v>
      </c>
      <c r="I315">
        <v>0</v>
      </c>
      <c r="J315">
        <v>0</v>
      </c>
      <c r="K315">
        <v>0</v>
      </c>
      <c r="L315">
        <v>0</v>
      </c>
      <c r="M315">
        <v>0</v>
      </c>
      <c r="N315">
        <v>0</v>
      </c>
      <c r="O315">
        <v>0</v>
      </c>
      <c r="P315">
        <v>0</v>
      </c>
      <c r="Q315">
        <v>0</v>
      </c>
      <c r="AG315">
        <v>0.99</v>
      </c>
      <c r="AH315">
        <v>0</v>
      </c>
      <c r="AI315">
        <v>0</v>
      </c>
      <c r="AJ315">
        <v>0</v>
      </c>
      <c r="AK315">
        <v>1</v>
      </c>
      <c r="AL315">
        <v>0</v>
      </c>
      <c r="AM315">
        <v>0</v>
      </c>
      <c r="CC315">
        <v>0.95499999999999996</v>
      </c>
      <c r="CI315">
        <v>0.46</v>
      </c>
      <c r="CO315">
        <v>0.85</v>
      </c>
      <c r="CP315">
        <v>0.90249999999999997</v>
      </c>
      <c r="CQ315">
        <v>0.82</v>
      </c>
      <c r="CR315">
        <v>0.89</v>
      </c>
      <c r="DA315" s="294">
        <v>2.8499999999999999E-4</v>
      </c>
      <c r="DB315" s="294">
        <v>2.0000000000000001E-4</v>
      </c>
      <c r="DC315" s="294">
        <v>0</v>
      </c>
      <c r="DD315" s="294">
        <v>1E-4</v>
      </c>
      <c r="DE315" s="294">
        <v>0</v>
      </c>
      <c r="DF315" s="294">
        <v>3.5999999999999999E-3</v>
      </c>
      <c r="DG315" s="294">
        <v>4.6999999999999999E-4</v>
      </c>
      <c r="DJ315" s="294">
        <v>0</v>
      </c>
      <c r="DK315" s="294">
        <v>5.0000000000000001E-4</v>
      </c>
      <c r="DL315" s="294">
        <v>5.0000000000000001E-4</v>
      </c>
      <c r="DM315" s="294">
        <v>2.9999999999999997E-4</v>
      </c>
      <c r="DN315" s="294">
        <v>2.7500000000000002E-4</v>
      </c>
      <c r="DO315" s="294">
        <v>4.0000000000000598E-4</v>
      </c>
      <c r="DQ315" s="294">
        <v>6.4999999999999994E-5</v>
      </c>
    </row>
    <row r="316" spans="2:121" x14ac:dyDescent="0.2">
      <c r="B316">
        <v>0</v>
      </c>
      <c r="C316">
        <v>0</v>
      </c>
      <c r="D316">
        <v>0</v>
      </c>
      <c r="E316">
        <v>0</v>
      </c>
      <c r="F316">
        <v>0</v>
      </c>
      <c r="G316">
        <v>0</v>
      </c>
      <c r="H316">
        <v>0</v>
      </c>
      <c r="I316">
        <v>0</v>
      </c>
      <c r="J316">
        <v>0</v>
      </c>
      <c r="K316">
        <v>0</v>
      </c>
      <c r="L316">
        <v>0</v>
      </c>
      <c r="M316">
        <v>0</v>
      </c>
      <c r="N316">
        <v>0</v>
      </c>
      <c r="O316">
        <v>0</v>
      </c>
      <c r="P316">
        <v>0</v>
      </c>
      <c r="Q316">
        <v>0</v>
      </c>
      <c r="AG316">
        <v>0.98</v>
      </c>
      <c r="AH316">
        <v>0</v>
      </c>
      <c r="AI316">
        <v>0</v>
      </c>
      <c r="AJ316">
        <v>0</v>
      </c>
      <c r="AK316">
        <v>1</v>
      </c>
      <c r="AL316">
        <v>0</v>
      </c>
      <c r="AM316">
        <v>0</v>
      </c>
      <c r="CC316">
        <v>0.93500000000000005</v>
      </c>
      <c r="CI316">
        <v>0.48</v>
      </c>
      <c r="CO316">
        <v>0.69</v>
      </c>
      <c r="CP316">
        <v>0.89249999999999996</v>
      </c>
      <c r="CQ316">
        <v>0.71499999999999997</v>
      </c>
      <c r="CR316">
        <v>0.89</v>
      </c>
      <c r="DA316" s="294">
        <v>2.8499999999999999E-4</v>
      </c>
      <c r="DB316" s="294">
        <v>2.0000000000000001E-4</v>
      </c>
      <c r="DC316" s="294">
        <v>0</v>
      </c>
      <c r="DD316" s="294">
        <v>1E-4</v>
      </c>
      <c r="DE316" s="294">
        <v>0</v>
      </c>
      <c r="DF316" s="294">
        <v>3.5999999999999999E-3</v>
      </c>
      <c r="DG316" s="294">
        <v>4.6999999999999999E-4</v>
      </c>
      <c r="DJ316" s="294">
        <v>0</v>
      </c>
      <c r="DK316" s="294">
        <v>5.0000000000000001E-4</v>
      </c>
      <c r="DL316" s="294">
        <v>5.0000000000000001E-4</v>
      </c>
      <c r="DM316" s="294">
        <v>2.9999999999999997E-4</v>
      </c>
      <c r="DN316" s="294">
        <v>2.7500000000000002E-4</v>
      </c>
      <c r="DO316" s="294">
        <v>4.0000000000000598E-4</v>
      </c>
      <c r="DQ316" s="294">
        <v>6.4999999999999994E-5</v>
      </c>
    </row>
    <row r="317" spans="2:121" x14ac:dyDescent="0.2">
      <c r="B317">
        <v>0</v>
      </c>
      <c r="C317">
        <v>0</v>
      </c>
      <c r="D317">
        <v>0</v>
      </c>
      <c r="E317">
        <v>0</v>
      </c>
      <c r="F317">
        <v>0</v>
      </c>
      <c r="G317">
        <v>0</v>
      </c>
      <c r="H317">
        <v>0</v>
      </c>
      <c r="I317">
        <v>0</v>
      </c>
      <c r="J317">
        <v>0</v>
      </c>
      <c r="K317">
        <v>0</v>
      </c>
      <c r="L317">
        <v>0</v>
      </c>
      <c r="M317">
        <v>0</v>
      </c>
      <c r="N317">
        <v>0</v>
      </c>
      <c r="O317">
        <v>0</v>
      </c>
      <c r="P317">
        <v>0</v>
      </c>
      <c r="Q317">
        <v>0</v>
      </c>
      <c r="AG317">
        <v>0.98</v>
      </c>
      <c r="AH317">
        <v>0</v>
      </c>
      <c r="AI317">
        <v>0</v>
      </c>
      <c r="AJ317">
        <v>0</v>
      </c>
      <c r="AK317">
        <v>1</v>
      </c>
      <c r="AL317">
        <v>0</v>
      </c>
      <c r="AM317">
        <v>0</v>
      </c>
      <c r="CC317">
        <v>0.89500000000000002</v>
      </c>
      <c r="CI317">
        <v>0.45</v>
      </c>
      <c r="CO317">
        <v>0.69</v>
      </c>
      <c r="CP317">
        <v>0.88</v>
      </c>
      <c r="CQ317">
        <v>0.64</v>
      </c>
      <c r="CR317">
        <v>0.89</v>
      </c>
      <c r="DA317" s="294">
        <v>2.8499999999999999E-4</v>
      </c>
      <c r="DB317" s="294">
        <v>2.0000000000000001E-4</v>
      </c>
      <c r="DC317" s="294">
        <v>0</v>
      </c>
      <c r="DD317" s="294">
        <v>1E-4</v>
      </c>
      <c r="DE317" s="294">
        <v>0</v>
      </c>
      <c r="DF317" s="294">
        <v>3.5999999999999999E-3</v>
      </c>
      <c r="DG317" s="294">
        <v>4.6999999999999999E-4</v>
      </c>
      <c r="DJ317" s="294">
        <v>0</v>
      </c>
      <c r="DK317" s="294">
        <v>5.0000000000000001E-4</v>
      </c>
      <c r="DL317" s="294">
        <v>5.0000000000000001E-4</v>
      </c>
      <c r="DM317" s="294">
        <v>2.9999999999999997E-4</v>
      </c>
      <c r="DN317" s="294">
        <v>2.7500000000000002E-4</v>
      </c>
      <c r="DO317" s="294">
        <v>4.0000000000000598E-4</v>
      </c>
      <c r="DQ317" s="294">
        <v>6.4999999999999994E-5</v>
      </c>
    </row>
    <row r="318" spans="2:121" x14ac:dyDescent="0.2">
      <c r="B318">
        <v>0</v>
      </c>
      <c r="C318">
        <v>0</v>
      </c>
      <c r="D318">
        <v>0</v>
      </c>
      <c r="E318">
        <v>0</v>
      </c>
      <c r="F318">
        <v>0</v>
      </c>
      <c r="G318">
        <v>0</v>
      </c>
      <c r="H318">
        <v>0</v>
      </c>
      <c r="I318">
        <v>0</v>
      </c>
      <c r="J318">
        <v>0</v>
      </c>
      <c r="K318">
        <v>0</v>
      </c>
      <c r="L318">
        <v>0</v>
      </c>
      <c r="M318">
        <v>0</v>
      </c>
      <c r="N318">
        <v>0</v>
      </c>
      <c r="O318">
        <v>0</v>
      </c>
      <c r="P318">
        <v>0</v>
      </c>
      <c r="Q318">
        <v>0</v>
      </c>
      <c r="AG318">
        <v>0.98</v>
      </c>
      <c r="AH318">
        <v>0</v>
      </c>
      <c r="AI318">
        <v>0</v>
      </c>
      <c r="AJ318">
        <v>0</v>
      </c>
      <c r="AK318">
        <v>1</v>
      </c>
      <c r="AL318">
        <v>0</v>
      </c>
      <c r="AM318">
        <v>0</v>
      </c>
      <c r="CC318">
        <v>0.86499999999999999</v>
      </c>
      <c r="CI318">
        <v>0.45</v>
      </c>
      <c r="CO318">
        <v>0.71</v>
      </c>
      <c r="CP318">
        <v>0.87749999999999995</v>
      </c>
      <c r="CQ318">
        <v>0.67</v>
      </c>
      <c r="CR318">
        <v>0.89</v>
      </c>
      <c r="DA318" s="294">
        <v>2.8499999999999999E-4</v>
      </c>
      <c r="DB318" s="294">
        <v>2.0000000000000001E-4</v>
      </c>
      <c r="DC318" s="294">
        <v>0</v>
      </c>
      <c r="DD318" s="294">
        <v>1E-4</v>
      </c>
      <c r="DE318" s="294">
        <v>0</v>
      </c>
      <c r="DF318" s="294">
        <v>3.5999999999999999E-3</v>
      </c>
      <c r="DG318" s="294">
        <v>4.6999999999999999E-4</v>
      </c>
      <c r="DJ318" s="294">
        <v>0</v>
      </c>
      <c r="DK318" s="294">
        <v>5.0000000000000001E-4</v>
      </c>
      <c r="DL318" s="294">
        <v>5.0000000000000001E-4</v>
      </c>
      <c r="DM318" s="294">
        <v>2.9999999999999997E-4</v>
      </c>
      <c r="DN318" s="294">
        <v>2.7500000000000002E-4</v>
      </c>
      <c r="DO318" s="294">
        <v>4.0000000000000598E-4</v>
      </c>
      <c r="DQ318" s="294">
        <v>6.4999999999999994E-5</v>
      </c>
    </row>
    <row r="319" spans="2:121" x14ac:dyDescent="0.2">
      <c r="B319">
        <v>0</v>
      </c>
      <c r="C319">
        <v>0</v>
      </c>
      <c r="D319">
        <v>0</v>
      </c>
      <c r="E319">
        <v>0</v>
      </c>
      <c r="F319">
        <v>0</v>
      </c>
      <c r="G319">
        <v>0</v>
      </c>
      <c r="H319">
        <v>0</v>
      </c>
      <c r="I319">
        <v>0</v>
      </c>
      <c r="J319">
        <v>0</v>
      </c>
      <c r="K319">
        <v>0</v>
      </c>
      <c r="L319">
        <v>0</v>
      </c>
      <c r="M319">
        <v>0</v>
      </c>
      <c r="N319">
        <v>0</v>
      </c>
      <c r="O319">
        <v>0</v>
      </c>
      <c r="P319">
        <v>0</v>
      </c>
      <c r="Q319">
        <v>0</v>
      </c>
      <c r="AG319">
        <v>0.99</v>
      </c>
      <c r="AH319">
        <v>0</v>
      </c>
      <c r="AI319">
        <v>0</v>
      </c>
      <c r="AJ319">
        <v>0</v>
      </c>
      <c r="AK319">
        <v>1</v>
      </c>
      <c r="AL319">
        <v>0</v>
      </c>
      <c r="AM319">
        <v>0</v>
      </c>
      <c r="CC319">
        <v>0.86499999999999999</v>
      </c>
      <c r="CI319">
        <v>0.45</v>
      </c>
      <c r="CO319">
        <v>0.8</v>
      </c>
      <c r="CP319">
        <v>0.9</v>
      </c>
      <c r="CQ319">
        <v>0.83</v>
      </c>
      <c r="CR319">
        <v>0.89</v>
      </c>
      <c r="DA319" s="294">
        <v>2.8499999999999999E-4</v>
      </c>
      <c r="DB319" s="294">
        <v>2.0000000000000001E-4</v>
      </c>
      <c r="DC319" s="294">
        <v>0</v>
      </c>
      <c r="DD319" s="294">
        <v>1E-4</v>
      </c>
      <c r="DE319" s="294">
        <v>0</v>
      </c>
      <c r="DF319" s="294">
        <v>3.5999999999999999E-3</v>
      </c>
      <c r="DG319" s="294">
        <v>4.6999999999999999E-4</v>
      </c>
      <c r="DJ319" s="294">
        <v>0</v>
      </c>
      <c r="DK319" s="294">
        <v>5.0000000000000001E-4</v>
      </c>
      <c r="DL319" s="294">
        <v>5.0000000000000001E-4</v>
      </c>
      <c r="DM319" s="294">
        <v>2.9999999999999997E-4</v>
      </c>
      <c r="DN319" s="294">
        <v>2.7500000000000002E-4</v>
      </c>
      <c r="DO319" s="294">
        <v>4.0000000000000598E-4</v>
      </c>
      <c r="DQ319" s="294">
        <v>6.4999999999999994E-5</v>
      </c>
    </row>
    <row r="320" spans="2:121" x14ac:dyDescent="0.2">
      <c r="B320">
        <v>0</v>
      </c>
      <c r="C320">
        <v>0</v>
      </c>
      <c r="D320">
        <v>0</v>
      </c>
      <c r="E320">
        <v>0</v>
      </c>
      <c r="F320">
        <v>0</v>
      </c>
      <c r="G320">
        <v>0</v>
      </c>
      <c r="H320">
        <v>0</v>
      </c>
      <c r="I320">
        <v>0</v>
      </c>
      <c r="J320">
        <v>0</v>
      </c>
      <c r="K320">
        <v>0</v>
      </c>
      <c r="L320">
        <v>0</v>
      </c>
      <c r="M320">
        <v>0</v>
      </c>
      <c r="N320">
        <v>0</v>
      </c>
      <c r="O320">
        <v>0</v>
      </c>
      <c r="P320">
        <v>0</v>
      </c>
      <c r="Q320">
        <v>0</v>
      </c>
      <c r="AG320">
        <v>0.99</v>
      </c>
      <c r="AH320">
        <v>0</v>
      </c>
      <c r="AI320">
        <v>0</v>
      </c>
      <c r="AJ320">
        <v>0</v>
      </c>
      <c r="AK320">
        <v>1</v>
      </c>
      <c r="AL320">
        <v>0</v>
      </c>
      <c r="AM320">
        <v>0</v>
      </c>
      <c r="CC320">
        <v>0.89500000000000002</v>
      </c>
      <c r="CI320">
        <v>0.42</v>
      </c>
      <c r="CO320">
        <v>0.85</v>
      </c>
      <c r="CP320">
        <v>0.90300000000000002</v>
      </c>
      <c r="CQ320">
        <v>0.92</v>
      </c>
      <c r="CR320">
        <v>0.89</v>
      </c>
      <c r="DA320" s="294">
        <v>2.8499999999999999E-4</v>
      </c>
      <c r="DB320" s="294">
        <v>2.0000000000000001E-4</v>
      </c>
      <c r="DC320" s="294">
        <v>0</v>
      </c>
      <c r="DD320" s="294">
        <v>1E-4</v>
      </c>
      <c r="DE320" s="294">
        <v>0</v>
      </c>
      <c r="DF320" s="294">
        <v>3.5999999999999999E-3</v>
      </c>
      <c r="DG320" s="294">
        <v>4.6999999999999999E-4</v>
      </c>
      <c r="DJ320" s="294">
        <v>0</v>
      </c>
      <c r="DK320" s="294">
        <v>5.0000000000000001E-4</v>
      </c>
      <c r="DL320" s="294">
        <v>5.0000000000000001E-4</v>
      </c>
      <c r="DM320" s="294">
        <v>2.9999999999999997E-4</v>
      </c>
      <c r="DN320" s="294">
        <v>2.7500000000000002E-4</v>
      </c>
      <c r="DO320" s="294">
        <v>4.0000000000000598E-4</v>
      </c>
      <c r="DQ320" s="294">
        <v>6.4999999999999994E-5</v>
      </c>
    </row>
    <row r="321" spans="2:121" x14ac:dyDescent="0.2">
      <c r="B321">
        <v>0</v>
      </c>
      <c r="C321">
        <v>0</v>
      </c>
      <c r="D321">
        <v>0</v>
      </c>
      <c r="E321">
        <v>0</v>
      </c>
      <c r="F321">
        <v>0</v>
      </c>
      <c r="G321">
        <v>0</v>
      </c>
      <c r="H321">
        <v>0</v>
      </c>
      <c r="I321">
        <v>0</v>
      </c>
      <c r="J321">
        <v>0</v>
      </c>
      <c r="K321">
        <v>0</v>
      </c>
      <c r="L321">
        <v>0</v>
      </c>
      <c r="M321">
        <v>0</v>
      </c>
      <c r="N321">
        <v>0</v>
      </c>
      <c r="O321">
        <v>0</v>
      </c>
      <c r="P321">
        <v>0</v>
      </c>
      <c r="Q321">
        <v>0</v>
      </c>
      <c r="AG321">
        <v>0.99</v>
      </c>
      <c r="AH321">
        <v>0</v>
      </c>
      <c r="AI321">
        <v>0</v>
      </c>
      <c r="AJ321">
        <v>0</v>
      </c>
      <c r="AK321">
        <v>1</v>
      </c>
      <c r="AL321">
        <v>0</v>
      </c>
      <c r="AM321">
        <v>0</v>
      </c>
      <c r="CC321">
        <v>0.96499999999999997</v>
      </c>
      <c r="CI321">
        <v>0.42</v>
      </c>
      <c r="CO321">
        <v>0.88</v>
      </c>
      <c r="CP321">
        <v>0.9</v>
      </c>
      <c r="CQ321">
        <v>0.93500000000000005</v>
      </c>
      <c r="CR321">
        <v>0.89</v>
      </c>
      <c r="DA321" s="294">
        <v>2.8499999999999999E-4</v>
      </c>
      <c r="DB321" s="294">
        <v>2.0000000000000001E-4</v>
      </c>
      <c r="DC321" s="294">
        <v>0</v>
      </c>
      <c r="DD321" s="294">
        <v>1E-4</v>
      </c>
      <c r="DE321" s="294">
        <v>0</v>
      </c>
      <c r="DF321" s="294">
        <v>3.5999999999999999E-3</v>
      </c>
      <c r="DG321" s="294">
        <v>4.6999999999999999E-4</v>
      </c>
      <c r="DJ321" s="294">
        <v>0</v>
      </c>
      <c r="DK321" s="294">
        <v>5.0000000000000001E-4</v>
      </c>
      <c r="DL321" s="294">
        <v>5.0000000000000001E-4</v>
      </c>
      <c r="DM321" s="294">
        <v>2.9999999999999997E-4</v>
      </c>
      <c r="DN321" s="294">
        <v>2.7500000000000002E-4</v>
      </c>
      <c r="DO321" s="294">
        <v>4.0000000000000598E-4</v>
      </c>
      <c r="DQ321" s="294">
        <v>6.4999999999999994E-5</v>
      </c>
    </row>
    <row r="322" spans="2:121" x14ac:dyDescent="0.2">
      <c r="B322">
        <v>0</v>
      </c>
      <c r="C322">
        <v>0</v>
      </c>
      <c r="D322">
        <v>0</v>
      </c>
      <c r="E322">
        <v>0</v>
      </c>
      <c r="F322">
        <v>0</v>
      </c>
      <c r="G322">
        <v>0</v>
      </c>
      <c r="H322">
        <v>0</v>
      </c>
      <c r="I322">
        <v>0</v>
      </c>
      <c r="J322">
        <v>0</v>
      </c>
      <c r="K322">
        <v>0</v>
      </c>
      <c r="L322">
        <v>0</v>
      </c>
      <c r="M322">
        <v>0</v>
      </c>
      <c r="N322">
        <v>0</v>
      </c>
      <c r="O322">
        <v>0</v>
      </c>
      <c r="P322">
        <v>0</v>
      </c>
      <c r="Q322">
        <v>0</v>
      </c>
      <c r="AG322">
        <v>0.99</v>
      </c>
      <c r="AH322">
        <v>0</v>
      </c>
      <c r="AI322">
        <v>0</v>
      </c>
      <c r="AJ322">
        <v>0</v>
      </c>
      <c r="AK322">
        <v>1</v>
      </c>
      <c r="AL322">
        <v>0</v>
      </c>
      <c r="AM322">
        <v>0</v>
      </c>
      <c r="CC322">
        <v>0.96499999999999997</v>
      </c>
      <c r="CI322">
        <v>0.47</v>
      </c>
      <c r="CO322">
        <v>0.88</v>
      </c>
      <c r="CP322">
        <v>0.90249999999999997</v>
      </c>
      <c r="CQ322">
        <v>0.91500000000000004</v>
      </c>
      <c r="CR322">
        <v>0.89</v>
      </c>
      <c r="DA322" s="294">
        <v>2.8499999999999999E-4</v>
      </c>
      <c r="DB322" s="294">
        <v>2.0000000000000001E-4</v>
      </c>
      <c r="DC322" s="294">
        <v>0</v>
      </c>
      <c r="DD322" s="294">
        <v>1E-4</v>
      </c>
      <c r="DE322" s="294">
        <v>0</v>
      </c>
      <c r="DF322" s="294">
        <v>3.5999999999999999E-3</v>
      </c>
      <c r="DG322" s="294">
        <v>4.6999999999999999E-4</v>
      </c>
      <c r="DJ322" s="294">
        <v>0</v>
      </c>
      <c r="DK322" s="294">
        <v>5.0000000000000001E-4</v>
      </c>
      <c r="DL322" s="294">
        <v>5.0000000000000001E-4</v>
      </c>
      <c r="DM322" s="294">
        <v>2.9999999999999997E-4</v>
      </c>
      <c r="DN322" s="294">
        <v>2.7500000000000002E-4</v>
      </c>
      <c r="DO322" s="294">
        <v>4.0000000000000598E-4</v>
      </c>
      <c r="DQ322" s="294">
        <v>6.4999999999999994E-5</v>
      </c>
    </row>
    <row r="323" spans="2:121" x14ac:dyDescent="0.2">
      <c r="B323">
        <v>0</v>
      </c>
      <c r="C323">
        <v>0</v>
      </c>
      <c r="D323">
        <v>0</v>
      </c>
      <c r="E323">
        <v>0</v>
      </c>
      <c r="F323">
        <v>0</v>
      </c>
      <c r="G323">
        <v>0</v>
      </c>
      <c r="H323">
        <v>0</v>
      </c>
      <c r="I323">
        <v>0</v>
      </c>
      <c r="J323">
        <v>0</v>
      </c>
      <c r="K323">
        <v>0</v>
      </c>
      <c r="L323">
        <v>0</v>
      </c>
      <c r="M323">
        <v>0</v>
      </c>
      <c r="N323">
        <v>0</v>
      </c>
      <c r="O323">
        <v>0</v>
      </c>
      <c r="P323">
        <v>0</v>
      </c>
      <c r="Q323">
        <v>0</v>
      </c>
      <c r="AG323">
        <v>0.99</v>
      </c>
      <c r="AH323">
        <v>0</v>
      </c>
      <c r="AI323">
        <v>0</v>
      </c>
      <c r="AJ323">
        <v>0</v>
      </c>
      <c r="AK323">
        <v>1</v>
      </c>
      <c r="AL323">
        <v>0</v>
      </c>
      <c r="AM323">
        <v>0</v>
      </c>
      <c r="CC323">
        <v>0.97499999999999998</v>
      </c>
      <c r="CI323">
        <v>0.47</v>
      </c>
      <c r="CO323">
        <v>0.89</v>
      </c>
      <c r="CP323">
        <v>0.90749999999999997</v>
      </c>
      <c r="CQ323">
        <v>0.91500000000000004</v>
      </c>
      <c r="CR323">
        <v>0.89</v>
      </c>
      <c r="DA323" s="294">
        <v>2.8499999999999999E-4</v>
      </c>
      <c r="DB323" s="294">
        <v>2.0000000000000001E-4</v>
      </c>
      <c r="DC323" s="294">
        <v>0</v>
      </c>
      <c r="DD323" s="294">
        <v>1E-4</v>
      </c>
      <c r="DE323" s="294">
        <v>0</v>
      </c>
      <c r="DF323" s="294">
        <v>3.5999999999999999E-3</v>
      </c>
      <c r="DG323" s="294">
        <v>4.6999999999999999E-4</v>
      </c>
      <c r="DJ323" s="294">
        <v>0</v>
      </c>
      <c r="DK323" s="294">
        <v>5.0000000000000001E-4</v>
      </c>
      <c r="DL323" s="294">
        <v>5.0000000000000001E-4</v>
      </c>
      <c r="DM323" s="294">
        <v>2.9999999999999997E-4</v>
      </c>
      <c r="DN323" s="294">
        <v>2.7500000000000002E-4</v>
      </c>
      <c r="DO323" s="294">
        <v>4.0000000000000598E-4</v>
      </c>
      <c r="DQ323" s="294">
        <v>6.4999999999999994E-5</v>
      </c>
    </row>
    <row r="324" spans="2:121" x14ac:dyDescent="0.2">
      <c r="B324">
        <v>0</v>
      </c>
      <c r="C324">
        <v>0</v>
      </c>
      <c r="D324">
        <v>0</v>
      </c>
      <c r="E324">
        <v>0</v>
      </c>
      <c r="F324">
        <v>0</v>
      </c>
      <c r="G324">
        <v>0</v>
      </c>
      <c r="H324">
        <v>0</v>
      </c>
      <c r="I324">
        <v>0</v>
      </c>
      <c r="J324">
        <v>0</v>
      </c>
      <c r="K324">
        <v>0</v>
      </c>
      <c r="L324">
        <v>0</v>
      </c>
      <c r="M324">
        <v>0</v>
      </c>
      <c r="N324">
        <v>0</v>
      </c>
      <c r="O324">
        <v>0</v>
      </c>
      <c r="P324">
        <v>0</v>
      </c>
      <c r="Q324">
        <v>0</v>
      </c>
      <c r="AG324">
        <v>0.99</v>
      </c>
      <c r="AH324">
        <v>0</v>
      </c>
      <c r="AI324">
        <v>0</v>
      </c>
      <c r="AJ324">
        <v>0</v>
      </c>
      <c r="AK324">
        <v>1</v>
      </c>
      <c r="AL324">
        <v>0</v>
      </c>
      <c r="AM324">
        <v>0</v>
      </c>
      <c r="CC324">
        <v>0.97499999999999998</v>
      </c>
      <c r="CI324">
        <v>0.52</v>
      </c>
      <c r="CO324">
        <v>0.91500000000000004</v>
      </c>
      <c r="CP324">
        <v>0.92749999999999999</v>
      </c>
      <c r="CQ324">
        <v>0.91500000000000004</v>
      </c>
      <c r="CR324">
        <v>0.89</v>
      </c>
      <c r="DA324" s="294">
        <v>2.8499999999999999E-4</v>
      </c>
      <c r="DB324" s="294">
        <v>2.0000000000000001E-4</v>
      </c>
      <c r="DC324" s="294">
        <v>0</v>
      </c>
      <c r="DD324" s="294">
        <v>1E-4</v>
      </c>
      <c r="DE324" s="294">
        <v>0</v>
      </c>
      <c r="DF324" s="294">
        <v>3.5999999999999999E-3</v>
      </c>
      <c r="DG324" s="294">
        <v>4.6999999999999999E-4</v>
      </c>
      <c r="DJ324" s="294">
        <v>0</v>
      </c>
      <c r="DK324" s="294">
        <v>5.0000000000000001E-4</v>
      </c>
      <c r="DL324" s="294">
        <v>5.0000000000000001E-4</v>
      </c>
      <c r="DM324" s="294">
        <v>2.9999999999999997E-4</v>
      </c>
      <c r="DN324" s="294">
        <v>2.7500000000000002E-4</v>
      </c>
      <c r="DO324" s="294">
        <v>4.0000000000000598E-4</v>
      </c>
      <c r="DQ324" s="294">
        <v>6.4999999999999994E-5</v>
      </c>
    </row>
    <row r="325" spans="2:121" x14ac:dyDescent="0.2">
      <c r="B325">
        <v>0</v>
      </c>
      <c r="C325">
        <v>0</v>
      </c>
      <c r="D325">
        <v>0</v>
      </c>
      <c r="E325">
        <v>0</v>
      </c>
      <c r="F325">
        <v>0</v>
      </c>
      <c r="G325">
        <v>0</v>
      </c>
      <c r="H325">
        <v>0</v>
      </c>
      <c r="I325">
        <v>0</v>
      </c>
      <c r="J325">
        <v>0</v>
      </c>
      <c r="K325">
        <v>0</v>
      </c>
      <c r="L325">
        <v>0</v>
      </c>
      <c r="M325">
        <v>0</v>
      </c>
      <c r="N325">
        <v>0</v>
      </c>
      <c r="O325">
        <v>0</v>
      </c>
      <c r="P325">
        <v>0</v>
      </c>
      <c r="Q325">
        <v>0</v>
      </c>
      <c r="AG325">
        <v>0.99</v>
      </c>
      <c r="AH325">
        <v>0</v>
      </c>
      <c r="AI325">
        <v>0</v>
      </c>
      <c r="AJ325">
        <v>0</v>
      </c>
      <c r="AK325">
        <v>1</v>
      </c>
      <c r="AL325">
        <v>0</v>
      </c>
      <c r="AM325">
        <v>0</v>
      </c>
      <c r="CC325">
        <v>0.97499999999999998</v>
      </c>
      <c r="CI325">
        <v>0.55000000000000004</v>
      </c>
      <c r="CO325">
        <v>0.94499999999999995</v>
      </c>
      <c r="CP325">
        <v>0.92</v>
      </c>
      <c r="CQ325">
        <v>0.91500000000000004</v>
      </c>
      <c r="CR325">
        <v>0.89</v>
      </c>
      <c r="DA325" s="294">
        <v>2.8499999999999999E-4</v>
      </c>
      <c r="DB325" s="294">
        <v>2.0000000000000001E-4</v>
      </c>
      <c r="DC325" s="294">
        <v>0</v>
      </c>
      <c r="DD325" s="294">
        <v>1E-4</v>
      </c>
      <c r="DE325" s="294">
        <v>0</v>
      </c>
      <c r="DF325" s="294">
        <v>3.5999999999999999E-3</v>
      </c>
      <c r="DG325" s="294">
        <v>4.6999999999999999E-4</v>
      </c>
      <c r="DJ325" s="294">
        <v>0</v>
      </c>
      <c r="DK325" s="294">
        <v>5.0000000000000001E-4</v>
      </c>
      <c r="DL325" s="294">
        <v>5.0000000000000001E-4</v>
      </c>
      <c r="DM325" s="294">
        <v>2.9999999999999997E-4</v>
      </c>
      <c r="DN325" s="294">
        <v>2.7500000000000002E-4</v>
      </c>
      <c r="DO325" s="294">
        <v>4.0000000000000598E-4</v>
      </c>
      <c r="DQ325" s="294">
        <v>6.4999999999999994E-5</v>
      </c>
    </row>
    <row r="326" spans="2:121" x14ac:dyDescent="0.2">
      <c r="B326">
        <v>0</v>
      </c>
      <c r="C326">
        <v>0</v>
      </c>
      <c r="D326">
        <v>0</v>
      </c>
      <c r="E326">
        <v>0</v>
      </c>
      <c r="F326">
        <v>0</v>
      </c>
      <c r="G326">
        <v>0</v>
      </c>
      <c r="H326">
        <v>0</v>
      </c>
      <c r="I326">
        <v>0</v>
      </c>
      <c r="J326">
        <v>0</v>
      </c>
      <c r="K326">
        <v>0</v>
      </c>
      <c r="L326">
        <v>0</v>
      </c>
      <c r="M326">
        <v>0</v>
      </c>
      <c r="N326">
        <v>0</v>
      </c>
      <c r="O326">
        <v>0</v>
      </c>
      <c r="P326">
        <v>0</v>
      </c>
      <c r="Q326">
        <v>0</v>
      </c>
      <c r="AG326">
        <v>0.99</v>
      </c>
      <c r="AH326">
        <v>0</v>
      </c>
      <c r="AI326">
        <v>0</v>
      </c>
      <c r="AJ326">
        <v>0</v>
      </c>
      <c r="AK326">
        <v>1</v>
      </c>
      <c r="AL326">
        <v>0</v>
      </c>
      <c r="AM326">
        <v>0</v>
      </c>
      <c r="CC326">
        <v>0.95499999999999996</v>
      </c>
      <c r="CI326">
        <v>0.45</v>
      </c>
      <c r="CO326">
        <v>0.875</v>
      </c>
      <c r="CP326">
        <v>0.90249999999999997</v>
      </c>
      <c r="CQ326">
        <v>0.82</v>
      </c>
      <c r="CR326">
        <v>0.89</v>
      </c>
      <c r="DA326" s="294">
        <v>2.8499999999999999E-4</v>
      </c>
      <c r="DB326" s="294">
        <v>2.0000000000000001E-4</v>
      </c>
      <c r="DC326" s="294">
        <v>0</v>
      </c>
      <c r="DD326" s="294">
        <v>1E-4</v>
      </c>
      <c r="DE326" s="294">
        <v>0</v>
      </c>
      <c r="DF326" s="294">
        <v>3.5999999999999999E-3</v>
      </c>
      <c r="DG326" s="294">
        <v>4.6999999999999999E-4</v>
      </c>
      <c r="DJ326" s="294">
        <v>0</v>
      </c>
      <c r="DK326" s="294">
        <v>5.0000000000000001E-4</v>
      </c>
      <c r="DL326" s="294">
        <v>5.0000000000000001E-4</v>
      </c>
      <c r="DM326" s="294">
        <v>2.9999999999999997E-4</v>
      </c>
      <c r="DN326" s="294">
        <v>2.7500000000000002E-4</v>
      </c>
      <c r="DO326" s="294">
        <v>4.0000000000000598E-4</v>
      </c>
      <c r="DQ326" s="294">
        <v>6.4999999999999994E-5</v>
      </c>
    </row>
    <row r="327" spans="2:121" x14ac:dyDescent="0.2">
      <c r="B327">
        <v>0</v>
      </c>
      <c r="C327">
        <v>0</v>
      </c>
      <c r="D327">
        <v>0</v>
      </c>
      <c r="E327">
        <v>0</v>
      </c>
      <c r="F327">
        <v>0</v>
      </c>
      <c r="G327">
        <v>0</v>
      </c>
      <c r="H327">
        <v>0</v>
      </c>
      <c r="I327">
        <v>0</v>
      </c>
      <c r="J327">
        <v>0</v>
      </c>
      <c r="K327">
        <v>0</v>
      </c>
      <c r="L327">
        <v>0</v>
      </c>
      <c r="M327">
        <v>0</v>
      </c>
      <c r="N327">
        <v>0</v>
      </c>
      <c r="O327">
        <v>0</v>
      </c>
      <c r="P327">
        <v>0</v>
      </c>
      <c r="Q327">
        <v>0</v>
      </c>
      <c r="AG327">
        <v>0.99</v>
      </c>
      <c r="AH327">
        <v>0</v>
      </c>
      <c r="AI327">
        <v>0</v>
      </c>
      <c r="AJ327">
        <v>0</v>
      </c>
      <c r="AK327">
        <v>1</v>
      </c>
      <c r="AL327">
        <v>0</v>
      </c>
      <c r="AM327">
        <v>0</v>
      </c>
      <c r="CC327">
        <v>0.95499999999999996</v>
      </c>
      <c r="CI327">
        <v>0.46</v>
      </c>
      <c r="CO327">
        <v>0.85</v>
      </c>
      <c r="CP327">
        <v>0.90249999999999997</v>
      </c>
      <c r="CQ327">
        <v>0.82</v>
      </c>
      <c r="CR327">
        <v>0.89</v>
      </c>
      <c r="DA327" s="294">
        <v>2.8499999999999999E-4</v>
      </c>
      <c r="DB327" s="294">
        <v>2.0000000000000001E-4</v>
      </c>
      <c r="DC327" s="294">
        <v>0</v>
      </c>
      <c r="DD327" s="294">
        <v>1E-4</v>
      </c>
      <c r="DE327" s="294">
        <v>0</v>
      </c>
      <c r="DF327" s="294">
        <v>3.5999999999999999E-3</v>
      </c>
      <c r="DG327" s="294">
        <v>4.6999999999999999E-4</v>
      </c>
      <c r="DJ327" s="294">
        <v>0</v>
      </c>
      <c r="DK327" s="294">
        <v>5.0000000000000001E-4</v>
      </c>
      <c r="DL327" s="294">
        <v>5.0000000000000001E-4</v>
      </c>
      <c r="DM327" s="294">
        <v>2.9999999999999997E-4</v>
      </c>
      <c r="DN327" s="294">
        <v>2.7500000000000002E-4</v>
      </c>
      <c r="DO327" s="294">
        <v>4.0000000000000598E-4</v>
      </c>
      <c r="DQ327" s="294">
        <v>6.4999999999999994E-5</v>
      </c>
    </row>
    <row r="328" spans="2:121" x14ac:dyDescent="0.2">
      <c r="B328">
        <v>0</v>
      </c>
      <c r="C328">
        <v>0</v>
      </c>
      <c r="D328">
        <v>0</v>
      </c>
      <c r="E328">
        <v>0</v>
      </c>
      <c r="F328">
        <v>0</v>
      </c>
      <c r="G328">
        <v>0</v>
      </c>
      <c r="H328">
        <v>0</v>
      </c>
      <c r="I328">
        <v>0</v>
      </c>
      <c r="J328">
        <v>0</v>
      </c>
      <c r="K328">
        <v>0</v>
      </c>
      <c r="L328">
        <v>0</v>
      </c>
      <c r="M328">
        <v>0</v>
      </c>
      <c r="N328">
        <v>0</v>
      </c>
      <c r="O328">
        <v>0</v>
      </c>
      <c r="P328">
        <v>0</v>
      </c>
      <c r="Q328">
        <v>0</v>
      </c>
      <c r="CC328">
        <v>0.93500000000000005</v>
      </c>
      <c r="CI328">
        <v>0.48</v>
      </c>
      <c r="CO328">
        <v>0.69</v>
      </c>
      <c r="CP328">
        <v>0.89249999999999996</v>
      </c>
      <c r="CQ328">
        <v>0.71499999999999997</v>
      </c>
      <c r="CR328">
        <v>0.89</v>
      </c>
      <c r="DA328" s="294">
        <v>2.8499999999999999E-4</v>
      </c>
      <c r="DB328" s="294">
        <v>2.0000000000000001E-4</v>
      </c>
      <c r="DC328" s="294">
        <v>0</v>
      </c>
      <c r="DD328" s="294">
        <v>1E-4</v>
      </c>
      <c r="DE328" s="294">
        <v>0</v>
      </c>
      <c r="DF328" s="294">
        <v>3.5999999999999999E-3</v>
      </c>
      <c r="DG328" s="294">
        <v>4.6999999999999999E-4</v>
      </c>
      <c r="DJ328" s="294">
        <v>0</v>
      </c>
      <c r="DK328" s="294">
        <v>5.0000000000000001E-4</v>
      </c>
      <c r="DL328" s="294">
        <v>5.0000000000000001E-4</v>
      </c>
      <c r="DM328" s="294">
        <v>2.9999999999999997E-4</v>
      </c>
      <c r="DN328" s="294">
        <v>2.7500000000000002E-4</v>
      </c>
      <c r="DO328" s="294">
        <v>4.0000000000000598E-4</v>
      </c>
      <c r="DQ328" s="294">
        <v>6.4999999999999994E-5</v>
      </c>
    </row>
    <row r="329" spans="2:121" x14ac:dyDescent="0.2">
      <c r="B329">
        <v>0</v>
      </c>
      <c r="C329">
        <v>0</v>
      </c>
      <c r="D329">
        <v>0</v>
      </c>
      <c r="E329">
        <v>0</v>
      </c>
      <c r="F329">
        <v>0</v>
      </c>
      <c r="G329">
        <v>0</v>
      </c>
      <c r="H329">
        <v>0</v>
      </c>
      <c r="I329">
        <v>0</v>
      </c>
      <c r="J329">
        <v>0</v>
      </c>
      <c r="K329">
        <v>0</v>
      </c>
      <c r="L329">
        <v>0</v>
      </c>
      <c r="M329">
        <v>0</v>
      </c>
      <c r="N329">
        <v>0</v>
      </c>
      <c r="O329">
        <v>0</v>
      </c>
      <c r="P329">
        <v>0</v>
      </c>
      <c r="Q329">
        <v>0</v>
      </c>
      <c r="CC329">
        <v>0.89500000000000002</v>
      </c>
      <c r="CO329">
        <v>0.69</v>
      </c>
      <c r="CP329">
        <v>0.88</v>
      </c>
      <c r="CQ329">
        <v>0.64</v>
      </c>
      <c r="CR329">
        <v>0.89</v>
      </c>
      <c r="DA329" s="294">
        <v>2.8499999999999999E-4</v>
      </c>
      <c r="DB329" s="294">
        <v>2.0000000000000001E-4</v>
      </c>
      <c r="DC329" s="294">
        <v>0</v>
      </c>
      <c r="DD329" s="294">
        <v>1E-4</v>
      </c>
      <c r="DE329" s="294">
        <v>0</v>
      </c>
      <c r="DF329" s="294">
        <v>3.5999999999999999E-3</v>
      </c>
      <c r="DG329" s="294">
        <v>4.6999999999999999E-4</v>
      </c>
      <c r="DJ329" s="294">
        <v>0</v>
      </c>
      <c r="DK329" s="294">
        <v>5.0000000000000001E-4</v>
      </c>
      <c r="DL329" s="294">
        <v>5.0000000000000001E-4</v>
      </c>
      <c r="DM329" s="294">
        <v>2.9999999999999997E-4</v>
      </c>
      <c r="DN329" s="294">
        <v>2.7500000000000002E-4</v>
      </c>
      <c r="DO329" s="294">
        <v>4.0000000000000598E-4</v>
      </c>
      <c r="DQ329" s="294">
        <v>6.4999999999999994E-5</v>
      </c>
    </row>
    <row r="330" spans="2:121" x14ac:dyDescent="0.2">
      <c r="B330">
        <v>0</v>
      </c>
      <c r="C330">
        <v>0</v>
      </c>
      <c r="D330">
        <v>0</v>
      </c>
      <c r="E330">
        <v>0</v>
      </c>
      <c r="F330">
        <v>0</v>
      </c>
      <c r="G330">
        <v>0</v>
      </c>
      <c r="H330">
        <v>0</v>
      </c>
      <c r="I330">
        <v>0</v>
      </c>
      <c r="J330">
        <v>0</v>
      </c>
      <c r="K330">
        <v>0</v>
      </c>
      <c r="L330">
        <v>0</v>
      </c>
      <c r="M330">
        <v>0</v>
      </c>
      <c r="N330">
        <v>0</v>
      </c>
      <c r="O330">
        <v>0</v>
      </c>
      <c r="P330">
        <v>0</v>
      </c>
      <c r="Q330">
        <v>0</v>
      </c>
      <c r="CC330">
        <v>0.86499999999999999</v>
      </c>
      <c r="CO330">
        <v>0.71</v>
      </c>
      <c r="CP330">
        <v>0.87749999999999995</v>
      </c>
      <c r="CQ330">
        <v>0.67</v>
      </c>
      <c r="CR330">
        <v>0.89</v>
      </c>
      <c r="DA330" s="294">
        <v>2.8499999999999999E-4</v>
      </c>
      <c r="DB330" s="294">
        <v>2.0000000000000001E-4</v>
      </c>
      <c r="DC330" s="294">
        <v>0</v>
      </c>
      <c r="DD330" s="294">
        <v>1E-4</v>
      </c>
      <c r="DE330" s="294">
        <v>0</v>
      </c>
      <c r="DF330" s="294">
        <v>3.5999999999999999E-3</v>
      </c>
      <c r="DG330" s="294">
        <v>4.6999999999999999E-4</v>
      </c>
      <c r="DJ330" s="294">
        <v>0</v>
      </c>
      <c r="DK330" s="294">
        <v>5.0000000000000001E-4</v>
      </c>
      <c r="DL330" s="294">
        <v>5.0000000000000001E-4</v>
      </c>
      <c r="DM330" s="294">
        <v>2.9999999999999997E-4</v>
      </c>
      <c r="DN330" s="294">
        <v>2.7500000000000002E-4</v>
      </c>
      <c r="DO330" s="294">
        <v>4.0000000000000598E-4</v>
      </c>
      <c r="DQ330" s="294">
        <v>6.4999999999999994E-5</v>
      </c>
    </row>
    <row r="331" spans="2:121" x14ac:dyDescent="0.2">
      <c r="B331">
        <v>0</v>
      </c>
      <c r="C331">
        <v>0</v>
      </c>
      <c r="D331">
        <v>0</v>
      </c>
      <c r="E331">
        <v>0</v>
      </c>
      <c r="F331">
        <v>0</v>
      </c>
      <c r="G331">
        <v>0</v>
      </c>
      <c r="H331">
        <v>0</v>
      </c>
      <c r="I331">
        <v>0</v>
      </c>
      <c r="J331">
        <v>0</v>
      </c>
      <c r="K331">
        <v>0</v>
      </c>
      <c r="L331">
        <v>0</v>
      </c>
      <c r="M331">
        <v>0</v>
      </c>
      <c r="N331">
        <v>0</v>
      </c>
      <c r="O331">
        <v>0</v>
      </c>
      <c r="P331">
        <v>0</v>
      </c>
      <c r="Q331">
        <v>0</v>
      </c>
      <c r="CC331">
        <v>0.86499999999999999</v>
      </c>
      <c r="CO331">
        <v>0.8</v>
      </c>
      <c r="CP331">
        <v>0.9</v>
      </c>
      <c r="CQ331">
        <v>0.83</v>
      </c>
      <c r="CR331">
        <v>0.89</v>
      </c>
      <c r="DA331" s="294">
        <v>2.8499999999999999E-4</v>
      </c>
      <c r="DB331" s="294">
        <v>2.0000000000000001E-4</v>
      </c>
      <c r="DC331" s="294">
        <v>0</v>
      </c>
      <c r="DD331" s="294">
        <v>1E-4</v>
      </c>
      <c r="DE331" s="294">
        <v>0</v>
      </c>
      <c r="DF331" s="294">
        <v>3.5999999999999999E-3</v>
      </c>
      <c r="DG331" s="294">
        <v>4.6999999999999999E-4</v>
      </c>
      <c r="DJ331" s="294">
        <v>0</v>
      </c>
      <c r="DK331" s="294">
        <v>5.0000000000000001E-4</v>
      </c>
      <c r="DL331" s="294">
        <v>5.0000000000000001E-4</v>
      </c>
      <c r="DM331" s="294">
        <v>2.9999999999999997E-4</v>
      </c>
      <c r="DN331" s="294">
        <v>2.7500000000000002E-4</v>
      </c>
      <c r="DO331" s="294">
        <v>4.0000000000000598E-4</v>
      </c>
      <c r="DQ331">
        <v>6.4999999999999994E-5</v>
      </c>
    </row>
    <row r="332" spans="2:121" x14ac:dyDescent="0.2">
      <c r="B332">
        <v>0</v>
      </c>
      <c r="C332">
        <v>0</v>
      </c>
      <c r="D332">
        <v>0</v>
      </c>
      <c r="E332">
        <v>0</v>
      </c>
      <c r="F332">
        <v>0</v>
      </c>
      <c r="G332">
        <v>0</v>
      </c>
      <c r="H332">
        <v>0</v>
      </c>
      <c r="I332">
        <v>0</v>
      </c>
      <c r="J332">
        <v>0</v>
      </c>
      <c r="K332">
        <v>0</v>
      </c>
      <c r="L332">
        <v>0</v>
      </c>
      <c r="M332">
        <v>0</v>
      </c>
      <c r="N332">
        <v>0</v>
      </c>
      <c r="O332">
        <v>0</v>
      </c>
      <c r="P332">
        <v>0</v>
      </c>
      <c r="Q332">
        <v>0</v>
      </c>
      <c r="CC332">
        <v>0.89500000000000002</v>
      </c>
      <c r="CO332">
        <v>0.85</v>
      </c>
      <c r="CP332">
        <v>0.90300000000000002</v>
      </c>
      <c r="CQ332">
        <v>0.92</v>
      </c>
      <c r="CR332">
        <v>0.89</v>
      </c>
      <c r="DA332">
        <v>2.8499999999999999E-4</v>
      </c>
      <c r="DB332">
        <v>2.0000000000000001E-4</v>
      </c>
      <c r="DC332" s="294">
        <v>0</v>
      </c>
      <c r="DD332">
        <v>1E-4</v>
      </c>
      <c r="DE332">
        <v>0</v>
      </c>
      <c r="DF332">
        <v>3.5999999999999999E-3</v>
      </c>
      <c r="DG332">
        <v>4.6999999999999999E-4</v>
      </c>
      <c r="DJ332">
        <v>0</v>
      </c>
      <c r="DK332">
        <v>5.0000000000000001E-4</v>
      </c>
      <c r="DL332">
        <v>5.0000000000000001E-4</v>
      </c>
      <c r="DM332">
        <v>2.9999999999999997E-4</v>
      </c>
      <c r="DN332">
        <v>2.7500000000000002E-4</v>
      </c>
      <c r="DO332">
        <v>4.0000000000000598E-4</v>
      </c>
    </row>
    <row r="333" spans="2:121" x14ac:dyDescent="0.2">
      <c r="B333">
        <v>0</v>
      </c>
      <c r="C333">
        <v>0</v>
      </c>
      <c r="D333">
        <v>0</v>
      </c>
      <c r="E333">
        <v>0</v>
      </c>
      <c r="F333">
        <v>0</v>
      </c>
      <c r="G333">
        <v>0</v>
      </c>
      <c r="H333">
        <v>0</v>
      </c>
      <c r="I333">
        <v>0</v>
      </c>
      <c r="J333">
        <v>0</v>
      </c>
      <c r="K333">
        <v>0</v>
      </c>
      <c r="L333">
        <v>0</v>
      </c>
      <c r="M333">
        <v>0</v>
      </c>
      <c r="N333">
        <v>0</v>
      </c>
      <c r="O333">
        <v>0</v>
      </c>
      <c r="P333">
        <v>0</v>
      </c>
      <c r="Q333">
        <v>0</v>
      </c>
      <c r="CC333">
        <v>0.96499999999999997</v>
      </c>
      <c r="CO333">
        <v>0.88</v>
      </c>
      <c r="CP333">
        <v>0.9</v>
      </c>
      <c r="CQ333">
        <v>0.93500000000000005</v>
      </c>
      <c r="CR333">
        <v>0.89</v>
      </c>
    </row>
    <row r="334" spans="2:121" x14ac:dyDescent="0.2">
      <c r="B334">
        <v>0</v>
      </c>
      <c r="C334">
        <v>0</v>
      </c>
      <c r="D334">
        <v>0</v>
      </c>
      <c r="E334">
        <v>0</v>
      </c>
      <c r="F334">
        <v>0</v>
      </c>
      <c r="G334">
        <v>0</v>
      </c>
      <c r="H334">
        <v>0</v>
      </c>
      <c r="I334">
        <v>0</v>
      </c>
      <c r="J334">
        <v>0</v>
      </c>
      <c r="K334">
        <v>0</v>
      </c>
      <c r="L334">
        <v>0</v>
      </c>
      <c r="M334">
        <v>0</v>
      </c>
      <c r="N334">
        <v>0</v>
      </c>
      <c r="O334">
        <v>0</v>
      </c>
      <c r="P334">
        <v>0</v>
      </c>
      <c r="Q334">
        <v>0</v>
      </c>
      <c r="CC334">
        <v>0.96499999999999997</v>
      </c>
      <c r="CO334">
        <v>0.88</v>
      </c>
      <c r="CP334">
        <v>0.90249999999999997</v>
      </c>
      <c r="CQ334">
        <v>0.91500000000000004</v>
      </c>
      <c r="CR334">
        <v>0.89</v>
      </c>
    </row>
    <row r="335" spans="2:121" x14ac:dyDescent="0.2">
      <c r="B335">
        <v>0</v>
      </c>
      <c r="C335">
        <v>0</v>
      </c>
      <c r="D335">
        <v>0</v>
      </c>
      <c r="E335">
        <v>0</v>
      </c>
      <c r="F335">
        <v>0</v>
      </c>
      <c r="G335">
        <v>0</v>
      </c>
      <c r="H335">
        <v>0</v>
      </c>
      <c r="I335">
        <v>0</v>
      </c>
      <c r="J335">
        <v>0</v>
      </c>
      <c r="K335">
        <v>0</v>
      </c>
      <c r="L335">
        <v>0</v>
      </c>
      <c r="M335">
        <v>0</v>
      </c>
      <c r="N335">
        <v>0</v>
      </c>
      <c r="O335">
        <v>0</v>
      </c>
      <c r="P335">
        <v>0</v>
      </c>
      <c r="Q335">
        <v>0</v>
      </c>
      <c r="CC335">
        <v>0.97499999999999998</v>
      </c>
      <c r="CO335">
        <v>0.89</v>
      </c>
      <c r="CP335">
        <v>0.90749999999999997</v>
      </c>
      <c r="CQ335">
        <v>0.91500000000000004</v>
      </c>
      <c r="CR335">
        <v>0.89</v>
      </c>
    </row>
    <row r="336" spans="2:121" x14ac:dyDescent="0.2">
      <c r="B336">
        <v>0</v>
      </c>
      <c r="C336">
        <v>0</v>
      </c>
      <c r="D336">
        <v>0</v>
      </c>
      <c r="E336">
        <v>0</v>
      </c>
      <c r="F336">
        <v>0</v>
      </c>
      <c r="G336">
        <v>0</v>
      </c>
      <c r="H336">
        <v>0</v>
      </c>
      <c r="I336">
        <v>0</v>
      </c>
      <c r="J336">
        <v>0</v>
      </c>
      <c r="K336">
        <v>0</v>
      </c>
      <c r="L336">
        <v>0</v>
      </c>
      <c r="M336">
        <v>0</v>
      </c>
      <c r="N336">
        <v>0</v>
      </c>
      <c r="O336">
        <v>0</v>
      </c>
      <c r="P336">
        <v>0</v>
      </c>
      <c r="Q336">
        <v>0</v>
      </c>
      <c r="CC336">
        <v>0.97499999999999998</v>
      </c>
      <c r="CO336">
        <v>0.91500000000000004</v>
      </c>
      <c r="CP336">
        <v>0.92749999999999999</v>
      </c>
      <c r="CQ336">
        <v>0.91500000000000004</v>
      </c>
      <c r="CR336">
        <v>0.89</v>
      </c>
    </row>
    <row r="337" spans="2:96" x14ac:dyDescent="0.2">
      <c r="B337">
        <v>0</v>
      </c>
      <c r="C337">
        <v>0</v>
      </c>
      <c r="D337">
        <v>0</v>
      </c>
      <c r="E337">
        <v>0</v>
      </c>
      <c r="F337">
        <v>0</v>
      </c>
      <c r="G337">
        <v>0</v>
      </c>
      <c r="H337">
        <v>0</v>
      </c>
      <c r="I337">
        <v>0</v>
      </c>
      <c r="J337">
        <v>0</v>
      </c>
      <c r="K337">
        <v>0</v>
      </c>
      <c r="L337">
        <v>0</v>
      </c>
      <c r="M337">
        <v>0</v>
      </c>
      <c r="N337">
        <v>0</v>
      </c>
      <c r="O337">
        <v>0</v>
      </c>
      <c r="P337">
        <v>0</v>
      </c>
      <c r="Q337">
        <v>0</v>
      </c>
      <c r="CC337">
        <v>0.97499999999999998</v>
      </c>
      <c r="CO337">
        <v>0.94499999999999995</v>
      </c>
      <c r="CP337">
        <v>0.92</v>
      </c>
      <c r="CQ337">
        <v>0.91500000000000004</v>
      </c>
      <c r="CR337">
        <v>0.89</v>
      </c>
    </row>
    <row r="338" spans="2:96" x14ac:dyDescent="0.2">
      <c r="B338">
        <v>0</v>
      </c>
      <c r="C338">
        <v>0</v>
      </c>
      <c r="D338">
        <v>0</v>
      </c>
      <c r="E338">
        <v>0</v>
      </c>
      <c r="F338">
        <v>0</v>
      </c>
      <c r="G338">
        <v>0</v>
      </c>
      <c r="H338">
        <v>0</v>
      </c>
      <c r="I338">
        <v>0</v>
      </c>
      <c r="J338">
        <v>0</v>
      </c>
      <c r="K338">
        <v>0</v>
      </c>
      <c r="L338">
        <v>0</v>
      </c>
      <c r="M338">
        <v>0</v>
      </c>
      <c r="N338">
        <v>0</v>
      </c>
      <c r="O338">
        <v>0</v>
      </c>
      <c r="P338">
        <v>0</v>
      </c>
      <c r="Q338">
        <v>0</v>
      </c>
      <c r="CC338">
        <v>0.95499999999999996</v>
      </c>
      <c r="CO338">
        <v>0.875</v>
      </c>
      <c r="CP338">
        <v>0.90249999999999997</v>
      </c>
      <c r="CQ338">
        <v>0.82</v>
      </c>
      <c r="CR338">
        <v>0.89</v>
      </c>
    </row>
    <row r="339" spans="2:96" x14ac:dyDescent="0.2">
      <c r="B339">
        <v>0</v>
      </c>
      <c r="C339">
        <v>0</v>
      </c>
      <c r="D339">
        <v>0</v>
      </c>
      <c r="E339">
        <v>0</v>
      </c>
      <c r="F339">
        <v>0</v>
      </c>
      <c r="G339">
        <v>0</v>
      </c>
      <c r="H339">
        <v>0</v>
      </c>
      <c r="I339">
        <v>0</v>
      </c>
      <c r="J339">
        <v>0</v>
      </c>
      <c r="K339">
        <v>0</v>
      </c>
      <c r="L339">
        <v>0</v>
      </c>
      <c r="M339">
        <v>0</v>
      </c>
      <c r="N339">
        <v>0</v>
      </c>
      <c r="O339">
        <v>0</v>
      </c>
      <c r="P339">
        <v>0</v>
      </c>
      <c r="Q339">
        <v>0</v>
      </c>
      <c r="CC339">
        <v>0.95499999999999996</v>
      </c>
      <c r="CO339">
        <v>0.85</v>
      </c>
      <c r="CP339">
        <v>0.90249999999999997</v>
      </c>
      <c r="CQ339">
        <v>0.82</v>
      </c>
      <c r="CR339">
        <v>0.89</v>
      </c>
    </row>
    <row r="340" spans="2:96" x14ac:dyDescent="0.2">
      <c r="B340">
        <v>0</v>
      </c>
      <c r="C340">
        <v>0</v>
      </c>
      <c r="D340">
        <v>0</v>
      </c>
      <c r="E340">
        <v>0</v>
      </c>
      <c r="F340">
        <v>0</v>
      </c>
      <c r="G340">
        <v>0</v>
      </c>
      <c r="H340">
        <v>0</v>
      </c>
      <c r="I340">
        <v>0</v>
      </c>
      <c r="J340">
        <v>0</v>
      </c>
      <c r="K340">
        <v>0</v>
      </c>
      <c r="L340">
        <v>0</v>
      </c>
      <c r="M340">
        <v>0</v>
      </c>
      <c r="N340">
        <v>0</v>
      </c>
      <c r="O340">
        <v>0</v>
      </c>
      <c r="P340">
        <v>0</v>
      </c>
      <c r="Q340">
        <v>0</v>
      </c>
      <c r="CC340">
        <v>0.93500000000000005</v>
      </c>
      <c r="CO340">
        <v>0.69</v>
      </c>
      <c r="CP340">
        <v>0.89249999999999996</v>
      </c>
      <c r="CQ340">
        <v>0.71499999999999997</v>
      </c>
      <c r="CR340">
        <v>0.89</v>
      </c>
    </row>
    <row r="341" spans="2:96" x14ac:dyDescent="0.2">
      <c r="B341">
        <v>0</v>
      </c>
      <c r="C341">
        <v>0</v>
      </c>
      <c r="D341">
        <v>0</v>
      </c>
      <c r="E341">
        <v>0</v>
      </c>
      <c r="F341">
        <v>0</v>
      </c>
      <c r="G341">
        <v>0</v>
      </c>
      <c r="H341">
        <v>0</v>
      </c>
      <c r="I341">
        <v>0</v>
      </c>
      <c r="J341">
        <v>0</v>
      </c>
      <c r="K341">
        <v>0</v>
      </c>
      <c r="L341">
        <v>0</v>
      </c>
      <c r="M341">
        <v>0</v>
      </c>
      <c r="N341">
        <v>0</v>
      </c>
      <c r="O341">
        <v>0</v>
      </c>
      <c r="P341">
        <v>0</v>
      </c>
      <c r="Q341">
        <v>0</v>
      </c>
      <c r="CO341">
        <v>0.69</v>
      </c>
      <c r="CP341">
        <v>0.88</v>
      </c>
      <c r="CQ341">
        <v>0.64</v>
      </c>
      <c r="CR341">
        <v>0.89</v>
      </c>
    </row>
    <row r="342" spans="2:96" x14ac:dyDescent="0.2">
      <c r="B342">
        <v>0</v>
      </c>
      <c r="C342">
        <v>0</v>
      </c>
      <c r="D342">
        <v>0</v>
      </c>
      <c r="E342">
        <v>0</v>
      </c>
      <c r="F342">
        <v>0</v>
      </c>
      <c r="G342">
        <v>0</v>
      </c>
      <c r="H342">
        <v>0</v>
      </c>
      <c r="I342">
        <v>0</v>
      </c>
      <c r="J342">
        <v>0</v>
      </c>
      <c r="K342">
        <v>0</v>
      </c>
      <c r="L342">
        <v>0</v>
      </c>
      <c r="M342">
        <v>0</v>
      </c>
      <c r="N342">
        <v>0</v>
      </c>
      <c r="O342">
        <v>0</v>
      </c>
      <c r="P342">
        <v>0</v>
      </c>
      <c r="Q342">
        <v>0</v>
      </c>
      <c r="CO342">
        <v>0.71</v>
      </c>
      <c r="CP342">
        <v>0.87749999999999995</v>
      </c>
      <c r="CQ342">
        <v>0.67</v>
      </c>
      <c r="CR342">
        <v>0.89</v>
      </c>
    </row>
    <row r="343" spans="2:96" x14ac:dyDescent="0.2">
      <c r="B343">
        <v>0</v>
      </c>
      <c r="C343">
        <v>0</v>
      </c>
      <c r="D343">
        <v>0</v>
      </c>
      <c r="E343">
        <v>0</v>
      </c>
      <c r="F343">
        <v>0</v>
      </c>
      <c r="G343">
        <v>0</v>
      </c>
      <c r="H343">
        <v>0</v>
      </c>
      <c r="I343">
        <v>0</v>
      </c>
      <c r="J343">
        <v>0</v>
      </c>
      <c r="K343">
        <v>0</v>
      </c>
      <c r="L343">
        <v>0</v>
      </c>
      <c r="M343">
        <v>0</v>
      </c>
      <c r="N343">
        <v>0</v>
      </c>
      <c r="O343">
        <v>0</v>
      </c>
      <c r="P343">
        <v>0</v>
      </c>
      <c r="Q343">
        <v>0</v>
      </c>
      <c r="CO343">
        <v>0.8</v>
      </c>
      <c r="CP343">
        <v>0.9</v>
      </c>
      <c r="CQ343">
        <v>0.83</v>
      </c>
      <c r="CR343">
        <v>0.89</v>
      </c>
    </row>
    <row r="344" spans="2:96" x14ac:dyDescent="0.2">
      <c r="B344">
        <v>0</v>
      </c>
      <c r="C344">
        <v>0</v>
      </c>
      <c r="D344">
        <v>0</v>
      </c>
      <c r="E344">
        <v>0</v>
      </c>
      <c r="F344">
        <v>0</v>
      </c>
      <c r="G344">
        <v>0</v>
      </c>
      <c r="H344">
        <v>0</v>
      </c>
      <c r="I344">
        <v>0</v>
      </c>
      <c r="J344">
        <v>0</v>
      </c>
      <c r="K344">
        <v>0</v>
      </c>
      <c r="L344">
        <v>0</v>
      </c>
      <c r="M344">
        <v>0</v>
      </c>
      <c r="N344">
        <v>0</v>
      </c>
      <c r="O344">
        <v>0</v>
      </c>
      <c r="P344">
        <v>0</v>
      </c>
      <c r="Q344">
        <v>0</v>
      </c>
      <c r="CO344">
        <v>0.85</v>
      </c>
      <c r="CP344">
        <v>0.90300000000000002</v>
      </c>
      <c r="CQ344">
        <v>0.92</v>
      </c>
      <c r="CR344">
        <v>0.89</v>
      </c>
    </row>
    <row r="345" spans="2:96" x14ac:dyDescent="0.2">
      <c r="B345">
        <v>0</v>
      </c>
      <c r="C345">
        <v>0</v>
      </c>
      <c r="D345">
        <v>0</v>
      </c>
      <c r="E345">
        <v>0</v>
      </c>
      <c r="F345">
        <v>0</v>
      </c>
      <c r="G345">
        <v>0</v>
      </c>
      <c r="H345">
        <v>0</v>
      </c>
      <c r="I345">
        <v>0</v>
      </c>
      <c r="J345">
        <v>0</v>
      </c>
      <c r="K345">
        <v>0</v>
      </c>
      <c r="L345">
        <v>0</v>
      </c>
      <c r="M345">
        <v>0</v>
      </c>
      <c r="N345">
        <v>0</v>
      </c>
      <c r="O345">
        <v>0</v>
      </c>
      <c r="P345">
        <v>0</v>
      </c>
      <c r="Q345">
        <v>0</v>
      </c>
      <c r="CO345">
        <v>0.88</v>
      </c>
      <c r="CP345">
        <v>0.9</v>
      </c>
      <c r="CQ345">
        <v>0.93500000000000005</v>
      </c>
      <c r="CR345">
        <v>0.89</v>
      </c>
    </row>
    <row r="346" spans="2:96" x14ac:dyDescent="0.2">
      <c r="B346">
        <v>0</v>
      </c>
      <c r="C346">
        <v>0</v>
      </c>
      <c r="D346">
        <v>0</v>
      </c>
      <c r="E346">
        <v>0</v>
      </c>
      <c r="F346">
        <v>0</v>
      </c>
      <c r="G346">
        <v>0</v>
      </c>
      <c r="H346">
        <v>0</v>
      </c>
      <c r="I346">
        <v>0</v>
      </c>
      <c r="J346">
        <v>0</v>
      </c>
      <c r="K346">
        <v>0</v>
      </c>
      <c r="L346">
        <v>0</v>
      </c>
      <c r="M346">
        <v>0</v>
      </c>
      <c r="N346">
        <v>0</v>
      </c>
      <c r="O346">
        <v>0</v>
      </c>
      <c r="P346">
        <v>0</v>
      </c>
      <c r="Q346">
        <v>0</v>
      </c>
      <c r="CO346">
        <v>0.88</v>
      </c>
      <c r="CP346">
        <v>0.90249999999999997</v>
      </c>
      <c r="CQ346">
        <v>0.91500000000000004</v>
      </c>
      <c r="CR346">
        <v>0.89</v>
      </c>
    </row>
    <row r="347" spans="2:96" x14ac:dyDescent="0.2">
      <c r="B347">
        <v>0</v>
      </c>
      <c r="C347">
        <v>0</v>
      </c>
      <c r="D347">
        <v>0</v>
      </c>
      <c r="E347">
        <v>0</v>
      </c>
      <c r="F347">
        <v>0</v>
      </c>
      <c r="G347">
        <v>0</v>
      </c>
      <c r="H347">
        <v>0</v>
      </c>
      <c r="I347">
        <v>0</v>
      </c>
      <c r="J347">
        <v>0</v>
      </c>
      <c r="K347">
        <v>0</v>
      </c>
      <c r="L347">
        <v>0</v>
      </c>
      <c r="M347">
        <v>0</v>
      </c>
      <c r="N347">
        <v>0</v>
      </c>
      <c r="O347">
        <v>0</v>
      </c>
      <c r="P347">
        <v>0</v>
      </c>
      <c r="Q347">
        <v>0</v>
      </c>
      <c r="CO347">
        <v>0.89</v>
      </c>
      <c r="CP347">
        <v>0.90749999999999997</v>
      </c>
      <c r="CQ347">
        <v>0.91500000000000004</v>
      </c>
      <c r="CR347">
        <v>0.89</v>
      </c>
    </row>
    <row r="348" spans="2:96" x14ac:dyDescent="0.2">
      <c r="B348">
        <v>0</v>
      </c>
      <c r="C348">
        <v>0</v>
      </c>
      <c r="D348">
        <v>0</v>
      </c>
      <c r="E348">
        <v>0</v>
      </c>
      <c r="F348">
        <v>0</v>
      </c>
      <c r="G348">
        <v>0</v>
      </c>
      <c r="H348">
        <v>0</v>
      </c>
      <c r="I348">
        <v>0</v>
      </c>
      <c r="J348">
        <v>0</v>
      </c>
      <c r="K348">
        <v>0</v>
      </c>
      <c r="L348">
        <v>0</v>
      </c>
      <c r="M348">
        <v>0</v>
      </c>
      <c r="N348">
        <v>0</v>
      </c>
      <c r="O348">
        <v>0</v>
      </c>
      <c r="P348">
        <v>0</v>
      </c>
      <c r="Q348">
        <v>0</v>
      </c>
      <c r="CO348">
        <v>0.91500000000000004</v>
      </c>
      <c r="CP348">
        <v>0.92749999999999999</v>
      </c>
      <c r="CQ348">
        <v>0.91500000000000004</v>
      </c>
      <c r="CR348">
        <v>0.89</v>
      </c>
    </row>
    <row r="349" spans="2:96" x14ac:dyDescent="0.2">
      <c r="B349">
        <v>0</v>
      </c>
      <c r="C349">
        <v>0</v>
      </c>
      <c r="D349">
        <v>0</v>
      </c>
      <c r="E349">
        <v>0</v>
      </c>
      <c r="F349">
        <v>0</v>
      </c>
      <c r="G349">
        <v>0</v>
      </c>
      <c r="H349">
        <v>0</v>
      </c>
      <c r="I349">
        <v>0</v>
      </c>
      <c r="J349">
        <v>0</v>
      </c>
      <c r="K349">
        <v>0</v>
      </c>
      <c r="L349">
        <v>0</v>
      </c>
      <c r="M349">
        <v>0</v>
      </c>
      <c r="N349">
        <v>0</v>
      </c>
      <c r="O349">
        <v>0</v>
      </c>
      <c r="P349">
        <v>0</v>
      </c>
      <c r="Q349">
        <v>0</v>
      </c>
      <c r="CO349">
        <v>0.94499999999999995</v>
      </c>
      <c r="CP349">
        <v>0.92</v>
      </c>
      <c r="CQ349">
        <v>0.91500000000000004</v>
      </c>
      <c r="CR349">
        <v>0.89</v>
      </c>
    </row>
    <row r="350" spans="2:96" x14ac:dyDescent="0.2">
      <c r="B350">
        <v>0</v>
      </c>
      <c r="C350">
        <v>0</v>
      </c>
      <c r="D350">
        <v>0</v>
      </c>
      <c r="E350">
        <v>0</v>
      </c>
      <c r="F350">
        <v>0</v>
      </c>
      <c r="G350">
        <v>0</v>
      </c>
      <c r="H350">
        <v>0</v>
      </c>
      <c r="I350">
        <v>0</v>
      </c>
      <c r="J350">
        <v>0</v>
      </c>
      <c r="K350">
        <v>0</v>
      </c>
      <c r="L350">
        <v>0</v>
      </c>
      <c r="M350">
        <v>0</v>
      </c>
      <c r="N350">
        <v>0</v>
      </c>
      <c r="O350">
        <v>0</v>
      </c>
      <c r="P350">
        <v>0</v>
      </c>
      <c r="Q350">
        <v>0</v>
      </c>
      <c r="CO350">
        <v>0.875</v>
      </c>
      <c r="CP350">
        <v>0.90249999999999997</v>
      </c>
      <c r="CQ350">
        <v>0.82</v>
      </c>
      <c r="CR350">
        <v>0.89</v>
      </c>
    </row>
    <row r="351" spans="2:96" x14ac:dyDescent="0.2">
      <c r="B351">
        <v>0</v>
      </c>
      <c r="C351">
        <v>0</v>
      </c>
      <c r="D351">
        <v>0</v>
      </c>
      <c r="E351">
        <v>0</v>
      </c>
      <c r="F351">
        <v>0</v>
      </c>
      <c r="G351">
        <v>0</v>
      </c>
      <c r="H351">
        <v>0</v>
      </c>
      <c r="I351">
        <v>0</v>
      </c>
      <c r="J351">
        <v>0</v>
      </c>
      <c r="K351">
        <v>0</v>
      </c>
      <c r="L351">
        <v>0</v>
      </c>
      <c r="M351">
        <v>0</v>
      </c>
      <c r="N351">
        <v>0</v>
      </c>
      <c r="O351">
        <v>0</v>
      </c>
      <c r="P351">
        <v>0</v>
      </c>
      <c r="Q351">
        <v>0</v>
      </c>
      <c r="CO351">
        <v>0.85</v>
      </c>
      <c r="CP351">
        <v>0.90249999999999997</v>
      </c>
      <c r="CQ351">
        <v>0.82</v>
      </c>
      <c r="CR351">
        <v>0.89</v>
      </c>
    </row>
    <row r="352" spans="2:96" x14ac:dyDescent="0.2">
      <c r="B352">
        <v>0</v>
      </c>
      <c r="C352">
        <v>0</v>
      </c>
      <c r="D352">
        <v>0</v>
      </c>
      <c r="E352">
        <v>0</v>
      </c>
      <c r="F352">
        <v>0</v>
      </c>
      <c r="G352">
        <v>0</v>
      </c>
      <c r="H352">
        <v>0</v>
      </c>
      <c r="I352">
        <v>0</v>
      </c>
      <c r="J352">
        <v>0</v>
      </c>
      <c r="K352">
        <v>0</v>
      </c>
      <c r="L352">
        <v>0</v>
      </c>
      <c r="M352">
        <v>0</v>
      </c>
      <c r="N352">
        <v>0</v>
      </c>
      <c r="O352">
        <v>0</v>
      </c>
      <c r="P352">
        <v>0</v>
      </c>
      <c r="Q352">
        <v>0</v>
      </c>
      <c r="CO352">
        <v>0.69</v>
      </c>
      <c r="CP352">
        <v>0.89249999999999996</v>
      </c>
      <c r="CQ352">
        <v>0.71499999999999997</v>
      </c>
      <c r="CR352">
        <v>0.89</v>
      </c>
    </row>
    <row r="353" spans="2:96" x14ac:dyDescent="0.2">
      <c r="B353">
        <v>0</v>
      </c>
      <c r="C353">
        <v>0</v>
      </c>
      <c r="D353">
        <v>0</v>
      </c>
      <c r="E353">
        <v>0</v>
      </c>
      <c r="F353">
        <v>0</v>
      </c>
      <c r="G353">
        <v>0</v>
      </c>
      <c r="H353">
        <v>0</v>
      </c>
      <c r="I353">
        <v>0</v>
      </c>
      <c r="J353">
        <v>0</v>
      </c>
      <c r="K353">
        <v>0</v>
      </c>
      <c r="L353">
        <v>0</v>
      </c>
      <c r="M353">
        <v>0</v>
      </c>
      <c r="N353">
        <v>0</v>
      </c>
      <c r="O353">
        <v>0</v>
      </c>
      <c r="P353">
        <v>0</v>
      </c>
      <c r="Q353">
        <v>0</v>
      </c>
      <c r="CO353">
        <v>0.69</v>
      </c>
      <c r="CP353">
        <v>0.88</v>
      </c>
      <c r="CQ353">
        <v>0.64</v>
      </c>
      <c r="CR353">
        <v>0.89</v>
      </c>
    </row>
    <row r="354" spans="2:96" x14ac:dyDescent="0.2">
      <c r="B354">
        <v>0</v>
      </c>
      <c r="C354">
        <v>0</v>
      </c>
      <c r="D354">
        <v>0</v>
      </c>
      <c r="E354">
        <v>0</v>
      </c>
      <c r="F354">
        <v>0</v>
      </c>
      <c r="G354">
        <v>0</v>
      </c>
      <c r="H354">
        <v>0</v>
      </c>
      <c r="I354">
        <v>0</v>
      </c>
      <c r="J354">
        <v>0</v>
      </c>
      <c r="K354">
        <v>0</v>
      </c>
      <c r="L354">
        <v>0</v>
      </c>
      <c r="M354">
        <v>0</v>
      </c>
      <c r="N354">
        <v>0</v>
      </c>
      <c r="O354">
        <v>0</v>
      </c>
      <c r="P354">
        <v>0</v>
      </c>
      <c r="Q354">
        <v>0</v>
      </c>
      <c r="CO354">
        <v>0.71</v>
      </c>
      <c r="CP354">
        <v>0.87749999999999995</v>
      </c>
      <c r="CQ354">
        <v>0.67</v>
      </c>
      <c r="CR354">
        <v>0.89</v>
      </c>
    </row>
    <row r="355" spans="2:96" x14ac:dyDescent="0.2">
      <c r="B355">
        <v>0</v>
      </c>
      <c r="C355">
        <v>0</v>
      </c>
      <c r="D355">
        <v>0</v>
      </c>
      <c r="E355">
        <v>0</v>
      </c>
      <c r="F355">
        <v>0</v>
      </c>
      <c r="G355">
        <v>0</v>
      </c>
      <c r="H355">
        <v>0</v>
      </c>
      <c r="I355">
        <v>0</v>
      </c>
      <c r="J355">
        <v>0</v>
      </c>
      <c r="K355">
        <v>0</v>
      </c>
      <c r="L355">
        <v>0</v>
      </c>
      <c r="M355">
        <v>0</v>
      </c>
      <c r="N355">
        <v>0</v>
      </c>
      <c r="O355">
        <v>0</v>
      </c>
      <c r="P355">
        <v>0</v>
      </c>
      <c r="Q355">
        <v>0</v>
      </c>
      <c r="CO355">
        <v>0.8</v>
      </c>
      <c r="CP355">
        <v>0.9</v>
      </c>
      <c r="CQ355">
        <v>0.83</v>
      </c>
      <c r="CR355">
        <v>0.89</v>
      </c>
    </row>
    <row r="356" spans="2:96" x14ac:dyDescent="0.2">
      <c r="B356">
        <v>0</v>
      </c>
      <c r="C356">
        <v>0</v>
      </c>
      <c r="D356">
        <v>0</v>
      </c>
      <c r="E356">
        <v>0</v>
      </c>
      <c r="F356">
        <v>0</v>
      </c>
      <c r="G356">
        <v>0</v>
      </c>
      <c r="H356">
        <v>0</v>
      </c>
      <c r="I356">
        <v>0</v>
      </c>
      <c r="J356">
        <v>0</v>
      </c>
      <c r="K356">
        <v>0</v>
      </c>
      <c r="L356">
        <v>0</v>
      </c>
      <c r="M356">
        <v>0</v>
      </c>
      <c r="N356">
        <v>0</v>
      </c>
      <c r="O356">
        <v>0</v>
      </c>
      <c r="P356">
        <v>0</v>
      </c>
      <c r="Q356">
        <v>0</v>
      </c>
      <c r="CO356">
        <v>0.85</v>
      </c>
      <c r="CP356">
        <v>0.90300000000000002</v>
      </c>
      <c r="CQ356">
        <v>0.92</v>
      </c>
      <c r="CR356">
        <v>0.89</v>
      </c>
    </row>
    <row r="357" spans="2:96" x14ac:dyDescent="0.2">
      <c r="B357">
        <v>0</v>
      </c>
      <c r="C357">
        <v>0</v>
      </c>
      <c r="D357">
        <v>0</v>
      </c>
      <c r="E357">
        <v>0</v>
      </c>
      <c r="F357">
        <v>0</v>
      </c>
      <c r="G357">
        <v>0</v>
      </c>
      <c r="H357">
        <v>0</v>
      </c>
      <c r="I357">
        <v>0</v>
      </c>
      <c r="J357">
        <v>0</v>
      </c>
      <c r="K357">
        <v>0</v>
      </c>
      <c r="L357">
        <v>0</v>
      </c>
      <c r="M357">
        <v>0</v>
      </c>
      <c r="N357">
        <v>0</v>
      </c>
      <c r="O357">
        <v>0</v>
      </c>
      <c r="P357">
        <v>0</v>
      </c>
      <c r="Q357">
        <v>0</v>
      </c>
      <c r="CO357">
        <v>0.88</v>
      </c>
      <c r="CP357">
        <v>0.9</v>
      </c>
      <c r="CQ357">
        <v>0.93500000000000005</v>
      </c>
      <c r="CR357">
        <v>0.89</v>
      </c>
    </row>
    <row r="358" spans="2:96" x14ac:dyDescent="0.2">
      <c r="B358">
        <v>0</v>
      </c>
      <c r="C358">
        <v>0</v>
      </c>
      <c r="D358">
        <v>0</v>
      </c>
      <c r="E358">
        <v>0</v>
      </c>
      <c r="F358">
        <v>0</v>
      </c>
      <c r="G358">
        <v>0</v>
      </c>
      <c r="H358">
        <v>0</v>
      </c>
      <c r="I358">
        <v>0</v>
      </c>
      <c r="J358">
        <v>0</v>
      </c>
      <c r="K358">
        <v>0</v>
      </c>
      <c r="L358">
        <v>0</v>
      </c>
      <c r="M358">
        <v>0</v>
      </c>
      <c r="N358">
        <v>0</v>
      </c>
      <c r="O358">
        <v>0</v>
      </c>
      <c r="P358">
        <v>0</v>
      </c>
      <c r="Q358">
        <v>0</v>
      </c>
      <c r="CO358">
        <v>0.88</v>
      </c>
      <c r="CP358">
        <v>0.90249999999999997</v>
      </c>
      <c r="CQ358">
        <v>0.91500000000000004</v>
      </c>
      <c r="CR358">
        <v>0.89</v>
      </c>
    </row>
    <row r="359" spans="2:96" x14ac:dyDescent="0.2">
      <c r="B359">
        <v>0</v>
      </c>
      <c r="C359">
        <v>0</v>
      </c>
      <c r="D359">
        <v>0</v>
      </c>
      <c r="E359">
        <v>0</v>
      </c>
      <c r="F359">
        <v>0</v>
      </c>
      <c r="G359">
        <v>0</v>
      </c>
      <c r="H359">
        <v>0</v>
      </c>
      <c r="I359">
        <v>0</v>
      </c>
      <c r="J359">
        <v>0</v>
      </c>
      <c r="K359">
        <v>0</v>
      </c>
      <c r="L359">
        <v>0</v>
      </c>
      <c r="M359">
        <v>0</v>
      </c>
      <c r="N359">
        <v>0</v>
      </c>
      <c r="O359">
        <v>0</v>
      </c>
      <c r="P359">
        <v>0</v>
      </c>
      <c r="Q359">
        <v>0</v>
      </c>
      <c r="CO359">
        <v>0.89</v>
      </c>
      <c r="CP359">
        <v>0.90749999999999997</v>
      </c>
      <c r="CQ359">
        <v>0.91500000000000004</v>
      </c>
      <c r="CR359">
        <v>0.89</v>
      </c>
    </row>
    <row r="360" spans="2:96" x14ac:dyDescent="0.2">
      <c r="B360">
        <v>0</v>
      </c>
      <c r="C360">
        <v>0</v>
      </c>
      <c r="D360">
        <v>0</v>
      </c>
      <c r="E360">
        <v>0</v>
      </c>
      <c r="F360">
        <v>0</v>
      </c>
      <c r="G360">
        <v>0</v>
      </c>
      <c r="H360">
        <v>0</v>
      </c>
      <c r="I360">
        <v>0</v>
      </c>
      <c r="J360">
        <v>0</v>
      </c>
      <c r="K360">
        <v>0</v>
      </c>
      <c r="L360">
        <v>0</v>
      </c>
      <c r="M360">
        <v>0</v>
      </c>
      <c r="N360">
        <v>0</v>
      </c>
      <c r="O360">
        <v>0</v>
      </c>
      <c r="P360">
        <v>0</v>
      </c>
      <c r="Q360">
        <v>0</v>
      </c>
      <c r="CO360">
        <v>0.91500000000000004</v>
      </c>
      <c r="CP360">
        <v>0.92749999999999999</v>
      </c>
      <c r="CQ360">
        <v>0.91500000000000004</v>
      </c>
      <c r="CR360">
        <v>0.89</v>
      </c>
    </row>
    <row r="361" spans="2:96" x14ac:dyDescent="0.2">
      <c r="B361">
        <v>0</v>
      </c>
      <c r="C361">
        <v>0</v>
      </c>
      <c r="D361">
        <v>0</v>
      </c>
      <c r="E361">
        <v>0</v>
      </c>
      <c r="F361">
        <v>0</v>
      </c>
      <c r="G361">
        <v>0</v>
      </c>
      <c r="H361">
        <v>0</v>
      </c>
      <c r="I361">
        <v>0</v>
      </c>
      <c r="J361">
        <v>0</v>
      </c>
      <c r="K361">
        <v>0</v>
      </c>
      <c r="L361">
        <v>0</v>
      </c>
      <c r="M361">
        <v>0</v>
      </c>
      <c r="N361">
        <v>0</v>
      </c>
      <c r="O361">
        <v>0</v>
      </c>
      <c r="P361">
        <v>0</v>
      </c>
      <c r="Q361">
        <v>0</v>
      </c>
      <c r="CO361">
        <v>0.94499999999999995</v>
      </c>
      <c r="CP361">
        <v>0.92</v>
      </c>
      <c r="CQ361">
        <v>0.91500000000000004</v>
      </c>
      <c r="CR361">
        <v>0.89</v>
      </c>
    </row>
    <row r="362" spans="2:96" x14ac:dyDescent="0.2">
      <c r="B362">
        <v>0</v>
      </c>
      <c r="C362">
        <v>0</v>
      </c>
      <c r="D362">
        <v>0</v>
      </c>
      <c r="E362">
        <v>0</v>
      </c>
      <c r="F362">
        <v>0</v>
      </c>
      <c r="G362">
        <v>0</v>
      </c>
      <c r="H362">
        <v>0</v>
      </c>
      <c r="I362">
        <v>0</v>
      </c>
      <c r="J362">
        <v>0</v>
      </c>
      <c r="K362">
        <v>0</v>
      </c>
      <c r="L362">
        <v>0</v>
      </c>
      <c r="M362">
        <v>0</v>
      </c>
      <c r="N362">
        <v>0</v>
      </c>
      <c r="O362">
        <v>0</v>
      </c>
      <c r="P362">
        <v>0</v>
      </c>
      <c r="Q362">
        <v>0</v>
      </c>
      <c r="CO362">
        <v>0.875</v>
      </c>
      <c r="CP362">
        <v>0.90249999999999997</v>
      </c>
      <c r="CQ362">
        <v>0.82</v>
      </c>
      <c r="CR362">
        <v>0.89</v>
      </c>
    </row>
    <row r="363" spans="2:96" x14ac:dyDescent="0.2">
      <c r="B363">
        <v>0</v>
      </c>
      <c r="C363">
        <v>0</v>
      </c>
      <c r="D363">
        <v>0</v>
      </c>
      <c r="E363">
        <v>0</v>
      </c>
      <c r="F363">
        <v>0</v>
      </c>
      <c r="G363">
        <v>0</v>
      </c>
      <c r="H363">
        <v>0</v>
      </c>
      <c r="I363">
        <v>0</v>
      </c>
      <c r="J363">
        <v>0</v>
      </c>
      <c r="K363">
        <v>0</v>
      </c>
      <c r="L363">
        <v>0</v>
      </c>
      <c r="M363">
        <v>0</v>
      </c>
      <c r="N363">
        <v>0</v>
      </c>
      <c r="O363">
        <v>0</v>
      </c>
      <c r="P363">
        <v>0</v>
      </c>
      <c r="Q363">
        <v>0</v>
      </c>
      <c r="CO363">
        <v>0.85</v>
      </c>
      <c r="CP363">
        <v>0.90249999999999997</v>
      </c>
      <c r="CQ363">
        <v>0.82</v>
      </c>
      <c r="CR363">
        <v>0.89</v>
      </c>
    </row>
    <row r="364" spans="2:96" x14ac:dyDescent="0.2">
      <c r="B364">
        <v>0</v>
      </c>
      <c r="C364">
        <v>0</v>
      </c>
      <c r="D364">
        <v>0</v>
      </c>
      <c r="E364">
        <v>0</v>
      </c>
      <c r="F364">
        <v>0</v>
      </c>
      <c r="G364">
        <v>0</v>
      </c>
      <c r="H364">
        <v>0</v>
      </c>
      <c r="I364">
        <v>0</v>
      </c>
      <c r="J364">
        <v>0</v>
      </c>
      <c r="K364">
        <v>0</v>
      </c>
      <c r="L364">
        <v>0</v>
      </c>
      <c r="M364">
        <v>0</v>
      </c>
      <c r="N364">
        <v>0</v>
      </c>
      <c r="O364">
        <v>0</v>
      </c>
      <c r="P364">
        <v>0</v>
      </c>
      <c r="Q364">
        <v>0</v>
      </c>
      <c r="CO364">
        <v>0.69</v>
      </c>
      <c r="CP364">
        <v>0.89249999999999996</v>
      </c>
      <c r="CQ364">
        <v>0.71499999999999997</v>
      </c>
      <c r="CR364">
        <v>0.89</v>
      </c>
    </row>
    <row r="365" spans="2:96" x14ac:dyDescent="0.2">
      <c r="B365">
        <v>0</v>
      </c>
      <c r="C365">
        <v>0</v>
      </c>
      <c r="D365">
        <v>0</v>
      </c>
      <c r="E365">
        <v>0</v>
      </c>
      <c r="F365">
        <v>0</v>
      </c>
      <c r="G365">
        <v>0</v>
      </c>
      <c r="H365">
        <v>0</v>
      </c>
      <c r="I365">
        <v>0</v>
      </c>
      <c r="J365">
        <v>0</v>
      </c>
      <c r="K365">
        <v>0</v>
      </c>
      <c r="L365">
        <v>0</v>
      </c>
      <c r="M365">
        <v>0</v>
      </c>
      <c r="N365">
        <v>0</v>
      </c>
      <c r="O365">
        <v>0</v>
      </c>
      <c r="P365">
        <v>0</v>
      </c>
      <c r="Q365">
        <v>0</v>
      </c>
      <c r="CO365">
        <v>0.69</v>
      </c>
      <c r="CP365">
        <v>0.88</v>
      </c>
      <c r="CQ365">
        <v>0.64</v>
      </c>
      <c r="CR365">
        <v>0.89</v>
      </c>
    </row>
    <row r="366" spans="2:96" x14ac:dyDescent="0.2">
      <c r="B366">
        <v>0</v>
      </c>
      <c r="C366">
        <v>0</v>
      </c>
      <c r="D366">
        <v>0</v>
      </c>
      <c r="E366">
        <v>0</v>
      </c>
      <c r="F366">
        <v>0</v>
      </c>
      <c r="G366">
        <v>0</v>
      </c>
      <c r="H366">
        <v>0</v>
      </c>
      <c r="I366">
        <v>0</v>
      </c>
      <c r="J366">
        <v>0</v>
      </c>
      <c r="K366">
        <v>0</v>
      </c>
      <c r="L366">
        <v>0</v>
      </c>
      <c r="M366">
        <v>0</v>
      </c>
      <c r="N366">
        <v>0</v>
      </c>
      <c r="O366">
        <v>0</v>
      </c>
      <c r="P366">
        <v>0</v>
      </c>
      <c r="Q366">
        <v>0</v>
      </c>
      <c r="CO366">
        <v>0.71</v>
      </c>
      <c r="CP366">
        <v>0.87749999999999995</v>
      </c>
      <c r="CQ366">
        <v>0.67</v>
      </c>
      <c r="CR366">
        <v>0.89</v>
      </c>
    </row>
    <row r="367" spans="2:96" x14ac:dyDescent="0.2">
      <c r="B367">
        <v>0</v>
      </c>
      <c r="C367">
        <v>0</v>
      </c>
      <c r="D367">
        <v>0</v>
      </c>
      <c r="E367">
        <v>0</v>
      </c>
      <c r="F367">
        <v>0</v>
      </c>
      <c r="G367">
        <v>0</v>
      </c>
      <c r="H367">
        <v>0</v>
      </c>
      <c r="I367">
        <v>0</v>
      </c>
      <c r="J367">
        <v>0</v>
      </c>
      <c r="K367">
        <v>0</v>
      </c>
      <c r="L367">
        <v>0</v>
      </c>
      <c r="M367">
        <v>0</v>
      </c>
      <c r="N367">
        <v>0</v>
      </c>
      <c r="O367">
        <v>0</v>
      </c>
      <c r="P367">
        <v>0</v>
      </c>
      <c r="Q367">
        <v>0</v>
      </c>
      <c r="CO367">
        <v>0.8</v>
      </c>
      <c r="CP367">
        <v>0.9</v>
      </c>
      <c r="CQ367">
        <v>0.83</v>
      </c>
      <c r="CR367">
        <v>0.89</v>
      </c>
    </row>
    <row r="368" spans="2:96" x14ac:dyDescent="0.2">
      <c r="B368">
        <v>0</v>
      </c>
      <c r="C368">
        <v>0</v>
      </c>
      <c r="D368">
        <v>0</v>
      </c>
      <c r="E368">
        <v>0</v>
      </c>
      <c r="F368">
        <v>0</v>
      </c>
      <c r="G368">
        <v>0</v>
      </c>
      <c r="H368">
        <v>0</v>
      </c>
      <c r="I368">
        <v>0</v>
      </c>
      <c r="J368">
        <v>0</v>
      </c>
      <c r="K368">
        <v>0</v>
      </c>
      <c r="L368">
        <v>0</v>
      </c>
      <c r="M368">
        <v>0</v>
      </c>
      <c r="N368">
        <v>0</v>
      </c>
      <c r="O368">
        <v>0</v>
      </c>
      <c r="P368">
        <v>0</v>
      </c>
      <c r="Q368">
        <v>0</v>
      </c>
      <c r="CO368">
        <v>0.85</v>
      </c>
      <c r="CP368">
        <v>0.90300000000000002</v>
      </c>
      <c r="CQ368">
        <v>0.92</v>
      </c>
      <c r="CR368">
        <v>0.89</v>
      </c>
    </row>
    <row r="369" spans="2:96" x14ac:dyDescent="0.2">
      <c r="B369">
        <v>0</v>
      </c>
      <c r="C369">
        <v>0</v>
      </c>
      <c r="D369">
        <v>0</v>
      </c>
      <c r="E369">
        <v>0</v>
      </c>
      <c r="F369">
        <v>0</v>
      </c>
      <c r="G369">
        <v>0</v>
      </c>
      <c r="H369">
        <v>0</v>
      </c>
      <c r="I369">
        <v>0</v>
      </c>
      <c r="J369">
        <v>0</v>
      </c>
      <c r="K369">
        <v>0</v>
      </c>
      <c r="L369">
        <v>0</v>
      </c>
      <c r="M369">
        <v>0</v>
      </c>
      <c r="N369">
        <v>0</v>
      </c>
      <c r="O369">
        <v>0</v>
      </c>
      <c r="P369">
        <v>0</v>
      </c>
      <c r="Q369">
        <v>0</v>
      </c>
      <c r="CO369">
        <v>0.88</v>
      </c>
      <c r="CP369">
        <v>0.9</v>
      </c>
      <c r="CQ369">
        <v>0.93500000000000005</v>
      </c>
      <c r="CR369">
        <v>0.89</v>
      </c>
    </row>
    <row r="370" spans="2:96" x14ac:dyDescent="0.2">
      <c r="B370">
        <v>0</v>
      </c>
      <c r="C370">
        <v>0</v>
      </c>
      <c r="D370">
        <v>0</v>
      </c>
      <c r="E370">
        <v>0</v>
      </c>
      <c r="F370">
        <v>0</v>
      </c>
      <c r="G370">
        <v>0</v>
      </c>
      <c r="H370">
        <v>0</v>
      </c>
      <c r="I370">
        <v>0</v>
      </c>
      <c r="J370">
        <v>0</v>
      </c>
      <c r="K370">
        <v>0</v>
      </c>
      <c r="L370">
        <v>0</v>
      </c>
      <c r="M370">
        <v>0</v>
      </c>
      <c r="N370">
        <v>0</v>
      </c>
      <c r="O370">
        <v>0</v>
      </c>
      <c r="P370">
        <v>0</v>
      </c>
      <c r="Q370">
        <v>0</v>
      </c>
      <c r="CO370">
        <v>0.88</v>
      </c>
      <c r="CP370">
        <v>0.90249999999999997</v>
      </c>
      <c r="CQ370">
        <v>0.91500000000000004</v>
      </c>
      <c r="CR370">
        <v>0.89</v>
      </c>
    </row>
    <row r="371" spans="2:96" x14ac:dyDescent="0.2">
      <c r="B371">
        <v>0</v>
      </c>
      <c r="C371">
        <v>0</v>
      </c>
      <c r="D371">
        <v>0</v>
      </c>
      <c r="E371">
        <v>0</v>
      </c>
      <c r="F371">
        <v>0</v>
      </c>
      <c r="G371">
        <v>0</v>
      </c>
      <c r="H371">
        <v>0</v>
      </c>
      <c r="I371">
        <v>0</v>
      </c>
      <c r="J371">
        <v>0</v>
      </c>
      <c r="K371">
        <v>0</v>
      </c>
      <c r="L371">
        <v>0</v>
      </c>
      <c r="M371">
        <v>0</v>
      </c>
      <c r="N371">
        <v>0</v>
      </c>
      <c r="O371">
        <v>0</v>
      </c>
      <c r="P371">
        <v>0</v>
      </c>
      <c r="Q371">
        <v>0</v>
      </c>
      <c r="CO371">
        <v>0.89</v>
      </c>
      <c r="CP371">
        <v>0.90749999999999997</v>
      </c>
      <c r="CQ371">
        <v>0.91500000000000004</v>
      </c>
      <c r="CR371">
        <v>0.89</v>
      </c>
    </row>
    <row r="372" spans="2:96" x14ac:dyDescent="0.2">
      <c r="B372">
        <v>0</v>
      </c>
      <c r="C372">
        <v>0</v>
      </c>
      <c r="D372">
        <v>0</v>
      </c>
      <c r="E372">
        <v>0</v>
      </c>
      <c r="F372">
        <v>0</v>
      </c>
      <c r="G372">
        <v>0</v>
      </c>
      <c r="H372">
        <v>0</v>
      </c>
      <c r="I372">
        <v>0</v>
      </c>
      <c r="J372">
        <v>0</v>
      </c>
      <c r="K372">
        <v>0</v>
      </c>
      <c r="L372">
        <v>0</v>
      </c>
      <c r="M372">
        <v>0</v>
      </c>
      <c r="N372">
        <v>0</v>
      </c>
      <c r="O372">
        <v>0</v>
      </c>
      <c r="P372">
        <v>0</v>
      </c>
      <c r="Q372">
        <v>0</v>
      </c>
      <c r="CO372">
        <v>0.91500000000000004</v>
      </c>
      <c r="CP372">
        <v>0.92749999999999999</v>
      </c>
      <c r="CQ372">
        <v>0.91500000000000004</v>
      </c>
      <c r="CR372">
        <v>0.89</v>
      </c>
    </row>
    <row r="373" spans="2:96" x14ac:dyDescent="0.2">
      <c r="B373">
        <v>0</v>
      </c>
      <c r="C373">
        <v>0</v>
      </c>
      <c r="D373">
        <v>0</v>
      </c>
      <c r="E373">
        <v>0</v>
      </c>
      <c r="F373">
        <v>0</v>
      </c>
      <c r="G373">
        <v>0</v>
      </c>
      <c r="H373">
        <v>0</v>
      </c>
      <c r="I373">
        <v>0</v>
      </c>
      <c r="J373">
        <v>0</v>
      </c>
      <c r="K373">
        <v>0</v>
      </c>
      <c r="L373">
        <v>0</v>
      </c>
      <c r="M373">
        <v>0</v>
      </c>
      <c r="N373">
        <v>0</v>
      </c>
      <c r="O373">
        <v>0</v>
      </c>
      <c r="P373">
        <v>0</v>
      </c>
      <c r="Q373">
        <v>0</v>
      </c>
      <c r="CO373">
        <v>0.94499999999999995</v>
      </c>
      <c r="CP373">
        <v>0.92</v>
      </c>
      <c r="CQ373">
        <v>0.91500000000000004</v>
      </c>
      <c r="CR373">
        <v>0.89</v>
      </c>
    </row>
    <row r="374" spans="2:96" x14ac:dyDescent="0.2">
      <c r="B374">
        <v>0</v>
      </c>
      <c r="C374">
        <v>0</v>
      </c>
      <c r="D374">
        <v>0</v>
      </c>
      <c r="E374">
        <v>0</v>
      </c>
      <c r="F374">
        <v>0</v>
      </c>
      <c r="G374">
        <v>0</v>
      </c>
      <c r="H374">
        <v>0</v>
      </c>
      <c r="I374">
        <v>0</v>
      </c>
      <c r="J374">
        <v>0</v>
      </c>
      <c r="K374">
        <v>0</v>
      </c>
      <c r="L374">
        <v>0</v>
      </c>
      <c r="M374">
        <v>0</v>
      </c>
      <c r="N374">
        <v>0</v>
      </c>
      <c r="O374">
        <v>0</v>
      </c>
      <c r="P374">
        <v>0</v>
      </c>
      <c r="Q374">
        <v>0</v>
      </c>
      <c r="CO374">
        <v>0.875</v>
      </c>
      <c r="CP374">
        <v>0.90249999999999997</v>
      </c>
      <c r="CQ374">
        <v>0.82</v>
      </c>
      <c r="CR374">
        <v>0.89</v>
      </c>
    </row>
    <row r="375" spans="2:96" x14ac:dyDescent="0.2">
      <c r="B375">
        <v>0</v>
      </c>
      <c r="C375">
        <v>0</v>
      </c>
      <c r="D375">
        <v>0</v>
      </c>
      <c r="E375">
        <v>0</v>
      </c>
      <c r="F375">
        <v>0</v>
      </c>
      <c r="G375">
        <v>0</v>
      </c>
      <c r="H375">
        <v>0</v>
      </c>
      <c r="I375">
        <v>0</v>
      </c>
      <c r="J375">
        <v>0</v>
      </c>
      <c r="K375">
        <v>0</v>
      </c>
      <c r="L375">
        <v>0</v>
      </c>
      <c r="M375">
        <v>0</v>
      </c>
      <c r="N375">
        <v>0</v>
      </c>
      <c r="O375">
        <v>0</v>
      </c>
      <c r="P375">
        <v>0</v>
      </c>
      <c r="Q375">
        <v>0</v>
      </c>
      <c r="CO375">
        <v>0.85</v>
      </c>
      <c r="CP375">
        <v>0.90249999999999997</v>
      </c>
      <c r="CQ375">
        <v>0.82</v>
      </c>
      <c r="CR375">
        <v>0.89</v>
      </c>
    </row>
    <row r="376" spans="2:96" x14ac:dyDescent="0.2">
      <c r="B376">
        <v>0</v>
      </c>
      <c r="C376">
        <v>0</v>
      </c>
      <c r="D376">
        <v>0</v>
      </c>
      <c r="E376">
        <v>0</v>
      </c>
      <c r="F376">
        <v>0</v>
      </c>
      <c r="G376">
        <v>0</v>
      </c>
      <c r="H376">
        <v>0</v>
      </c>
      <c r="I376">
        <v>0</v>
      </c>
      <c r="J376">
        <v>0</v>
      </c>
      <c r="K376">
        <v>0</v>
      </c>
      <c r="L376">
        <v>0</v>
      </c>
      <c r="M376">
        <v>0</v>
      </c>
      <c r="N376">
        <v>0</v>
      </c>
      <c r="O376">
        <v>0</v>
      </c>
      <c r="P376">
        <v>0</v>
      </c>
      <c r="Q376">
        <v>0</v>
      </c>
      <c r="CO376">
        <v>0.69</v>
      </c>
      <c r="CP376">
        <v>0.89249999999999996</v>
      </c>
      <c r="CQ376">
        <v>0.71499999999999997</v>
      </c>
      <c r="CR376">
        <v>0.89</v>
      </c>
    </row>
    <row r="377" spans="2:96" x14ac:dyDescent="0.2">
      <c r="CO377">
        <v>0.69</v>
      </c>
      <c r="CP377">
        <v>0.88</v>
      </c>
      <c r="CQ377">
        <v>0.64</v>
      </c>
      <c r="CR377">
        <v>0.89</v>
      </c>
    </row>
    <row r="378" spans="2:96" x14ac:dyDescent="0.2">
      <c r="CO378">
        <v>0.71</v>
      </c>
      <c r="CP378">
        <v>0.87749999999999995</v>
      </c>
      <c r="CQ378">
        <v>0.67</v>
      </c>
      <c r="CR378">
        <v>0.89</v>
      </c>
    </row>
    <row r="379" spans="2:96" x14ac:dyDescent="0.2">
      <c r="CO379">
        <v>0.8</v>
      </c>
      <c r="CP379">
        <v>0.9</v>
      </c>
      <c r="CQ379">
        <v>0.83</v>
      </c>
      <c r="CR379">
        <v>0.89</v>
      </c>
    </row>
    <row r="380" spans="2:96" x14ac:dyDescent="0.2">
      <c r="CO380">
        <v>0.85</v>
      </c>
      <c r="CP380">
        <v>0.90300000000000002</v>
      </c>
      <c r="CQ380">
        <v>0.92</v>
      </c>
      <c r="CR380">
        <v>0.89</v>
      </c>
    </row>
    <row r="381" spans="2:96" x14ac:dyDescent="0.2">
      <c r="CO381">
        <v>0.88</v>
      </c>
      <c r="CP381">
        <v>0.9</v>
      </c>
      <c r="CQ381">
        <v>0.93500000000000005</v>
      </c>
      <c r="CR381">
        <v>0.89</v>
      </c>
    </row>
    <row r="382" spans="2:96" x14ac:dyDescent="0.2">
      <c r="CO382">
        <v>0.88</v>
      </c>
      <c r="CP382">
        <v>0.90249999999999997</v>
      </c>
      <c r="CQ382">
        <v>0.91500000000000004</v>
      </c>
      <c r="CR382">
        <v>0.89</v>
      </c>
    </row>
    <row r="383" spans="2:96" x14ac:dyDescent="0.2">
      <c r="CO383">
        <v>0.89</v>
      </c>
      <c r="CP383">
        <v>0.90749999999999997</v>
      </c>
      <c r="CQ383">
        <v>0.91500000000000004</v>
      </c>
      <c r="CR383">
        <v>0.89</v>
      </c>
    </row>
    <row r="384" spans="2:96" x14ac:dyDescent="0.2">
      <c r="CO384">
        <v>0.91500000000000004</v>
      </c>
      <c r="CP384">
        <v>0.92749999999999999</v>
      </c>
      <c r="CQ384">
        <v>0.91500000000000004</v>
      </c>
      <c r="CR384">
        <v>0.89</v>
      </c>
    </row>
    <row r="385" spans="93:96" x14ac:dyDescent="0.2">
      <c r="CO385">
        <v>0.94499999999999995</v>
      </c>
      <c r="CP385">
        <v>0.92</v>
      </c>
      <c r="CQ385">
        <v>0.91500000000000004</v>
      </c>
      <c r="CR385">
        <v>0.89</v>
      </c>
    </row>
    <row r="386" spans="93:96" x14ac:dyDescent="0.2">
      <c r="CO386">
        <v>0.875</v>
      </c>
      <c r="CP386">
        <v>0.90249999999999997</v>
      </c>
      <c r="CQ386">
        <v>0.82</v>
      </c>
      <c r="CR386">
        <v>0.89</v>
      </c>
    </row>
    <row r="387" spans="93:96" x14ac:dyDescent="0.2">
      <c r="CO387">
        <v>0.85</v>
      </c>
      <c r="CP387">
        <v>0.90249999999999997</v>
      </c>
      <c r="CQ387">
        <v>0.82</v>
      </c>
      <c r="CR387">
        <v>0.89</v>
      </c>
    </row>
    <row r="388" spans="93:96" x14ac:dyDescent="0.2">
      <c r="CO388">
        <v>0.69</v>
      </c>
      <c r="CP388">
        <v>0.89249999999999996</v>
      </c>
      <c r="CQ388">
        <v>0.71499999999999997</v>
      </c>
      <c r="CR388">
        <v>0.89</v>
      </c>
    </row>
    <row r="389" spans="93:96" x14ac:dyDescent="0.2">
      <c r="CP389">
        <v>0.88</v>
      </c>
      <c r="CQ389">
        <v>0.64</v>
      </c>
      <c r="CR389">
        <v>0.89</v>
      </c>
    </row>
    <row r="390" spans="93:96" x14ac:dyDescent="0.2">
      <c r="CP390">
        <v>0.87749999999999995</v>
      </c>
      <c r="CQ390">
        <v>0.67</v>
      </c>
      <c r="CR390">
        <v>0.89</v>
      </c>
    </row>
    <row r="391" spans="93:96" x14ac:dyDescent="0.2">
      <c r="CP391">
        <v>0.9</v>
      </c>
      <c r="CQ391">
        <v>0.83</v>
      </c>
      <c r="CR391">
        <v>0.89</v>
      </c>
    </row>
    <row r="392" spans="93:96" x14ac:dyDescent="0.2">
      <c r="CP392">
        <v>0.90300000000000002</v>
      </c>
      <c r="CQ392">
        <v>0.92</v>
      </c>
      <c r="CR392">
        <v>0.89</v>
      </c>
    </row>
    <row r="393" spans="93:96" x14ac:dyDescent="0.2">
      <c r="CP393">
        <v>0.9</v>
      </c>
      <c r="CQ393">
        <v>0.93500000000000005</v>
      </c>
      <c r="CR393">
        <v>0.89</v>
      </c>
    </row>
    <row r="394" spans="93:96" x14ac:dyDescent="0.2">
      <c r="CP394">
        <v>0.90249999999999997</v>
      </c>
      <c r="CQ394">
        <v>0.91500000000000004</v>
      </c>
      <c r="CR394">
        <v>0.89</v>
      </c>
    </row>
    <row r="395" spans="93:96" x14ac:dyDescent="0.2">
      <c r="CP395">
        <v>0.90749999999999997</v>
      </c>
      <c r="CQ395">
        <v>0.91500000000000004</v>
      </c>
      <c r="CR395">
        <v>0.89</v>
      </c>
    </row>
    <row r="396" spans="93:96" x14ac:dyDescent="0.2">
      <c r="CP396">
        <v>0.92749999999999999</v>
      </c>
      <c r="CQ396">
        <v>0.91500000000000004</v>
      </c>
      <c r="CR396">
        <v>0.89</v>
      </c>
    </row>
    <row r="397" spans="93:96" x14ac:dyDescent="0.2">
      <c r="CP397">
        <v>0.92</v>
      </c>
      <c r="CQ397">
        <v>0.91500000000000004</v>
      </c>
      <c r="CR397">
        <v>0.89</v>
      </c>
    </row>
    <row r="398" spans="93:96" x14ac:dyDescent="0.2">
      <c r="CP398">
        <v>0.90249999999999997</v>
      </c>
      <c r="CQ398">
        <v>0.82</v>
      </c>
      <c r="CR398">
        <v>0.89</v>
      </c>
    </row>
    <row r="399" spans="93:96" x14ac:dyDescent="0.2">
      <c r="CP399">
        <v>0.90249999999999997</v>
      </c>
      <c r="CQ399">
        <v>0.82</v>
      </c>
      <c r="CR399">
        <v>0.89</v>
      </c>
    </row>
    <row r="400" spans="93:96" x14ac:dyDescent="0.2">
      <c r="CP400">
        <v>0.89249999999999996</v>
      </c>
      <c r="CQ400">
        <v>0.71499999999999997</v>
      </c>
      <c r="CR400">
        <v>0.89</v>
      </c>
    </row>
    <row r="401" spans="94:96" x14ac:dyDescent="0.2">
      <c r="CP401">
        <v>0.88</v>
      </c>
      <c r="CQ401">
        <v>0.64</v>
      </c>
      <c r="CR401">
        <v>0.89</v>
      </c>
    </row>
    <row r="402" spans="94:96" x14ac:dyDescent="0.2">
      <c r="CP402">
        <v>0.87749999999999995</v>
      </c>
      <c r="CQ402">
        <v>0.67</v>
      </c>
      <c r="CR402">
        <v>0.89</v>
      </c>
    </row>
    <row r="403" spans="94:96" x14ac:dyDescent="0.2">
      <c r="CP403">
        <v>0.9</v>
      </c>
      <c r="CQ403">
        <v>0.83</v>
      </c>
      <c r="CR403">
        <v>0.89</v>
      </c>
    </row>
    <row r="404" spans="94:96" x14ac:dyDescent="0.2">
      <c r="CP404">
        <v>0.90300000000000002</v>
      </c>
      <c r="CQ404">
        <v>0.92</v>
      </c>
      <c r="CR404">
        <v>0.89</v>
      </c>
    </row>
    <row r="405" spans="94:96" x14ac:dyDescent="0.2">
      <c r="CP405">
        <v>0.9</v>
      </c>
      <c r="CQ405">
        <v>0.93500000000000005</v>
      </c>
      <c r="CR405">
        <v>0.89</v>
      </c>
    </row>
    <row r="406" spans="94:96" x14ac:dyDescent="0.2">
      <c r="CP406">
        <v>0.90249999999999997</v>
      </c>
      <c r="CQ406">
        <v>0.91500000000000004</v>
      </c>
      <c r="CR406">
        <v>0.89</v>
      </c>
    </row>
    <row r="407" spans="94:96" x14ac:dyDescent="0.2">
      <c r="CP407">
        <v>0.90749999999999997</v>
      </c>
      <c r="CQ407">
        <v>0.91500000000000004</v>
      </c>
      <c r="CR407">
        <v>0.89</v>
      </c>
    </row>
    <row r="408" spans="94:96" x14ac:dyDescent="0.2">
      <c r="CP408">
        <v>0.92749999999999999</v>
      </c>
      <c r="CQ408">
        <v>0.91500000000000004</v>
      </c>
      <c r="CR408">
        <v>0.89</v>
      </c>
    </row>
    <row r="409" spans="94:96" x14ac:dyDescent="0.2">
      <c r="CP409">
        <v>0.92</v>
      </c>
      <c r="CQ409">
        <v>0.91500000000000004</v>
      </c>
      <c r="CR409">
        <v>0.89</v>
      </c>
    </row>
    <row r="410" spans="94:96" x14ac:dyDescent="0.2">
      <c r="CP410">
        <v>0.90249999999999997</v>
      </c>
      <c r="CQ410">
        <v>0.82</v>
      </c>
      <c r="CR410">
        <v>0.89</v>
      </c>
    </row>
    <row r="411" spans="94:96" x14ac:dyDescent="0.2">
      <c r="CP411">
        <v>0.90249999999999997</v>
      </c>
      <c r="CQ411">
        <v>0.82</v>
      </c>
      <c r="CR411">
        <v>0.89</v>
      </c>
    </row>
    <row r="412" spans="94:96" x14ac:dyDescent="0.2">
      <c r="CP412">
        <v>0.89249999999999996</v>
      </c>
      <c r="CQ412">
        <v>0.71499999999999997</v>
      </c>
      <c r="CR412">
        <v>0.89</v>
      </c>
    </row>
    <row r="413" spans="94:96" x14ac:dyDescent="0.2">
      <c r="CP413">
        <v>0.88</v>
      </c>
      <c r="CQ413">
        <v>0.64</v>
      </c>
      <c r="CR413">
        <v>0.89</v>
      </c>
    </row>
    <row r="414" spans="94:96" x14ac:dyDescent="0.2">
      <c r="CP414">
        <v>0.87749999999999995</v>
      </c>
      <c r="CQ414">
        <v>0.67</v>
      </c>
      <c r="CR414">
        <v>0.89</v>
      </c>
    </row>
    <row r="415" spans="94:96" x14ac:dyDescent="0.2">
      <c r="CP415">
        <v>0.9</v>
      </c>
      <c r="CQ415">
        <v>0.83</v>
      </c>
      <c r="CR415">
        <v>0.89</v>
      </c>
    </row>
    <row r="416" spans="94:96" x14ac:dyDescent="0.2">
      <c r="CP416">
        <v>0.90300000000000002</v>
      </c>
      <c r="CQ416">
        <v>0.92</v>
      </c>
      <c r="CR416">
        <v>0.89</v>
      </c>
    </row>
    <row r="417" spans="94:96" x14ac:dyDescent="0.2">
      <c r="CP417">
        <v>0.9</v>
      </c>
      <c r="CQ417">
        <v>0.93500000000000005</v>
      </c>
      <c r="CR417">
        <v>0.89</v>
      </c>
    </row>
    <row r="418" spans="94:96" x14ac:dyDescent="0.2">
      <c r="CP418">
        <v>0.90249999999999997</v>
      </c>
      <c r="CQ418">
        <v>0.91500000000000004</v>
      </c>
      <c r="CR418">
        <v>0.89</v>
      </c>
    </row>
    <row r="419" spans="94:96" x14ac:dyDescent="0.2">
      <c r="CP419">
        <v>0.90749999999999997</v>
      </c>
      <c r="CQ419">
        <v>0.91500000000000004</v>
      </c>
      <c r="CR419">
        <v>0.89</v>
      </c>
    </row>
    <row r="420" spans="94:96" x14ac:dyDescent="0.2">
      <c r="CP420">
        <v>0.92749999999999999</v>
      </c>
      <c r="CQ420">
        <v>0.91500000000000004</v>
      </c>
      <c r="CR420">
        <v>0.89</v>
      </c>
    </row>
    <row r="421" spans="94:96" x14ac:dyDescent="0.2">
      <c r="CP421">
        <v>0.92</v>
      </c>
      <c r="CQ421">
        <v>0.91500000000000004</v>
      </c>
      <c r="CR421">
        <v>0.89</v>
      </c>
    </row>
    <row r="422" spans="94:96" x14ac:dyDescent="0.2">
      <c r="CP422">
        <v>0.90249999999999997</v>
      </c>
      <c r="CQ422">
        <v>0.82</v>
      </c>
      <c r="CR422">
        <v>0.89</v>
      </c>
    </row>
    <row r="423" spans="94:96" x14ac:dyDescent="0.2">
      <c r="CP423">
        <v>0.90249999999999997</v>
      </c>
      <c r="CQ423">
        <v>0.82</v>
      </c>
      <c r="CR423">
        <v>0.89</v>
      </c>
    </row>
    <row r="424" spans="94:96" x14ac:dyDescent="0.2">
      <c r="CP424">
        <v>0.89249999999999996</v>
      </c>
      <c r="CQ424">
        <v>0.71499999999999997</v>
      </c>
      <c r="CR424">
        <v>0.89</v>
      </c>
    </row>
    <row r="425" spans="94:96" x14ac:dyDescent="0.2">
      <c r="CQ425">
        <v>0.64</v>
      </c>
      <c r="CR425">
        <v>0.89</v>
      </c>
    </row>
    <row r="426" spans="94:96" x14ac:dyDescent="0.2">
      <c r="CQ426">
        <v>0.67</v>
      </c>
      <c r="CR426">
        <v>0.89</v>
      </c>
    </row>
    <row r="427" spans="94:96" x14ac:dyDescent="0.2">
      <c r="CQ427">
        <v>0.83</v>
      </c>
      <c r="CR427">
        <v>0.89</v>
      </c>
    </row>
    <row r="428" spans="94:96" x14ac:dyDescent="0.2">
      <c r="CQ428">
        <v>0.92</v>
      </c>
      <c r="CR428">
        <v>0.89</v>
      </c>
    </row>
    <row r="429" spans="94:96" x14ac:dyDescent="0.2">
      <c r="CQ429">
        <v>0.93500000000000005</v>
      </c>
      <c r="CR429">
        <v>0.89</v>
      </c>
    </row>
    <row r="430" spans="94:96" x14ac:dyDescent="0.2">
      <c r="CQ430">
        <v>0.91500000000000004</v>
      </c>
      <c r="CR430">
        <v>0.89</v>
      </c>
    </row>
    <row r="431" spans="94:96" x14ac:dyDescent="0.2">
      <c r="CQ431">
        <v>0.91500000000000004</v>
      </c>
      <c r="CR431">
        <v>0.89</v>
      </c>
    </row>
    <row r="432" spans="94:96" x14ac:dyDescent="0.2">
      <c r="CQ432">
        <v>0.91500000000000004</v>
      </c>
      <c r="CR432">
        <v>0.89</v>
      </c>
    </row>
    <row r="433" spans="95:96" x14ac:dyDescent="0.2">
      <c r="CQ433">
        <v>0.91500000000000004</v>
      </c>
      <c r="CR433">
        <v>0.89</v>
      </c>
    </row>
    <row r="434" spans="95:96" x14ac:dyDescent="0.2">
      <c r="CQ434">
        <v>0.82</v>
      </c>
      <c r="CR434">
        <v>0.89</v>
      </c>
    </row>
    <row r="435" spans="95:96" x14ac:dyDescent="0.2">
      <c r="CQ435">
        <v>0.82</v>
      </c>
      <c r="CR435">
        <v>0.89</v>
      </c>
    </row>
    <row r="436" spans="95:96" x14ac:dyDescent="0.2">
      <c r="CQ436">
        <v>0.71499999999999997</v>
      </c>
      <c r="CR436">
        <v>0.89</v>
      </c>
    </row>
  </sheetData>
  <pageMargins left="0.75" right="0.75" top="1" bottom="1" header="0.5" footer="0.5"/>
  <pageSetup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autoPageBreaks="0"/>
  </sheetPr>
  <dimension ref="A1:CJ654"/>
  <sheetViews>
    <sheetView showGridLines="0" zoomScale="80" workbookViewId="0"/>
  </sheetViews>
  <sheetFormatPr defaultRowHeight="12.75" x14ac:dyDescent="0.2"/>
  <cols>
    <col min="1" max="2" width="3.7109375" customWidth="1"/>
    <col min="3" max="3" width="17.7109375" customWidth="1"/>
    <col min="4" max="4" width="13.7109375" style="91" customWidth="1"/>
    <col min="5" max="5" width="3.7109375" style="62" customWidth="1"/>
    <col min="6" max="9" width="13.7109375" style="62" customWidth="1"/>
    <col min="10" max="22" width="13.7109375" customWidth="1"/>
    <col min="23" max="23" width="14.42578125" customWidth="1"/>
    <col min="24" max="40" width="13.7109375" customWidth="1"/>
    <col min="41" max="42" width="10.5703125" bestFit="1" customWidth="1"/>
    <col min="43" max="44" width="11.42578125" bestFit="1" customWidth="1"/>
    <col min="45" max="46" width="11.7109375" bestFit="1" customWidth="1"/>
    <col min="47" max="47" width="16.7109375" customWidth="1"/>
    <col min="48" max="48" width="17.140625" customWidth="1"/>
    <col min="49" max="49" width="13.140625" customWidth="1"/>
    <col min="50" max="50" width="11.42578125" customWidth="1"/>
    <col min="51" max="51" width="16" customWidth="1"/>
    <col min="52" max="52" width="15.42578125" customWidth="1"/>
    <col min="53" max="53" width="14" customWidth="1"/>
    <col min="54" max="54" width="14.28515625" customWidth="1"/>
    <col min="55" max="56" width="15" bestFit="1" customWidth="1"/>
    <col min="57" max="58" width="10.5703125" bestFit="1" customWidth="1"/>
    <col min="59" max="59" width="12.85546875" customWidth="1"/>
    <col min="60" max="70" width="13" customWidth="1"/>
    <col min="71" max="71" width="15" customWidth="1"/>
    <col min="72" max="72" width="15.7109375" customWidth="1"/>
    <col min="84" max="84" width="12.42578125" bestFit="1" customWidth="1"/>
  </cols>
  <sheetData>
    <row r="1" spans="1:88" x14ac:dyDescent="0.2">
      <c r="A1" s="79"/>
    </row>
    <row r="3" spans="1:88" x14ac:dyDescent="0.2">
      <c r="B3" s="58" t="s">
        <v>46</v>
      </c>
      <c r="C3" s="59"/>
      <c r="D3" s="60"/>
      <c r="E3" s="61"/>
      <c r="G3" s="63" t="s">
        <v>47</v>
      </c>
      <c r="H3" s="61"/>
      <c r="I3" s="61"/>
    </row>
    <row r="4" spans="1:88" x14ac:dyDescent="0.2">
      <c r="B4" s="92"/>
      <c r="C4" s="92"/>
      <c r="D4" s="93"/>
      <c r="E4" s="94"/>
      <c r="G4" s="94"/>
      <c r="H4" s="94"/>
      <c r="I4" s="94"/>
    </row>
    <row r="5" spans="1:88" x14ac:dyDescent="0.2">
      <c r="B5" s="92"/>
      <c r="C5" s="92" t="s">
        <v>48</v>
      </c>
      <c r="D5" s="64" t="s">
        <v>49</v>
      </c>
      <c r="E5" s="94"/>
      <c r="G5" s="95" t="s">
        <v>50</v>
      </c>
      <c r="H5" s="65">
        <f>'Daily Operation'!D7</f>
        <v>36753</v>
      </c>
      <c r="I5" s="94"/>
      <c r="K5" s="66"/>
    </row>
    <row r="6" spans="1:88" x14ac:dyDescent="0.2">
      <c r="B6" s="92"/>
      <c r="C6" s="92" t="s">
        <v>51</v>
      </c>
      <c r="D6" s="64" t="s">
        <v>52</v>
      </c>
      <c r="E6" s="94"/>
      <c r="G6" s="95" t="s">
        <v>22</v>
      </c>
      <c r="H6" s="65">
        <f>EOMONTH(FetchDate,0)+1</f>
        <v>36770</v>
      </c>
      <c r="I6" s="94"/>
      <c r="K6" s="66"/>
    </row>
    <row r="7" spans="1:88" x14ac:dyDescent="0.2">
      <c r="B7" s="92"/>
      <c r="C7" s="92" t="s">
        <v>53</v>
      </c>
      <c r="D7" s="64" t="s">
        <v>52</v>
      </c>
      <c r="E7" s="94"/>
      <c r="G7" s="95" t="s">
        <v>23</v>
      </c>
      <c r="H7" s="65">
        <f>Configuration!I3</f>
        <v>46022</v>
      </c>
      <c r="I7" s="94"/>
    </row>
    <row r="8" spans="1:88" x14ac:dyDescent="0.2">
      <c r="B8" s="92"/>
      <c r="C8" s="92"/>
      <c r="D8" s="93"/>
      <c r="E8" s="94"/>
      <c r="G8" s="94"/>
      <c r="H8" s="94"/>
      <c r="I8" s="94"/>
    </row>
    <row r="10" spans="1:88" x14ac:dyDescent="0.2">
      <c r="E10" s="62">
        <v>5</v>
      </c>
      <c r="F10" s="62">
        <v>6</v>
      </c>
      <c r="G10" s="62">
        <v>7</v>
      </c>
      <c r="H10" s="62">
        <v>8</v>
      </c>
      <c r="I10" s="62">
        <v>9</v>
      </c>
      <c r="J10" s="62">
        <v>10</v>
      </c>
      <c r="K10" s="62">
        <v>11</v>
      </c>
      <c r="L10" s="62">
        <v>12</v>
      </c>
      <c r="M10" s="62">
        <v>13</v>
      </c>
      <c r="N10" s="62">
        <v>14</v>
      </c>
      <c r="O10" s="62">
        <v>15</v>
      </c>
      <c r="P10" s="62">
        <v>16</v>
      </c>
      <c r="Q10" s="62">
        <v>17</v>
      </c>
      <c r="R10" s="62">
        <v>18</v>
      </c>
      <c r="S10" s="62">
        <v>19</v>
      </c>
      <c r="T10" s="62">
        <v>20</v>
      </c>
      <c r="U10" s="62">
        <v>21</v>
      </c>
      <c r="V10" s="62">
        <v>22</v>
      </c>
      <c r="W10" s="62">
        <v>23</v>
      </c>
      <c r="X10" s="62">
        <v>24</v>
      </c>
      <c r="Y10" s="62">
        <v>25</v>
      </c>
      <c r="Z10" s="62">
        <v>26</v>
      </c>
      <c r="AA10" s="62">
        <v>27</v>
      </c>
      <c r="AB10" s="62">
        <v>28</v>
      </c>
      <c r="AC10" s="62">
        <v>29</v>
      </c>
      <c r="AD10" s="62">
        <v>30</v>
      </c>
      <c r="AE10" s="62">
        <v>31</v>
      </c>
      <c r="AF10" s="62">
        <v>32</v>
      </c>
      <c r="AG10" s="62">
        <v>33</v>
      </c>
      <c r="AH10" s="62">
        <v>34</v>
      </c>
      <c r="AI10" s="62">
        <v>35</v>
      </c>
      <c r="AJ10" s="62">
        <v>36</v>
      </c>
      <c r="AK10" s="62">
        <v>37</v>
      </c>
      <c r="AL10" s="62">
        <v>38</v>
      </c>
      <c r="AM10" s="62">
        <v>39</v>
      </c>
      <c r="AN10" s="62">
        <v>40</v>
      </c>
      <c r="AO10" s="62">
        <v>41</v>
      </c>
      <c r="AP10" s="62">
        <v>42</v>
      </c>
      <c r="AQ10" s="62">
        <v>43</v>
      </c>
      <c r="AR10" s="62">
        <v>44</v>
      </c>
      <c r="AS10" s="62">
        <v>45</v>
      </c>
      <c r="AT10" s="62">
        <v>46</v>
      </c>
      <c r="AU10" s="62">
        <v>47</v>
      </c>
      <c r="AV10" s="62">
        <v>48</v>
      </c>
      <c r="AW10" s="62">
        <v>49</v>
      </c>
      <c r="AX10" s="62">
        <v>50</v>
      </c>
      <c r="AY10" s="62">
        <v>51</v>
      </c>
      <c r="AZ10" s="62">
        <v>52</v>
      </c>
      <c r="BA10" s="62">
        <v>53</v>
      </c>
      <c r="BB10" s="62">
        <v>54</v>
      </c>
      <c r="BC10" s="62">
        <v>55</v>
      </c>
      <c r="BD10" s="62">
        <v>56</v>
      </c>
      <c r="BE10" s="62">
        <v>57</v>
      </c>
      <c r="BF10" s="62">
        <v>58</v>
      </c>
      <c r="BG10" s="62">
        <v>59</v>
      </c>
      <c r="BH10" s="62">
        <v>60</v>
      </c>
      <c r="BI10" s="62">
        <v>61</v>
      </c>
      <c r="BJ10" s="62">
        <v>62</v>
      </c>
      <c r="BK10" s="62">
        <v>63</v>
      </c>
      <c r="BL10" s="62">
        <v>64</v>
      </c>
      <c r="BM10" s="62">
        <v>65</v>
      </c>
      <c r="BN10" s="62">
        <v>66</v>
      </c>
      <c r="BO10" s="62">
        <v>67</v>
      </c>
      <c r="BP10" s="62">
        <v>68</v>
      </c>
      <c r="BQ10" s="62">
        <v>69</v>
      </c>
      <c r="BR10" s="62">
        <v>70</v>
      </c>
      <c r="BS10" s="62">
        <v>71</v>
      </c>
      <c r="BT10" s="62">
        <v>72</v>
      </c>
      <c r="BU10" s="62">
        <v>73</v>
      </c>
      <c r="BV10" s="62">
        <v>74</v>
      </c>
      <c r="BW10" s="62">
        <v>75</v>
      </c>
      <c r="BX10" s="62">
        <v>76</v>
      </c>
      <c r="BY10" s="62">
        <v>77</v>
      </c>
      <c r="BZ10" s="62">
        <v>78</v>
      </c>
      <c r="CA10" s="62">
        <v>79</v>
      </c>
      <c r="CB10" s="62">
        <v>80</v>
      </c>
      <c r="CC10" s="62">
        <v>81</v>
      </c>
      <c r="CD10" s="62">
        <v>82</v>
      </c>
      <c r="CE10" s="62">
        <v>83</v>
      </c>
      <c r="CF10" s="62">
        <v>84</v>
      </c>
      <c r="CG10" s="62">
        <v>85</v>
      </c>
      <c r="CH10" s="62">
        <v>86</v>
      </c>
      <c r="CI10" s="62">
        <v>87</v>
      </c>
      <c r="CJ10" s="62">
        <v>88</v>
      </c>
    </row>
    <row r="11" spans="1:88" s="70" customFormat="1" x14ac:dyDescent="0.2">
      <c r="A11" s="67"/>
      <c r="B11" s="67"/>
      <c r="C11" s="67"/>
      <c r="D11" s="96" t="s">
        <v>54</v>
      </c>
      <c r="E11" s="68"/>
      <c r="F11" s="68" t="s">
        <v>24</v>
      </c>
      <c r="G11" s="70" t="s">
        <v>24</v>
      </c>
      <c r="H11" s="68" t="s">
        <v>24</v>
      </c>
      <c r="I11" s="69" t="s">
        <v>24</v>
      </c>
      <c r="J11" s="69" t="s">
        <v>24</v>
      </c>
      <c r="K11" s="70" t="s">
        <v>24</v>
      </c>
      <c r="L11" s="70" t="s">
        <v>24</v>
      </c>
      <c r="M11" s="70" t="s">
        <v>24</v>
      </c>
      <c r="N11" s="70" t="s">
        <v>24</v>
      </c>
      <c r="O11" s="70" t="s">
        <v>24</v>
      </c>
      <c r="P11" s="70" t="s">
        <v>24</v>
      </c>
      <c r="Q11" s="70" t="s">
        <v>24</v>
      </c>
      <c r="R11" s="70" t="s">
        <v>24</v>
      </c>
      <c r="S11" s="70" t="s">
        <v>24</v>
      </c>
      <c r="T11" s="70" t="s">
        <v>24</v>
      </c>
      <c r="U11" s="68" t="s">
        <v>24</v>
      </c>
      <c r="V11" s="70" t="s">
        <v>24</v>
      </c>
      <c r="W11" s="68" t="s">
        <v>24</v>
      </c>
      <c r="X11" s="69" t="s">
        <v>24</v>
      </c>
      <c r="Y11" s="69" t="s">
        <v>24</v>
      </c>
      <c r="Z11" s="70" t="s">
        <v>24</v>
      </c>
      <c r="AA11" s="70" t="s">
        <v>24</v>
      </c>
      <c r="AB11" s="70" t="s">
        <v>24</v>
      </c>
      <c r="AC11" s="70" t="s">
        <v>24</v>
      </c>
      <c r="AD11" s="70" t="s">
        <v>24</v>
      </c>
      <c r="AE11" s="70" t="s">
        <v>24</v>
      </c>
      <c r="AF11" s="70" t="s">
        <v>24</v>
      </c>
      <c r="AG11" s="70" t="s">
        <v>24</v>
      </c>
      <c r="AH11" s="70" t="s">
        <v>24</v>
      </c>
      <c r="AI11" s="70" t="s">
        <v>24</v>
      </c>
      <c r="AJ11" s="70" t="s">
        <v>24</v>
      </c>
      <c r="AK11" s="68" t="s">
        <v>24</v>
      </c>
      <c r="AL11" s="70" t="s">
        <v>24</v>
      </c>
      <c r="AM11" s="68" t="s">
        <v>24</v>
      </c>
      <c r="AN11" s="69" t="s">
        <v>24</v>
      </c>
      <c r="AO11" s="69" t="s">
        <v>24</v>
      </c>
      <c r="AP11" s="70" t="s">
        <v>24</v>
      </c>
      <c r="AQ11" s="70" t="s">
        <v>24</v>
      </c>
      <c r="AR11" s="70" t="s">
        <v>24</v>
      </c>
      <c r="AS11" s="70" t="s">
        <v>24</v>
      </c>
      <c r="AT11" s="70" t="s">
        <v>24</v>
      </c>
      <c r="AU11" s="70" t="s">
        <v>24</v>
      </c>
      <c r="AV11" s="70" t="s">
        <v>24</v>
      </c>
      <c r="AW11" s="70" t="s">
        <v>24</v>
      </c>
      <c r="AX11" s="70" t="s">
        <v>24</v>
      </c>
      <c r="AY11" s="70" t="s">
        <v>24</v>
      </c>
      <c r="AZ11" s="70" t="s">
        <v>24</v>
      </c>
      <c r="BA11" s="70" t="s">
        <v>24</v>
      </c>
      <c r="BB11" s="70" t="s">
        <v>24</v>
      </c>
      <c r="BC11" s="70" t="s">
        <v>24</v>
      </c>
      <c r="BD11" s="70" t="s">
        <v>24</v>
      </c>
      <c r="BE11" s="68" t="s">
        <v>24</v>
      </c>
      <c r="BF11" s="70" t="s">
        <v>24</v>
      </c>
      <c r="BG11" s="70" t="s">
        <v>24</v>
      </c>
      <c r="BH11" s="70" t="s">
        <v>24</v>
      </c>
      <c r="BI11" s="70" t="s">
        <v>24</v>
      </c>
      <c r="BJ11" s="70" t="s">
        <v>24</v>
      </c>
      <c r="BK11" s="70" t="s">
        <v>24</v>
      </c>
      <c r="BL11" s="70" t="s">
        <v>24</v>
      </c>
      <c r="BM11" s="70" t="s">
        <v>24</v>
      </c>
      <c r="BN11" s="70" t="s">
        <v>24</v>
      </c>
      <c r="BO11" s="70" t="s">
        <v>24</v>
      </c>
      <c r="BP11" s="70" t="s">
        <v>24</v>
      </c>
      <c r="BQ11" s="70" t="s">
        <v>24</v>
      </c>
      <c r="BR11" s="70" t="s">
        <v>24</v>
      </c>
      <c r="BS11" s="70" t="s">
        <v>24</v>
      </c>
      <c r="BT11" s="70" t="s">
        <v>24</v>
      </c>
      <c r="BU11" s="70" t="s">
        <v>24</v>
      </c>
      <c r="BV11" s="70" t="s">
        <v>24</v>
      </c>
      <c r="BW11" s="70" t="s">
        <v>24</v>
      </c>
      <c r="BX11" s="70" t="s">
        <v>24</v>
      </c>
      <c r="BY11" s="70" t="s">
        <v>24</v>
      </c>
      <c r="BZ11" s="70" t="s">
        <v>24</v>
      </c>
      <c r="CA11" s="70" t="s">
        <v>24</v>
      </c>
      <c r="CB11" s="70" t="s">
        <v>24</v>
      </c>
      <c r="CC11" s="70" t="s">
        <v>24</v>
      </c>
      <c r="CD11" s="70" t="s">
        <v>24</v>
      </c>
    </row>
    <row r="12" spans="1:88" s="74" customFormat="1" x14ac:dyDescent="0.2">
      <c r="A12" s="71"/>
      <c r="B12" s="71"/>
      <c r="C12" s="71"/>
      <c r="D12" s="97" t="s">
        <v>55</v>
      </c>
      <c r="E12" s="72"/>
      <c r="F12" s="73">
        <v>36754</v>
      </c>
      <c r="G12" s="74">
        <v>36754</v>
      </c>
      <c r="H12" s="73">
        <v>36754</v>
      </c>
      <c r="I12" s="74">
        <v>36754</v>
      </c>
      <c r="J12" s="74">
        <v>36754</v>
      </c>
      <c r="K12" s="74">
        <v>36754</v>
      </c>
      <c r="L12" s="74">
        <v>36754</v>
      </c>
      <c r="M12" s="74">
        <v>36754</v>
      </c>
      <c r="N12" s="74">
        <v>36754</v>
      </c>
      <c r="O12" s="74">
        <v>36754</v>
      </c>
      <c r="P12" s="74">
        <v>36754</v>
      </c>
      <c r="Q12" s="74">
        <v>36754</v>
      </c>
      <c r="R12" s="74">
        <v>36754</v>
      </c>
      <c r="S12" s="74">
        <v>36754</v>
      </c>
      <c r="T12" s="74">
        <v>36754</v>
      </c>
      <c r="U12" s="73">
        <v>36754</v>
      </c>
      <c r="V12" s="74">
        <v>36754</v>
      </c>
      <c r="W12" s="73">
        <v>36754</v>
      </c>
      <c r="X12" s="74">
        <v>36754</v>
      </c>
      <c r="Y12" s="74">
        <v>36754</v>
      </c>
      <c r="Z12" s="74">
        <v>36754</v>
      </c>
      <c r="AA12" s="74">
        <v>36754</v>
      </c>
      <c r="AB12" s="74">
        <v>36754</v>
      </c>
      <c r="AC12" s="74">
        <v>36754</v>
      </c>
      <c r="AD12" s="74">
        <v>36754</v>
      </c>
      <c r="AE12" s="74">
        <v>36754</v>
      </c>
      <c r="AF12" s="74">
        <v>36754</v>
      </c>
      <c r="AG12" s="74">
        <v>36754</v>
      </c>
      <c r="AH12" s="74">
        <v>36754</v>
      </c>
      <c r="AI12" s="74">
        <v>36754</v>
      </c>
      <c r="AJ12" s="74">
        <v>36754</v>
      </c>
      <c r="AK12" s="73">
        <v>36754</v>
      </c>
      <c r="AL12" s="74">
        <v>36754</v>
      </c>
      <c r="AM12" s="73">
        <v>36754</v>
      </c>
      <c r="AN12" s="74">
        <v>36754</v>
      </c>
      <c r="AO12" s="74">
        <v>36754</v>
      </c>
      <c r="AP12" s="74">
        <v>36754</v>
      </c>
      <c r="AQ12" s="74">
        <v>36754</v>
      </c>
      <c r="AR12" s="74">
        <v>36754</v>
      </c>
      <c r="AS12" s="74">
        <v>36754</v>
      </c>
      <c r="AT12" s="74">
        <v>36754</v>
      </c>
      <c r="AU12" s="74">
        <v>36754</v>
      </c>
      <c r="AV12" s="74">
        <v>36754</v>
      </c>
      <c r="AW12" s="74">
        <v>36754</v>
      </c>
      <c r="AX12" s="74">
        <v>36754</v>
      </c>
      <c r="AY12" s="74">
        <v>36754</v>
      </c>
      <c r="AZ12" s="74">
        <v>36754</v>
      </c>
      <c r="BA12" s="74">
        <v>36754</v>
      </c>
      <c r="BB12" s="74">
        <v>36754</v>
      </c>
      <c r="BC12" s="74">
        <v>36754</v>
      </c>
      <c r="BD12" s="74">
        <v>36754</v>
      </c>
      <c r="BE12" s="73">
        <v>36754</v>
      </c>
      <c r="BF12" s="74">
        <v>36754</v>
      </c>
      <c r="BG12" s="74">
        <v>36754</v>
      </c>
      <c r="BH12" s="74">
        <v>36754</v>
      </c>
      <c r="BI12" s="74">
        <v>36754</v>
      </c>
      <c r="BJ12" s="74">
        <v>36754</v>
      </c>
      <c r="BK12" s="74">
        <v>36754</v>
      </c>
      <c r="BL12" s="74">
        <v>36754</v>
      </c>
      <c r="BM12" s="74">
        <v>36754</v>
      </c>
      <c r="BN12" s="74">
        <v>36754</v>
      </c>
      <c r="BO12" s="74">
        <v>36754</v>
      </c>
      <c r="BP12" s="74">
        <v>36754</v>
      </c>
      <c r="BQ12" s="74">
        <v>36754</v>
      </c>
      <c r="BR12" s="74">
        <v>36754</v>
      </c>
      <c r="BS12" s="74">
        <v>36754</v>
      </c>
      <c r="BT12" s="74">
        <v>36754</v>
      </c>
      <c r="BU12" s="74">
        <v>36754</v>
      </c>
      <c r="BV12" s="74">
        <v>36754</v>
      </c>
      <c r="BW12" s="74">
        <v>36754</v>
      </c>
      <c r="BX12" s="74">
        <v>36754</v>
      </c>
      <c r="BY12" s="74">
        <v>36754</v>
      </c>
      <c r="BZ12" s="74">
        <v>36754</v>
      </c>
      <c r="CA12" s="74">
        <v>36754</v>
      </c>
      <c r="CB12" s="74">
        <v>36754</v>
      </c>
      <c r="CC12" s="74">
        <v>36754</v>
      </c>
      <c r="CD12" s="74">
        <v>36754</v>
      </c>
    </row>
    <row r="13" spans="1:88" s="74" customFormat="1" x14ac:dyDescent="0.2">
      <c r="A13" s="71"/>
      <c r="B13" s="71"/>
      <c r="C13" s="71"/>
      <c r="D13" s="97" t="s">
        <v>56</v>
      </c>
      <c r="E13" s="72"/>
      <c r="F13" s="73">
        <v>36753</v>
      </c>
      <c r="G13" s="74">
        <v>36753</v>
      </c>
      <c r="H13" s="73">
        <v>36753</v>
      </c>
      <c r="I13" s="74">
        <v>36753</v>
      </c>
      <c r="J13" s="74">
        <v>36753</v>
      </c>
      <c r="K13" s="74">
        <v>36753</v>
      </c>
      <c r="L13" s="74">
        <v>36753</v>
      </c>
      <c r="M13" s="74">
        <v>36753</v>
      </c>
      <c r="N13" s="74">
        <v>36753</v>
      </c>
      <c r="O13" s="74">
        <v>36753</v>
      </c>
      <c r="P13" s="74">
        <v>36753</v>
      </c>
      <c r="Q13" s="74">
        <v>36753</v>
      </c>
      <c r="R13" s="74">
        <v>36753</v>
      </c>
      <c r="S13" s="74">
        <v>36753</v>
      </c>
      <c r="T13" s="74">
        <v>36753</v>
      </c>
      <c r="U13" s="73">
        <v>36753</v>
      </c>
      <c r="V13" s="74">
        <v>36753</v>
      </c>
      <c r="W13" s="73">
        <v>36753</v>
      </c>
      <c r="X13" s="74">
        <v>36753</v>
      </c>
      <c r="Y13" s="74">
        <v>36753</v>
      </c>
      <c r="Z13" s="74">
        <v>36753</v>
      </c>
      <c r="AA13" s="74">
        <v>36753</v>
      </c>
      <c r="AB13" s="74">
        <v>36753</v>
      </c>
      <c r="AC13" s="74">
        <v>36753</v>
      </c>
      <c r="AD13" s="74">
        <v>36753</v>
      </c>
      <c r="AE13" s="74">
        <v>36753</v>
      </c>
      <c r="AF13" s="74">
        <v>36753</v>
      </c>
      <c r="AG13" s="74">
        <v>36753</v>
      </c>
      <c r="AH13" s="74">
        <v>36753</v>
      </c>
      <c r="AI13" s="74">
        <v>36753</v>
      </c>
      <c r="AJ13" s="74">
        <v>36753</v>
      </c>
      <c r="AK13" s="73">
        <v>36753</v>
      </c>
      <c r="AL13" s="74">
        <v>36753</v>
      </c>
      <c r="AM13" s="73">
        <v>36753</v>
      </c>
      <c r="AN13" s="74">
        <v>36753</v>
      </c>
      <c r="AO13" s="74">
        <v>36753</v>
      </c>
      <c r="AP13" s="74">
        <v>36753</v>
      </c>
      <c r="AQ13" s="74">
        <v>36753</v>
      </c>
      <c r="AR13" s="74">
        <v>36753</v>
      </c>
      <c r="AS13" s="74">
        <v>36753</v>
      </c>
      <c r="AT13" s="74">
        <v>36753</v>
      </c>
      <c r="AU13" s="74">
        <v>36753</v>
      </c>
      <c r="AV13" s="74">
        <v>36753</v>
      </c>
      <c r="AW13" s="74">
        <v>36753</v>
      </c>
      <c r="AX13" s="74">
        <v>36753</v>
      </c>
      <c r="AY13" s="74">
        <v>36753</v>
      </c>
      <c r="AZ13" s="74">
        <v>36753</v>
      </c>
      <c r="BA13" s="74">
        <v>36753</v>
      </c>
      <c r="BB13" s="74">
        <v>36753</v>
      </c>
      <c r="BC13" s="74">
        <v>36753</v>
      </c>
      <c r="BD13" s="74">
        <v>36753</v>
      </c>
      <c r="BE13" s="73">
        <v>36753</v>
      </c>
      <c r="BF13" s="74">
        <v>36753</v>
      </c>
      <c r="BG13" s="74">
        <v>36753</v>
      </c>
      <c r="BH13" s="74">
        <v>36753</v>
      </c>
      <c r="BI13" s="74">
        <v>36753</v>
      </c>
      <c r="BJ13" s="74">
        <v>36753</v>
      </c>
      <c r="BK13" s="74">
        <v>36753</v>
      </c>
      <c r="BL13" s="74">
        <v>36753</v>
      </c>
      <c r="BM13" s="74">
        <v>36753</v>
      </c>
      <c r="BN13" s="74">
        <v>36753</v>
      </c>
      <c r="BO13" s="74">
        <v>36753</v>
      </c>
      <c r="BP13" s="74">
        <v>36753</v>
      </c>
      <c r="BQ13" s="74">
        <v>36753</v>
      </c>
      <c r="BR13" s="74">
        <v>36753</v>
      </c>
      <c r="BS13" s="74">
        <v>36753</v>
      </c>
      <c r="BT13" s="74">
        <v>36753</v>
      </c>
      <c r="BU13" s="74">
        <v>36753</v>
      </c>
      <c r="BV13" s="74">
        <v>36753</v>
      </c>
      <c r="BW13" s="74">
        <v>36753</v>
      </c>
      <c r="BX13" s="74">
        <v>36753</v>
      </c>
      <c r="BY13" s="74">
        <v>36753</v>
      </c>
      <c r="BZ13" s="74">
        <v>36753</v>
      </c>
      <c r="CA13" s="74">
        <v>36753</v>
      </c>
      <c r="CB13" s="74">
        <v>36753</v>
      </c>
      <c r="CC13" s="74">
        <v>36753</v>
      </c>
      <c r="CD13" s="74">
        <v>36753</v>
      </c>
    </row>
    <row r="14" spans="1:88" s="78" customFormat="1" ht="38.25" x14ac:dyDescent="0.2">
      <c r="A14" s="75"/>
      <c r="B14" s="76"/>
      <c r="C14" s="76"/>
      <c r="D14" s="98" t="s">
        <v>57</v>
      </c>
      <c r="E14" s="77"/>
      <c r="F14" s="77" t="s">
        <v>37</v>
      </c>
      <c r="G14" s="78" t="s">
        <v>58</v>
      </c>
      <c r="H14" s="77" t="s">
        <v>37</v>
      </c>
      <c r="I14" s="77" t="s">
        <v>141</v>
      </c>
      <c r="J14" s="77" t="s">
        <v>422</v>
      </c>
      <c r="K14" s="77" t="s">
        <v>424</v>
      </c>
      <c r="L14" s="77" t="s">
        <v>426</v>
      </c>
      <c r="M14" s="77" t="s">
        <v>428</v>
      </c>
      <c r="N14" s="77" t="s">
        <v>430</v>
      </c>
      <c r="O14" s="77" t="s">
        <v>20</v>
      </c>
      <c r="P14" s="77" t="s">
        <v>433</v>
      </c>
      <c r="Q14" s="77" t="s">
        <v>435</v>
      </c>
      <c r="R14" s="77" t="s">
        <v>437</v>
      </c>
      <c r="S14" s="77" t="s">
        <v>453</v>
      </c>
      <c r="T14" s="77" t="s">
        <v>454</v>
      </c>
      <c r="U14" s="77" t="s">
        <v>59</v>
      </c>
      <c r="V14" s="78" t="s">
        <v>59</v>
      </c>
      <c r="W14" s="77" t="s">
        <v>118</v>
      </c>
      <c r="X14" s="77" t="s">
        <v>118</v>
      </c>
      <c r="Y14" s="77" t="s">
        <v>86</v>
      </c>
      <c r="Z14" s="77" t="s">
        <v>86</v>
      </c>
      <c r="AA14" s="77" t="s">
        <v>85</v>
      </c>
      <c r="AB14" s="77" t="s">
        <v>85</v>
      </c>
      <c r="AC14" s="77" t="s">
        <v>120</v>
      </c>
      <c r="AD14" s="77" t="s">
        <v>120</v>
      </c>
      <c r="AE14" s="77" t="s">
        <v>112</v>
      </c>
      <c r="AF14" s="77" t="s">
        <v>112</v>
      </c>
      <c r="AG14" s="77" t="s">
        <v>114</v>
      </c>
      <c r="AH14" s="77" t="s">
        <v>114</v>
      </c>
      <c r="AI14" s="77" t="s">
        <v>135</v>
      </c>
      <c r="AJ14" s="77" t="s">
        <v>135</v>
      </c>
      <c r="AK14" s="77" t="s">
        <v>87</v>
      </c>
      <c r="AL14" s="78" t="s">
        <v>87</v>
      </c>
      <c r="AM14" s="77" t="s">
        <v>455</v>
      </c>
      <c r="AN14" s="77" t="s">
        <v>455</v>
      </c>
      <c r="AO14" s="77" t="s">
        <v>123</v>
      </c>
      <c r="AP14" s="77" t="s">
        <v>123</v>
      </c>
      <c r="AQ14" s="77" t="s">
        <v>89</v>
      </c>
      <c r="AR14" s="77" t="s">
        <v>89</v>
      </c>
      <c r="AS14" s="77" t="s">
        <v>90</v>
      </c>
      <c r="AT14" s="77" t="s">
        <v>90</v>
      </c>
      <c r="AU14" s="77" t="s">
        <v>107</v>
      </c>
      <c r="AV14" s="77" t="s">
        <v>107</v>
      </c>
      <c r="AW14" s="77" t="s">
        <v>122</v>
      </c>
      <c r="AX14" s="77" t="s">
        <v>122</v>
      </c>
      <c r="AY14" s="77" t="s">
        <v>18</v>
      </c>
      <c r="AZ14" s="77" t="s">
        <v>18</v>
      </c>
      <c r="BA14" s="77" t="s">
        <v>19</v>
      </c>
      <c r="BB14" s="77" t="s">
        <v>19</v>
      </c>
      <c r="BC14" s="77" t="s">
        <v>110</v>
      </c>
      <c r="BD14" s="77" t="s">
        <v>110</v>
      </c>
      <c r="BE14" s="77" t="s">
        <v>292</v>
      </c>
      <c r="BF14" s="78" t="s">
        <v>292</v>
      </c>
      <c r="BG14" s="77" t="s">
        <v>110</v>
      </c>
      <c r="BH14" s="77" t="s">
        <v>110</v>
      </c>
      <c r="BI14" s="77" t="s">
        <v>91</v>
      </c>
      <c r="BJ14" s="77" t="s">
        <v>91</v>
      </c>
      <c r="BK14" s="77" t="s">
        <v>96</v>
      </c>
      <c r="BL14" s="77" t="s">
        <v>96</v>
      </c>
      <c r="BM14" s="77" t="s">
        <v>92</v>
      </c>
      <c r="BN14" s="77" t="s">
        <v>92</v>
      </c>
      <c r="BO14" s="77" t="s">
        <v>119</v>
      </c>
      <c r="BP14" s="77" t="s">
        <v>119</v>
      </c>
      <c r="BQ14" s="77" t="s">
        <v>510</v>
      </c>
      <c r="BR14" s="77" t="s">
        <v>510</v>
      </c>
      <c r="BS14" s="77" t="s">
        <v>270</v>
      </c>
      <c r="BT14" s="77" t="s">
        <v>270</v>
      </c>
      <c r="BU14" s="77" t="s">
        <v>521</v>
      </c>
      <c r="BV14" s="77" t="s">
        <v>521</v>
      </c>
      <c r="BW14" s="77" t="s">
        <v>286</v>
      </c>
      <c r="BX14" s="77" t="s">
        <v>286</v>
      </c>
      <c r="BY14" s="77" t="s">
        <v>288</v>
      </c>
      <c r="BZ14" s="77" t="s">
        <v>288</v>
      </c>
      <c r="CA14" s="77" t="s">
        <v>290</v>
      </c>
      <c r="CB14" s="77" t="s">
        <v>290</v>
      </c>
      <c r="CC14" s="77" t="s">
        <v>369</v>
      </c>
      <c r="CD14" s="77" t="s">
        <v>369</v>
      </c>
    </row>
    <row r="15" spans="1:88" s="82" customFormat="1" x14ac:dyDescent="0.2">
      <c r="A15" s="79"/>
      <c r="B15" s="79"/>
      <c r="C15" s="79"/>
      <c r="D15" s="98" t="s">
        <v>60</v>
      </c>
      <c r="E15" s="80"/>
      <c r="F15" s="80" t="s">
        <v>61</v>
      </c>
      <c r="G15" s="82" t="s">
        <v>62</v>
      </c>
      <c r="H15" s="80" t="s">
        <v>268</v>
      </c>
      <c r="I15" s="81" t="s">
        <v>268</v>
      </c>
      <c r="J15" s="81" t="s">
        <v>268</v>
      </c>
      <c r="K15" s="81" t="s">
        <v>268</v>
      </c>
      <c r="L15" s="81" t="s">
        <v>268</v>
      </c>
      <c r="M15" s="81" t="s">
        <v>268</v>
      </c>
      <c r="N15" s="81" t="s">
        <v>268</v>
      </c>
      <c r="O15" s="81" t="s">
        <v>268</v>
      </c>
      <c r="P15" s="81" t="s">
        <v>268</v>
      </c>
      <c r="Q15" s="81" t="s">
        <v>268</v>
      </c>
      <c r="R15" s="81" t="s">
        <v>268</v>
      </c>
      <c r="S15" s="81" t="s">
        <v>268</v>
      </c>
      <c r="T15" s="81" t="s">
        <v>268</v>
      </c>
      <c r="U15" s="80" t="s">
        <v>61</v>
      </c>
      <c r="V15" s="82" t="s">
        <v>61</v>
      </c>
      <c r="W15" s="80" t="s">
        <v>61</v>
      </c>
      <c r="X15" s="81" t="s">
        <v>61</v>
      </c>
      <c r="Y15" s="81" t="s">
        <v>61</v>
      </c>
      <c r="Z15" s="81" t="s">
        <v>61</v>
      </c>
      <c r="AA15" s="81" t="s">
        <v>61</v>
      </c>
      <c r="AB15" s="81" t="s">
        <v>61</v>
      </c>
      <c r="AC15" s="81" t="s">
        <v>61</v>
      </c>
      <c r="AD15" s="81" t="s">
        <v>61</v>
      </c>
      <c r="AE15" s="81" t="s">
        <v>61</v>
      </c>
      <c r="AF15" s="81" t="s">
        <v>61</v>
      </c>
      <c r="AG15" s="81" t="s">
        <v>61</v>
      </c>
      <c r="AH15" s="81" t="s">
        <v>61</v>
      </c>
      <c r="AI15" s="81" t="s">
        <v>61</v>
      </c>
      <c r="AJ15" s="81" t="s">
        <v>61</v>
      </c>
      <c r="AK15" s="80" t="s">
        <v>61</v>
      </c>
      <c r="AL15" s="82" t="s">
        <v>61</v>
      </c>
      <c r="AM15" s="80" t="s">
        <v>61</v>
      </c>
      <c r="AN15" s="81" t="s">
        <v>61</v>
      </c>
      <c r="AO15" s="81" t="s">
        <v>61</v>
      </c>
      <c r="AP15" s="81" t="s">
        <v>61</v>
      </c>
      <c r="AQ15" s="81" t="s">
        <v>61</v>
      </c>
      <c r="AR15" s="81" t="s">
        <v>61</v>
      </c>
      <c r="AS15" s="81" t="s">
        <v>61</v>
      </c>
      <c r="AT15" s="81" t="s">
        <v>61</v>
      </c>
      <c r="AU15" s="81" t="s">
        <v>61</v>
      </c>
      <c r="AV15" s="81" t="s">
        <v>61</v>
      </c>
      <c r="AW15" s="81" t="s">
        <v>61</v>
      </c>
      <c r="AX15" s="81" t="s">
        <v>61</v>
      </c>
      <c r="AY15" s="81" t="s">
        <v>61</v>
      </c>
      <c r="AZ15" s="81" t="s">
        <v>61</v>
      </c>
      <c r="BA15" s="81" t="s">
        <v>61</v>
      </c>
      <c r="BB15" s="81" t="s">
        <v>61</v>
      </c>
      <c r="BC15" s="81" t="s">
        <v>61</v>
      </c>
      <c r="BD15" s="81" t="s">
        <v>61</v>
      </c>
      <c r="BE15" s="80" t="s">
        <v>61</v>
      </c>
      <c r="BF15" s="82" t="s">
        <v>61</v>
      </c>
      <c r="BG15" s="81" t="s">
        <v>61</v>
      </c>
      <c r="BH15" s="81" t="s">
        <v>61</v>
      </c>
      <c r="BI15" s="81" t="s">
        <v>61</v>
      </c>
      <c r="BJ15" s="81" t="s">
        <v>61</v>
      </c>
      <c r="BK15" s="81" t="s">
        <v>61</v>
      </c>
      <c r="BL15" s="81" t="s">
        <v>61</v>
      </c>
      <c r="BM15" s="81" t="s">
        <v>61</v>
      </c>
      <c r="BN15" s="81" t="s">
        <v>61</v>
      </c>
      <c r="BO15" s="81" t="s">
        <v>61</v>
      </c>
      <c r="BP15" s="81" t="s">
        <v>61</v>
      </c>
      <c r="BQ15" s="81" t="s">
        <v>61</v>
      </c>
      <c r="BR15" s="81" t="s">
        <v>61</v>
      </c>
      <c r="BS15" s="81" t="s">
        <v>61</v>
      </c>
      <c r="BT15" s="81" t="s">
        <v>61</v>
      </c>
      <c r="BU15" s="81" t="s">
        <v>61</v>
      </c>
      <c r="BV15" s="81" t="s">
        <v>61</v>
      </c>
      <c r="BW15" s="81" t="s">
        <v>61</v>
      </c>
      <c r="BX15" s="81" t="s">
        <v>61</v>
      </c>
      <c r="BY15" s="81" t="s">
        <v>61</v>
      </c>
      <c r="BZ15" s="81" t="s">
        <v>61</v>
      </c>
      <c r="CA15" s="81" t="s">
        <v>61</v>
      </c>
      <c r="CB15" s="81" t="s">
        <v>61</v>
      </c>
      <c r="CC15" s="81" t="s">
        <v>61</v>
      </c>
      <c r="CD15" s="81" t="s">
        <v>61</v>
      </c>
    </row>
    <row r="16" spans="1:88" s="83" customFormat="1" x14ac:dyDescent="0.2">
      <c r="A16" s="79"/>
      <c r="B16" s="79"/>
      <c r="C16" s="79"/>
      <c r="D16" s="98" t="s">
        <v>63</v>
      </c>
      <c r="E16" s="80"/>
      <c r="F16" s="80" t="s">
        <v>64</v>
      </c>
      <c r="G16" s="83" t="s">
        <v>65</v>
      </c>
      <c r="H16" s="80" t="s">
        <v>64</v>
      </c>
      <c r="I16" s="80" t="s">
        <v>64</v>
      </c>
      <c r="J16" s="80" t="s">
        <v>64</v>
      </c>
      <c r="K16" s="80" t="s">
        <v>64</v>
      </c>
      <c r="L16" s="80" t="s">
        <v>64</v>
      </c>
      <c r="M16" s="80" t="s">
        <v>64</v>
      </c>
      <c r="N16" s="80" t="s">
        <v>64</v>
      </c>
      <c r="O16" s="80" t="s">
        <v>64</v>
      </c>
      <c r="P16" s="80" t="s">
        <v>64</v>
      </c>
      <c r="Q16" s="80" t="s">
        <v>64</v>
      </c>
      <c r="R16" s="80" t="s">
        <v>64</v>
      </c>
      <c r="S16" s="80" t="s">
        <v>64</v>
      </c>
      <c r="T16" s="80" t="s">
        <v>64</v>
      </c>
      <c r="U16" s="80" t="s">
        <v>66</v>
      </c>
      <c r="V16" s="83" t="s">
        <v>67</v>
      </c>
      <c r="W16" s="80" t="s">
        <v>66</v>
      </c>
      <c r="X16" s="80" t="s">
        <v>67</v>
      </c>
      <c r="Y16" s="80" t="s">
        <v>66</v>
      </c>
      <c r="Z16" s="80" t="s">
        <v>67</v>
      </c>
      <c r="AA16" s="80" t="s">
        <v>66</v>
      </c>
      <c r="AB16" s="80" t="s">
        <v>67</v>
      </c>
      <c r="AC16" s="80" t="s">
        <v>66</v>
      </c>
      <c r="AD16" s="80" t="s">
        <v>67</v>
      </c>
      <c r="AE16" s="80" t="s">
        <v>66</v>
      </c>
      <c r="AF16" s="80" t="s">
        <v>67</v>
      </c>
      <c r="AG16" s="80" t="s">
        <v>66</v>
      </c>
      <c r="AH16" s="80" t="s">
        <v>67</v>
      </c>
      <c r="AI16" s="80" t="s">
        <v>66</v>
      </c>
      <c r="AJ16" s="80" t="s">
        <v>67</v>
      </c>
      <c r="AK16" s="80" t="s">
        <v>66</v>
      </c>
      <c r="AL16" s="83" t="s">
        <v>67</v>
      </c>
      <c r="AM16" s="80" t="s">
        <v>66</v>
      </c>
      <c r="AN16" s="80" t="s">
        <v>67</v>
      </c>
      <c r="AO16" s="80" t="s">
        <v>66</v>
      </c>
      <c r="AP16" s="80" t="s">
        <v>67</v>
      </c>
      <c r="AQ16" s="80" t="s">
        <v>66</v>
      </c>
      <c r="AR16" s="80" t="s">
        <v>67</v>
      </c>
      <c r="AS16" s="80" t="s">
        <v>66</v>
      </c>
      <c r="AT16" s="80" t="s">
        <v>67</v>
      </c>
      <c r="AU16" s="80" t="s">
        <v>66</v>
      </c>
      <c r="AV16" s="80" t="s">
        <v>67</v>
      </c>
      <c r="AW16" s="80" t="s">
        <v>66</v>
      </c>
      <c r="AX16" s="80" t="s">
        <v>67</v>
      </c>
      <c r="AY16" s="80" t="s">
        <v>66</v>
      </c>
      <c r="AZ16" s="80" t="s">
        <v>67</v>
      </c>
      <c r="BA16" s="80" t="s">
        <v>66</v>
      </c>
      <c r="BB16" s="80" t="s">
        <v>67</v>
      </c>
      <c r="BC16" s="80" t="s">
        <v>66</v>
      </c>
      <c r="BD16" s="80" t="s">
        <v>67</v>
      </c>
      <c r="BE16" s="80" t="s">
        <v>66</v>
      </c>
      <c r="BF16" s="83" t="s">
        <v>67</v>
      </c>
      <c r="BG16" s="80" t="s">
        <v>66</v>
      </c>
      <c r="BH16" s="80" t="s">
        <v>67</v>
      </c>
      <c r="BI16" s="80" t="s">
        <v>66</v>
      </c>
      <c r="BJ16" s="80" t="s">
        <v>67</v>
      </c>
      <c r="BK16" s="80" t="s">
        <v>66</v>
      </c>
      <c r="BL16" s="80" t="s">
        <v>67</v>
      </c>
      <c r="BM16" s="80" t="s">
        <v>66</v>
      </c>
      <c r="BN16" s="80" t="s">
        <v>67</v>
      </c>
      <c r="BO16" s="80" t="s">
        <v>66</v>
      </c>
      <c r="BP16" s="80" t="s">
        <v>67</v>
      </c>
      <c r="BQ16" s="80" t="s">
        <v>66</v>
      </c>
      <c r="BR16" s="80" t="s">
        <v>67</v>
      </c>
      <c r="BS16" s="80" t="s">
        <v>66</v>
      </c>
      <c r="BT16" s="80" t="s">
        <v>67</v>
      </c>
      <c r="BU16" s="80" t="s">
        <v>66</v>
      </c>
      <c r="BV16" s="80" t="s">
        <v>67</v>
      </c>
      <c r="BW16" s="80" t="s">
        <v>66</v>
      </c>
      <c r="BX16" s="80" t="s">
        <v>67</v>
      </c>
      <c r="BY16" s="80" t="s">
        <v>66</v>
      </c>
      <c r="BZ16" s="80" t="s">
        <v>67</v>
      </c>
      <c r="CA16" s="80" t="s">
        <v>66</v>
      </c>
      <c r="CB16" s="80" t="s">
        <v>67</v>
      </c>
      <c r="CC16" s="80" t="s">
        <v>66</v>
      </c>
      <c r="CD16" s="80" t="s">
        <v>67</v>
      </c>
    </row>
    <row r="17" spans="1:86" s="83" customFormat="1" ht="63.75" x14ac:dyDescent="0.2">
      <c r="A17" s="79"/>
      <c r="B17" s="79"/>
      <c r="C17" s="84"/>
      <c r="D17" s="98" t="s">
        <v>68</v>
      </c>
      <c r="E17" s="80"/>
      <c r="F17" s="80" t="s">
        <v>71</v>
      </c>
      <c r="G17" s="83" t="s">
        <v>75</v>
      </c>
      <c r="H17" s="80" t="s">
        <v>452</v>
      </c>
      <c r="I17" s="80" t="s">
        <v>141</v>
      </c>
      <c r="J17" s="80" t="s">
        <v>422</v>
      </c>
      <c r="K17" s="80" t="s">
        <v>424</v>
      </c>
      <c r="L17" s="80" t="s">
        <v>426</v>
      </c>
      <c r="M17" s="80" t="s">
        <v>428</v>
      </c>
      <c r="N17" s="80" t="s">
        <v>430</v>
      </c>
      <c r="O17" s="80" t="s">
        <v>20</v>
      </c>
      <c r="P17" s="80" t="s">
        <v>433</v>
      </c>
      <c r="Q17" s="80" t="s">
        <v>435</v>
      </c>
      <c r="R17" s="80" t="s">
        <v>437</v>
      </c>
      <c r="S17" s="80" t="s">
        <v>453</v>
      </c>
      <c r="T17" s="80" t="s">
        <v>454</v>
      </c>
      <c r="U17" s="80" t="s">
        <v>456</v>
      </c>
      <c r="V17" s="83" t="s">
        <v>457</v>
      </c>
      <c r="W17" s="80" t="s">
        <v>236</v>
      </c>
      <c r="X17" s="80" t="s">
        <v>237</v>
      </c>
      <c r="Y17" s="80" t="s">
        <v>458</v>
      </c>
      <c r="Z17" s="80" t="s">
        <v>459</v>
      </c>
      <c r="AA17" s="80" t="s">
        <v>229</v>
      </c>
      <c r="AB17" s="80" t="s">
        <v>230</v>
      </c>
      <c r="AC17" s="80" t="s">
        <v>232</v>
      </c>
      <c r="AD17" s="80" t="s">
        <v>233</v>
      </c>
      <c r="AE17" s="80" t="s">
        <v>234</v>
      </c>
      <c r="AF17" s="80" t="s">
        <v>235</v>
      </c>
      <c r="AG17" s="80" t="s">
        <v>460</v>
      </c>
      <c r="AH17" s="80" t="s">
        <v>461</v>
      </c>
      <c r="AI17" s="80" t="s">
        <v>462</v>
      </c>
      <c r="AJ17" s="80" t="s">
        <v>463</v>
      </c>
      <c r="AK17" s="80" t="s">
        <v>226</v>
      </c>
      <c r="AL17" s="83" t="s">
        <v>227</v>
      </c>
      <c r="AM17" s="80" t="s">
        <v>464</v>
      </c>
      <c r="AN17" s="80" t="s">
        <v>465</v>
      </c>
      <c r="AO17" s="80" t="s">
        <v>466</v>
      </c>
      <c r="AP17" s="80" t="s">
        <v>467</v>
      </c>
      <c r="AQ17" s="80" t="s">
        <v>228</v>
      </c>
      <c r="AR17" s="80" t="s">
        <v>238</v>
      </c>
      <c r="AS17" s="80" t="s">
        <v>468</v>
      </c>
      <c r="AT17" s="80" t="s">
        <v>469</v>
      </c>
      <c r="AU17" s="80" t="s">
        <v>482</v>
      </c>
      <c r="AV17" s="80" t="s">
        <v>483</v>
      </c>
      <c r="AW17" s="80" t="s">
        <v>484</v>
      </c>
      <c r="AX17" s="80" t="s">
        <v>485</v>
      </c>
      <c r="AY17" s="80" t="s">
        <v>470</v>
      </c>
      <c r="AZ17" s="80" t="s">
        <v>471</v>
      </c>
      <c r="BA17" s="80" t="s">
        <v>472</v>
      </c>
      <c r="BB17" s="80" t="s">
        <v>473</v>
      </c>
      <c r="BC17" s="80" t="s">
        <v>474</v>
      </c>
      <c r="BD17" s="80" t="s">
        <v>475</v>
      </c>
      <c r="BE17" s="80" t="s">
        <v>476</v>
      </c>
      <c r="BF17" s="83" t="s">
        <v>477</v>
      </c>
      <c r="BG17" s="80" t="s">
        <v>474</v>
      </c>
      <c r="BH17" s="80" t="s">
        <v>475</v>
      </c>
      <c r="BI17" s="77" t="s">
        <v>517</v>
      </c>
      <c r="BJ17" s="77" t="s">
        <v>518</v>
      </c>
      <c r="BK17" s="77" t="s">
        <v>519</v>
      </c>
      <c r="BL17" s="77" t="s">
        <v>520</v>
      </c>
      <c r="BM17" s="77" t="s">
        <v>513</v>
      </c>
      <c r="BN17" s="77" t="s">
        <v>515</v>
      </c>
      <c r="BO17" s="77" t="s">
        <v>514</v>
      </c>
      <c r="BP17" s="77" t="s">
        <v>516</v>
      </c>
      <c r="BQ17" s="80" t="s">
        <v>511</v>
      </c>
      <c r="BR17" s="80" t="s">
        <v>512</v>
      </c>
      <c r="BS17" s="80" t="s">
        <v>536</v>
      </c>
      <c r="BT17" s="80" t="s">
        <v>537</v>
      </c>
      <c r="BU17" s="80" t="s">
        <v>522</v>
      </c>
      <c r="BV17" s="80" t="s">
        <v>523</v>
      </c>
      <c r="BW17" s="80" t="s">
        <v>527</v>
      </c>
      <c r="BX17" s="80" t="s">
        <v>529</v>
      </c>
      <c r="BY17" s="80" t="s">
        <v>525</v>
      </c>
      <c r="BZ17" s="80" t="s">
        <v>526</v>
      </c>
      <c r="CA17" s="80" t="s">
        <v>528</v>
      </c>
      <c r="CB17" s="80" t="s">
        <v>530</v>
      </c>
      <c r="CC17" s="80" t="s">
        <v>531</v>
      </c>
      <c r="CD17" s="80" t="s">
        <v>532</v>
      </c>
      <c r="CE17" s="80" t="s">
        <v>533</v>
      </c>
    </row>
    <row r="18" spans="1:86" s="85" customFormat="1" x14ac:dyDescent="0.2"/>
    <row r="19" spans="1:86" s="76" customFormat="1" x14ac:dyDescent="0.2">
      <c r="D19" s="86">
        <v>36770</v>
      </c>
      <c r="E19" s="75"/>
      <c r="F19" s="87">
        <v>4.234</v>
      </c>
      <c r="G19" s="88">
        <v>6.7736190794025999E-2</v>
      </c>
      <c r="H19" s="87">
        <v>0.48</v>
      </c>
      <c r="I19" s="87">
        <v>0.57499999999999996</v>
      </c>
      <c r="J19" s="87">
        <v>0.57499999999999996</v>
      </c>
      <c r="K19" s="87">
        <v>0.625</v>
      </c>
      <c r="L19" s="87">
        <v>0.47</v>
      </c>
      <c r="M19" s="87">
        <v>0.625</v>
      </c>
      <c r="N19" s="87">
        <v>0.67500000000000004</v>
      </c>
      <c r="O19" s="87">
        <v>0.55500000000000005</v>
      </c>
      <c r="P19" s="87">
        <v>0.47</v>
      </c>
      <c r="Q19" s="87">
        <v>0.57499999999999996</v>
      </c>
      <c r="R19" s="88">
        <v>0.315</v>
      </c>
      <c r="S19" s="88">
        <v>0.625</v>
      </c>
      <c r="T19" s="87">
        <v>0.57499999999999996</v>
      </c>
      <c r="U19" s="87">
        <v>-9.5000000000000001E-2</v>
      </c>
      <c r="V19" s="87">
        <v>0.01</v>
      </c>
      <c r="W19" s="87">
        <v>5.7500000000000002E-2</v>
      </c>
      <c r="X19" s="87">
        <v>0</v>
      </c>
      <c r="Y19" s="87">
        <v>-8.7499999999999994E-2</v>
      </c>
      <c r="Z19" s="87">
        <v>5.0000000000000001E-3</v>
      </c>
      <c r="AA19" s="87">
        <v>-0.97600000000000009</v>
      </c>
      <c r="AB19" s="87">
        <v>0.155</v>
      </c>
      <c r="AC19" s="87">
        <v>-7.0000000000000007E-2</v>
      </c>
      <c r="AD19" s="87">
        <v>0.01</v>
      </c>
      <c r="AE19" s="87">
        <v>-0.13500000000000001</v>
      </c>
      <c r="AF19" s="87">
        <v>2.5000000000000001E-3</v>
      </c>
      <c r="AG19" s="87">
        <v>-0.09</v>
      </c>
      <c r="AH19" s="87">
        <v>5.0000000000000001E-3</v>
      </c>
      <c r="AI19" s="88">
        <v>0.1075</v>
      </c>
      <c r="AJ19" s="88">
        <v>5.0000000000000001E-3</v>
      </c>
      <c r="AK19" s="88">
        <v>-0.70750000000000002</v>
      </c>
      <c r="AL19" s="87">
        <v>0</v>
      </c>
      <c r="AM19" s="87">
        <v>-0.06</v>
      </c>
      <c r="AN19" s="87">
        <v>5.0000000000000001E-3</v>
      </c>
      <c r="AO19" s="87">
        <v>-0.06</v>
      </c>
      <c r="AP19" s="75">
        <v>7.4999999999999997E-3</v>
      </c>
      <c r="AQ19" s="75">
        <v>0.5</v>
      </c>
      <c r="AR19" s="75">
        <v>-7.4999999999999997E-3</v>
      </c>
      <c r="AS19" s="75">
        <v>0</v>
      </c>
      <c r="AT19" s="75">
        <v>0</v>
      </c>
      <c r="AU19" s="75">
        <v>-1.0249999999999999</v>
      </c>
      <c r="AV19" s="75">
        <v>5.0000000000000001E-3</v>
      </c>
      <c r="AW19" s="75">
        <v>0.46250000000000002</v>
      </c>
      <c r="AX19" s="75">
        <v>-5.0000000000000001E-3</v>
      </c>
      <c r="AY19" s="75">
        <v>-0.03</v>
      </c>
      <c r="AZ19" s="75">
        <v>0.06</v>
      </c>
      <c r="BA19" s="75">
        <v>0.16750000000000001</v>
      </c>
      <c r="BB19" s="75">
        <v>5.0000000000000001E-3</v>
      </c>
      <c r="BC19" s="75">
        <v>-0.03</v>
      </c>
      <c r="BD19" s="75">
        <v>0.01</v>
      </c>
      <c r="BE19" s="75">
        <v>-2.5000000000000001E-3</v>
      </c>
      <c r="BF19" s="75">
        <v>0</v>
      </c>
      <c r="BG19" s="75">
        <v>-0.03</v>
      </c>
      <c r="BH19" s="75">
        <v>0.01</v>
      </c>
      <c r="BI19" s="75">
        <v>-0.06</v>
      </c>
      <c r="BJ19" s="75">
        <v>2.5000000000000001E-2</v>
      </c>
      <c r="BK19" s="75">
        <v>-4.2500000000000003E-2</v>
      </c>
      <c r="BL19" s="75">
        <v>1.9000000000000003E-2</v>
      </c>
      <c r="BM19" s="75">
        <v>-2.5000000000000001E-3</v>
      </c>
      <c r="BN19" s="75">
        <v>0.01</v>
      </c>
      <c r="BO19" s="75">
        <v>0.35</v>
      </c>
      <c r="BP19" s="75">
        <v>3.5000000000000003E-2</v>
      </c>
      <c r="BQ19" s="75">
        <v>-0.92500000000000004</v>
      </c>
      <c r="BR19" s="75">
        <v>0</v>
      </c>
      <c r="BS19" s="75">
        <v>0.2</v>
      </c>
      <c r="BT19" s="75">
        <v>5.0000000000000001E-3</v>
      </c>
      <c r="BU19" s="75">
        <v>0.2</v>
      </c>
      <c r="BV19" s="75">
        <v>5.0000000000000001E-3</v>
      </c>
      <c r="BW19" s="75">
        <v>-0.03</v>
      </c>
      <c r="BX19" s="75">
        <v>0.02</v>
      </c>
      <c r="BY19" s="75">
        <v>2.5000000000000001E-3</v>
      </c>
      <c r="BZ19" s="75">
        <v>1.2500000000000001E-2</v>
      </c>
      <c r="CA19" s="75">
        <v>-0.03</v>
      </c>
      <c r="CB19" s="75">
        <v>0.01</v>
      </c>
      <c r="CC19" s="75">
        <v>0.45</v>
      </c>
      <c r="CD19" s="75">
        <v>0</v>
      </c>
      <c r="CE19" s="331"/>
      <c r="CG19" s="86"/>
    </row>
    <row r="20" spans="1:86" x14ac:dyDescent="0.2">
      <c r="D20" s="86">
        <v>36800</v>
      </c>
      <c r="F20" s="89">
        <v>4.2390000000000008</v>
      </c>
      <c r="G20" s="90">
        <v>6.8043446347530012E-2</v>
      </c>
      <c r="H20" s="89">
        <v>0.52</v>
      </c>
      <c r="I20" s="89">
        <v>0.57499999999999996</v>
      </c>
      <c r="J20" s="89">
        <v>0.57499999999999996</v>
      </c>
      <c r="K20" s="89">
        <v>0.625</v>
      </c>
      <c r="L20" s="87">
        <v>0.47</v>
      </c>
      <c r="M20" s="87">
        <v>0.67500000000000004</v>
      </c>
      <c r="N20" s="89">
        <v>0.72499999999999998</v>
      </c>
      <c r="O20" s="89">
        <v>0.57499999999999996</v>
      </c>
      <c r="P20" s="89">
        <v>0.47</v>
      </c>
      <c r="Q20" s="89">
        <v>0.57499999999999996</v>
      </c>
      <c r="R20" s="90">
        <v>0.35499999999999998</v>
      </c>
      <c r="S20" s="90">
        <v>0.67500000000000004</v>
      </c>
      <c r="T20" s="89">
        <v>0.57499999999999996</v>
      </c>
      <c r="U20" s="89">
        <v>-0.09</v>
      </c>
      <c r="V20" s="89">
        <v>0.01</v>
      </c>
      <c r="W20" s="89">
        <v>6.25E-2</v>
      </c>
      <c r="X20" s="89">
        <v>-5.0000000000000001E-3</v>
      </c>
      <c r="Y20" s="89">
        <v>-8.7499999999999994E-2</v>
      </c>
      <c r="Z20" s="89">
        <v>5.0000000000000001E-3</v>
      </c>
      <c r="AA20" s="89">
        <v>-0.61199999999999999</v>
      </c>
      <c r="AB20" s="89">
        <v>0.155</v>
      </c>
      <c r="AC20" s="89">
        <v>-7.0000000000000007E-2</v>
      </c>
      <c r="AD20" s="89">
        <v>0.01</v>
      </c>
      <c r="AE20" s="89">
        <v>-0.14000000000000001</v>
      </c>
      <c r="AF20" s="89">
        <v>2.5000000000000001E-3</v>
      </c>
      <c r="AG20" s="89">
        <v>-8.5000000000000006E-2</v>
      </c>
      <c r="AH20" s="89">
        <v>5.0000000000000001E-3</v>
      </c>
      <c r="AI20" s="90">
        <v>0.1225</v>
      </c>
      <c r="AJ20" s="90">
        <v>5.0000000000000001E-3</v>
      </c>
      <c r="AK20" s="90">
        <v>-0.52249999999999996</v>
      </c>
      <c r="AL20" s="89">
        <v>0</v>
      </c>
      <c r="AM20" s="89">
        <v>-0.12</v>
      </c>
      <c r="AN20" s="89">
        <v>5.0000000000000001E-3</v>
      </c>
      <c r="AO20" s="89">
        <v>0</v>
      </c>
      <c r="AP20" s="62">
        <v>7.4999999999999997E-3</v>
      </c>
      <c r="AQ20" s="62">
        <v>0.4</v>
      </c>
      <c r="AR20" s="62">
        <v>-7.4999999999999997E-3</v>
      </c>
      <c r="AS20" s="62">
        <v>0</v>
      </c>
      <c r="AT20" s="62">
        <v>0</v>
      </c>
      <c r="AU20" s="62">
        <v>-0.67</v>
      </c>
      <c r="AV20" s="62">
        <v>5.0000000000000001E-3</v>
      </c>
      <c r="AW20" s="62">
        <v>0.43</v>
      </c>
      <c r="AX20" s="62">
        <v>-5.0000000000000001E-3</v>
      </c>
      <c r="AY20" s="62">
        <v>-2.75E-2</v>
      </c>
      <c r="AZ20" s="62">
        <v>0.06</v>
      </c>
      <c r="BA20" s="62">
        <v>0.185</v>
      </c>
      <c r="BB20" s="62">
        <v>7.4999999999999997E-3</v>
      </c>
      <c r="BC20" s="62">
        <v>-2.75E-2</v>
      </c>
      <c r="BD20" s="62">
        <v>0.01</v>
      </c>
      <c r="BE20" s="62">
        <v>2.5000000000000001E-3</v>
      </c>
      <c r="BF20" s="62">
        <v>0</v>
      </c>
      <c r="BG20" s="62">
        <v>-2.75E-2</v>
      </c>
      <c r="BH20" s="62">
        <v>0.01</v>
      </c>
      <c r="BI20" s="62">
        <v>-7.0000000000000007E-2</v>
      </c>
      <c r="BJ20" s="62">
        <v>2.5000000000000001E-2</v>
      </c>
      <c r="BK20" s="62">
        <v>-0.04</v>
      </c>
      <c r="BL20" s="62">
        <v>0.02</v>
      </c>
      <c r="BM20" s="62">
        <v>0</v>
      </c>
      <c r="BN20" s="62">
        <v>0.01</v>
      </c>
      <c r="BO20" s="62">
        <v>0.44</v>
      </c>
      <c r="BP20" s="62">
        <v>3.5000000000000003E-2</v>
      </c>
      <c r="BQ20" s="62">
        <v>-0.56999999999999995</v>
      </c>
      <c r="BR20" s="62">
        <v>0</v>
      </c>
      <c r="BS20" s="62">
        <v>0.24</v>
      </c>
      <c r="BT20" s="62">
        <v>2.5000000000000001E-3</v>
      </c>
      <c r="BU20" s="62">
        <v>0.24</v>
      </c>
      <c r="BV20" s="62">
        <v>2.5000000000000001E-3</v>
      </c>
      <c r="BW20" s="62">
        <v>-2.75E-2</v>
      </c>
      <c r="BX20" s="62">
        <v>0.02</v>
      </c>
      <c r="BY20" s="62">
        <v>2.5000000000000001E-3</v>
      </c>
      <c r="BZ20" s="62">
        <v>1.2500000000000001E-2</v>
      </c>
      <c r="CA20" s="62">
        <v>-0.03</v>
      </c>
      <c r="CB20" s="62">
        <v>0.01</v>
      </c>
      <c r="CC20" s="62">
        <v>0.35</v>
      </c>
      <c r="CD20" s="62">
        <v>0</v>
      </c>
      <c r="CE20" s="331"/>
      <c r="CF20" s="76"/>
      <c r="CG20" s="86"/>
    </row>
    <row r="21" spans="1:86" x14ac:dyDescent="0.2">
      <c r="D21" s="86">
        <v>36831</v>
      </c>
      <c r="F21" s="89">
        <v>4.2990000000000004</v>
      </c>
      <c r="G21" s="90">
        <v>6.8255998633162007E-2</v>
      </c>
      <c r="H21" s="89">
        <v>0.54749999999999999</v>
      </c>
      <c r="I21" s="89">
        <v>1.075</v>
      </c>
      <c r="J21" s="89">
        <v>1.075</v>
      </c>
      <c r="K21" s="89">
        <v>1.075</v>
      </c>
      <c r="L21" s="87">
        <v>1.0249999999999999</v>
      </c>
      <c r="M21" s="87">
        <v>1.125</v>
      </c>
      <c r="N21" s="89">
        <v>1.2250000000000001</v>
      </c>
      <c r="O21" s="89">
        <v>1.125</v>
      </c>
      <c r="P21" s="89">
        <v>1.0249999999999999</v>
      </c>
      <c r="Q21" s="89">
        <v>1.2250000000000001</v>
      </c>
      <c r="R21" s="90">
        <v>0.60499999999999998</v>
      </c>
      <c r="S21" s="90">
        <v>1.05</v>
      </c>
      <c r="T21" s="89">
        <v>1.075</v>
      </c>
      <c r="U21" s="89">
        <v>-5.0000000000000001E-3</v>
      </c>
      <c r="V21" s="89">
        <v>2.75E-2</v>
      </c>
      <c r="W21" s="89">
        <v>8.5000000000000006E-2</v>
      </c>
      <c r="X21" s="89">
        <v>0</v>
      </c>
      <c r="Y21" s="89">
        <v>-9.2499999999999999E-2</v>
      </c>
      <c r="Z21" s="89">
        <v>1.2500000000000001E-2</v>
      </c>
      <c r="AA21" s="89">
        <v>-0.502</v>
      </c>
      <c r="AB21" s="89">
        <v>0.155</v>
      </c>
      <c r="AC21" s="89">
        <v>-7.4999999999999997E-2</v>
      </c>
      <c r="AD21" s="89">
        <v>0.01</v>
      </c>
      <c r="AE21" s="89">
        <v>-0.1275</v>
      </c>
      <c r="AF21" s="89">
        <v>1.2500000000000001E-2</v>
      </c>
      <c r="AG21" s="89">
        <v>-7.0000000000000007E-2</v>
      </c>
      <c r="AH21" s="89">
        <v>0.01</v>
      </c>
      <c r="AI21" s="90">
        <v>0.16250000000000001</v>
      </c>
      <c r="AJ21" s="90">
        <v>0</v>
      </c>
      <c r="AK21" s="90">
        <v>-0.35499999999999998</v>
      </c>
      <c r="AL21" s="89">
        <v>5.0000000000000001E-3</v>
      </c>
      <c r="AM21" s="89">
        <v>-0.1525</v>
      </c>
      <c r="AN21" s="89">
        <v>5.0000000000000001E-3</v>
      </c>
      <c r="AO21" s="89">
        <v>0.14000000000000001</v>
      </c>
      <c r="AP21" s="62">
        <v>0.02</v>
      </c>
      <c r="AQ21" s="62">
        <v>0.26</v>
      </c>
      <c r="AR21" s="62">
        <v>-7.4999999999999997E-3</v>
      </c>
      <c r="AS21" s="62">
        <v>0</v>
      </c>
      <c r="AT21" s="62">
        <v>0</v>
      </c>
      <c r="AU21" s="62">
        <v>-0.51749999999999996</v>
      </c>
      <c r="AV21" s="62">
        <v>1.2500000000000001E-2</v>
      </c>
      <c r="AW21" s="62">
        <v>0.45500000000000002</v>
      </c>
      <c r="AX21" s="62">
        <v>-7.4999999999999997E-3</v>
      </c>
      <c r="AY21" s="62">
        <v>-2.75E-2</v>
      </c>
      <c r="AZ21" s="62">
        <v>0.06</v>
      </c>
      <c r="BA21" s="62">
        <v>0.27500000000000002</v>
      </c>
      <c r="BB21" s="62">
        <v>1.7500000000000002E-2</v>
      </c>
      <c r="BC21" s="62">
        <v>-2.75E-2</v>
      </c>
      <c r="BD21" s="62">
        <v>0.01</v>
      </c>
      <c r="BE21" s="62">
        <v>5.0000000000000001E-3</v>
      </c>
      <c r="BF21" s="62">
        <v>0</v>
      </c>
      <c r="BG21" s="62">
        <v>-2.75E-2</v>
      </c>
      <c r="BH21" s="62">
        <v>0.01</v>
      </c>
      <c r="BI21" s="62">
        <v>-6.1500000000000006E-2</v>
      </c>
      <c r="BJ21" s="62">
        <v>2.5000000000000001E-2</v>
      </c>
      <c r="BK21" s="62">
        <v>-2.2499999999999999E-2</v>
      </c>
      <c r="BL21" s="62">
        <v>0.02</v>
      </c>
      <c r="BM21" s="62">
        <v>1.2500000000000001E-2</v>
      </c>
      <c r="BN21" s="62">
        <v>1.4999999999999999E-2</v>
      </c>
      <c r="BO21" s="62">
        <v>0.67200000000000004</v>
      </c>
      <c r="BP21" s="62">
        <v>0.14599999999999999</v>
      </c>
      <c r="BQ21" s="62">
        <v>-0.4375</v>
      </c>
      <c r="BR21" s="62">
        <v>0</v>
      </c>
      <c r="BS21" s="62">
        <v>0.3</v>
      </c>
      <c r="BT21" s="62">
        <v>0.02</v>
      </c>
      <c r="BU21" s="62">
        <v>0.49</v>
      </c>
      <c r="BV21" s="62">
        <v>1.4999999999999999E-2</v>
      </c>
      <c r="BW21" s="62">
        <v>-4.2500000000000003E-2</v>
      </c>
      <c r="BX21" s="62">
        <v>1.7500000000000002E-2</v>
      </c>
      <c r="BY21" s="62">
        <v>-0.01</v>
      </c>
      <c r="BZ21" s="62">
        <v>7.4999999999999997E-3</v>
      </c>
      <c r="CA21" s="62">
        <v>-0.04</v>
      </c>
      <c r="CB21" s="62">
        <v>0.01</v>
      </c>
      <c r="CC21" s="62">
        <v>0.15</v>
      </c>
      <c r="CD21" s="62">
        <v>0</v>
      </c>
      <c r="CE21" s="331"/>
      <c r="CF21" s="76"/>
      <c r="CG21" s="86"/>
    </row>
    <row r="22" spans="1:86" x14ac:dyDescent="0.2">
      <c r="D22" s="86">
        <v>36861</v>
      </c>
      <c r="F22" s="89">
        <v>4.3730000000000002</v>
      </c>
      <c r="G22" s="90">
        <v>6.8466031936695024E-2</v>
      </c>
      <c r="H22" s="89">
        <v>0.55500000000000005</v>
      </c>
      <c r="I22" s="89">
        <v>1.2749999999999999</v>
      </c>
      <c r="J22" s="89">
        <v>1.2749999999999999</v>
      </c>
      <c r="K22" s="89">
        <v>1.2749999999999999</v>
      </c>
      <c r="L22" s="87">
        <v>1.2250000000000001</v>
      </c>
      <c r="M22" s="87">
        <v>1.375</v>
      </c>
      <c r="N22" s="89">
        <v>1.5249999999999999</v>
      </c>
      <c r="O22" s="89">
        <v>1.325</v>
      </c>
      <c r="P22" s="89">
        <v>1.2250000000000001</v>
      </c>
      <c r="Q22" s="89">
        <v>1.625</v>
      </c>
      <c r="R22" s="90">
        <v>0.8</v>
      </c>
      <c r="S22" s="90">
        <v>1.35</v>
      </c>
      <c r="T22" s="89">
        <v>1.2749999999999999</v>
      </c>
      <c r="U22" s="89">
        <v>1.4999999999999999E-2</v>
      </c>
      <c r="V22" s="89">
        <v>2.75E-2</v>
      </c>
      <c r="W22" s="89">
        <v>9.7500000000000003E-2</v>
      </c>
      <c r="X22" s="89">
        <v>2.5000000000000001E-3</v>
      </c>
      <c r="Y22" s="89">
        <v>-0.11</v>
      </c>
      <c r="Z22" s="89">
        <v>1.2500000000000001E-2</v>
      </c>
      <c r="AA22" s="89">
        <v>-0.38400000000000001</v>
      </c>
      <c r="AB22" s="89">
        <v>0.155</v>
      </c>
      <c r="AC22" s="89">
        <v>-7.4999999999999997E-2</v>
      </c>
      <c r="AD22" s="89">
        <v>0.01</v>
      </c>
      <c r="AE22" s="89">
        <v>-0.13750000000000001</v>
      </c>
      <c r="AF22" s="89">
        <v>5.0000000000000001E-3</v>
      </c>
      <c r="AG22" s="89">
        <v>-7.0000000000000007E-2</v>
      </c>
      <c r="AH22" s="89">
        <v>0.01</v>
      </c>
      <c r="AI22" s="90">
        <v>0.185</v>
      </c>
      <c r="AJ22" s="90">
        <v>0</v>
      </c>
      <c r="AK22" s="90">
        <v>-0.35499999999999998</v>
      </c>
      <c r="AL22" s="89">
        <v>5.0000000000000001E-3</v>
      </c>
      <c r="AM22" s="89">
        <v>-0.14249999999999999</v>
      </c>
      <c r="AN22" s="89">
        <v>5.0000000000000001E-3</v>
      </c>
      <c r="AO22" s="89">
        <v>0.11749999999999999</v>
      </c>
      <c r="AP22" s="62">
        <v>0.02</v>
      </c>
      <c r="AQ22" s="62">
        <v>0.17499999999999999</v>
      </c>
      <c r="AR22" s="62">
        <v>-7.4999999999999997E-3</v>
      </c>
      <c r="AS22" s="62">
        <v>0</v>
      </c>
      <c r="AT22" s="62">
        <v>0</v>
      </c>
      <c r="AU22" s="62">
        <v>-0.40749999999999997</v>
      </c>
      <c r="AV22" s="62">
        <v>1.2500000000000001E-2</v>
      </c>
      <c r="AW22" s="62">
        <v>0.37</v>
      </c>
      <c r="AX22" s="62">
        <v>-7.4999999999999997E-3</v>
      </c>
      <c r="AY22" s="62">
        <v>-2.75E-2</v>
      </c>
      <c r="AZ22" s="62">
        <v>0.06</v>
      </c>
      <c r="BA22" s="62">
        <v>0.3</v>
      </c>
      <c r="BB22" s="62">
        <v>2.2499999999999999E-2</v>
      </c>
      <c r="BC22" s="62">
        <v>-2.75E-2</v>
      </c>
      <c r="BD22" s="62">
        <v>0.01</v>
      </c>
      <c r="BE22" s="62">
        <v>5.0000000000000001E-3</v>
      </c>
      <c r="BF22" s="62">
        <v>0</v>
      </c>
      <c r="BG22" s="62">
        <v>-2.75E-2</v>
      </c>
      <c r="BH22" s="62">
        <v>0.01</v>
      </c>
      <c r="BI22" s="62">
        <v>-6.5500000000000003E-2</v>
      </c>
      <c r="BJ22" s="62">
        <v>2.5000000000000001E-2</v>
      </c>
      <c r="BK22" s="62">
        <v>-2.2499999999999999E-2</v>
      </c>
      <c r="BL22" s="62">
        <v>2.1000000000000001E-2</v>
      </c>
      <c r="BM22" s="62">
        <v>1.2500000000000001E-2</v>
      </c>
      <c r="BN22" s="62">
        <v>1.4999999999999999E-2</v>
      </c>
      <c r="BO22" s="62">
        <v>1.54</v>
      </c>
      <c r="BP22" s="62">
        <v>0.2</v>
      </c>
      <c r="BQ22" s="62">
        <v>-0.32750000000000001</v>
      </c>
      <c r="BR22" s="62">
        <v>0</v>
      </c>
      <c r="BS22" s="62">
        <v>0.35499999999999998</v>
      </c>
      <c r="BT22" s="62">
        <v>2.2499999999999999E-2</v>
      </c>
      <c r="BU22" s="62">
        <v>0.79</v>
      </c>
      <c r="BV22" s="62">
        <v>1.7500000000000002E-2</v>
      </c>
      <c r="BW22" s="62">
        <v>-4.2500000000000003E-2</v>
      </c>
      <c r="BX22" s="62">
        <v>1.7500000000000002E-2</v>
      </c>
      <c r="BY22" s="62">
        <v>-0.01</v>
      </c>
      <c r="BZ22" s="62">
        <v>7.4999999999999997E-3</v>
      </c>
      <c r="CA22" s="62">
        <v>-0.04</v>
      </c>
      <c r="CB22" s="62">
        <v>0.01</v>
      </c>
      <c r="CC22" s="62">
        <v>0.15</v>
      </c>
      <c r="CD22" s="62">
        <v>0</v>
      </c>
      <c r="CE22" s="331"/>
      <c r="CF22" s="76"/>
      <c r="CG22" s="86"/>
      <c r="CH22">
        <f>SUM(CF22:CF26)/5</f>
        <v>0</v>
      </c>
    </row>
    <row r="23" spans="1:86" x14ac:dyDescent="0.2">
      <c r="D23" s="86">
        <v>36892</v>
      </c>
      <c r="F23" s="89">
        <v>4.3530000000000006</v>
      </c>
      <c r="G23" s="90">
        <v>6.8634447859866027E-2</v>
      </c>
      <c r="H23" s="89">
        <v>0.57250000000000001</v>
      </c>
      <c r="I23" s="89">
        <v>1.2749999999999999</v>
      </c>
      <c r="J23" s="89">
        <v>1.2749999999999999</v>
      </c>
      <c r="K23" s="89">
        <v>1.2749999999999999</v>
      </c>
      <c r="L23" s="87">
        <v>1.2250000000000001</v>
      </c>
      <c r="M23" s="87">
        <v>1.375</v>
      </c>
      <c r="N23" s="89">
        <v>1.7250000000000001</v>
      </c>
      <c r="O23" s="89">
        <v>1.325</v>
      </c>
      <c r="P23" s="89">
        <v>1.2250000000000001</v>
      </c>
      <c r="Q23" s="89">
        <v>1.625</v>
      </c>
      <c r="R23" s="90">
        <v>0.82499999999999996</v>
      </c>
      <c r="S23" s="90">
        <v>1.35</v>
      </c>
      <c r="T23" s="89">
        <v>1.2749999999999999</v>
      </c>
      <c r="U23" s="89">
        <v>2.75E-2</v>
      </c>
      <c r="V23" s="89">
        <v>2.75E-2</v>
      </c>
      <c r="W23" s="89">
        <v>0.11749999999999999</v>
      </c>
      <c r="X23" s="89">
        <v>5.0000000000000001E-3</v>
      </c>
      <c r="Y23" s="89">
        <v>-0.11749999999999999</v>
      </c>
      <c r="Z23" s="89">
        <v>1.2500000000000001E-2</v>
      </c>
      <c r="AA23" s="89">
        <v>-0.374</v>
      </c>
      <c r="AB23" s="89">
        <v>0.155</v>
      </c>
      <c r="AC23" s="89">
        <v>-7.4999999999999997E-2</v>
      </c>
      <c r="AD23" s="89">
        <v>0.01</v>
      </c>
      <c r="AE23" s="89">
        <v>-0.14499999999999999</v>
      </c>
      <c r="AF23" s="89">
        <v>2.5000000000000001E-3</v>
      </c>
      <c r="AG23" s="89">
        <v>-7.0000000000000007E-2</v>
      </c>
      <c r="AH23" s="89">
        <v>0.01</v>
      </c>
      <c r="AI23" s="90">
        <v>0.20499999999999999</v>
      </c>
      <c r="AJ23" s="90">
        <v>0</v>
      </c>
      <c r="AK23" s="90">
        <v>-0.34499999999999997</v>
      </c>
      <c r="AL23" s="89">
        <v>5.0000000000000001E-3</v>
      </c>
      <c r="AM23" s="89">
        <v>-0.14249999999999999</v>
      </c>
      <c r="AN23" s="89">
        <v>5.0000000000000001E-3</v>
      </c>
      <c r="AO23" s="89">
        <v>0.11</v>
      </c>
      <c r="AP23" s="62">
        <v>0.02</v>
      </c>
      <c r="AQ23" s="62">
        <v>0.1575</v>
      </c>
      <c r="AR23" s="62">
        <v>-7.4999999999999997E-3</v>
      </c>
      <c r="AS23" s="62">
        <v>0</v>
      </c>
      <c r="AT23" s="62">
        <v>0</v>
      </c>
      <c r="AU23" s="62">
        <v>-0.41749999999999998</v>
      </c>
      <c r="AV23" s="62">
        <v>1.2500000000000001E-2</v>
      </c>
      <c r="AW23" s="62">
        <v>0.35249999999999998</v>
      </c>
      <c r="AX23" s="62">
        <v>-7.4999999999999997E-3</v>
      </c>
      <c r="AY23" s="62">
        <v>-2.75E-2</v>
      </c>
      <c r="AZ23" s="62">
        <v>0.06</v>
      </c>
      <c r="BA23" s="62">
        <v>0.30499999999999999</v>
      </c>
      <c r="BB23" s="62">
        <v>2.2499999999999999E-2</v>
      </c>
      <c r="BC23" s="62">
        <v>-2.75E-2</v>
      </c>
      <c r="BD23" s="62">
        <v>0.01</v>
      </c>
      <c r="BE23" s="62">
        <v>5.0000000000000001E-3</v>
      </c>
      <c r="BF23" s="62">
        <v>0</v>
      </c>
      <c r="BG23" s="62">
        <v>-2.75E-2</v>
      </c>
      <c r="BH23" s="62">
        <v>0.01</v>
      </c>
      <c r="BI23" s="62">
        <v>-6.1500000000000006E-2</v>
      </c>
      <c r="BJ23" s="62">
        <v>0.02</v>
      </c>
      <c r="BK23" s="62">
        <v>-2.2499999999999999E-2</v>
      </c>
      <c r="BL23" s="62">
        <v>2.2000000000000002E-2</v>
      </c>
      <c r="BM23" s="62">
        <v>1.2500000000000001E-2</v>
      </c>
      <c r="BN23" s="62">
        <v>1.4999999999999999E-2</v>
      </c>
      <c r="BO23" s="62">
        <v>2.0499999999999998</v>
      </c>
      <c r="BP23" s="62">
        <v>0.3</v>
      </c>
      <c r="BQ23" s="62">
        <v>-0.33750000000000002</v>
      </c>
      <c r="BR23" s="62">
        <v>0</v>
      </c>
      <c r="BS23" s="62">
        <v>0.435</v>
      </c>
      <c r="BT23" s="62">
        <v>0.03</v>
      </c>
      <c r="BU23" s="62">
        <v>1.02</v>
      </c>
      <c r="BV23" s="62">
        <v>2.2499999999999999E-2</v>
      </c>
      <c r="BW23" s="62">
        <v>-4.2500000000000003E-2</v>
      </c>
      <c r="BX23" s="62">
        <v>1.7500000000000002E-2</v>
      </c>
      <c r="BY23" s="62">
        <v>-0.01</v>
      </c>
      <c r="BZ23" s="62">
        <v>7.4999999999999997E-3</v>
      </c>
      <c r="CA23" s="62">
        <v>-0.04</v>
      </c>
      <c r="CB23" s="62">
        <v>0.01</v>
      </c>
      <c r="CC23" s="62">
        <v>0.15</v>
      </c>
      <c r="CD23" s="62">
        <v>0</v>
      </c>
      <c r="CE23" s="331"/>
      <c r="CF23" s="76"/>
      <c r="CG23" s="86"/>
    </row>
    <row r="24" spans="1:86" x14ac:dyDescent="0.2">
      <c r="D24" s="86">
        <v>36923</v>
      </c>
      <c r="F24" s="89">
        <v>4.12</v>
      </c>
      <c r="G24" s="90">
        <v>6.8898329163349009E-2</v>
      </c>
      <c r="H24" s="89">
        <v>0.5575</v>
      </c>
      <c r="I24" s="89">
        <v>1.2749999999999999</v>
      </c>
      <c r="J24" s="89">
        <v>1.2749999999999999</v>
      </c>
      <c r="K24" s="89">
        <v>1.2749999999999999</v>
      </c>
      <c r="L24" s="87">
        <v>1.2250000000000001</v>
      </c>
      <c r="M24" s="87">
        <v>1.375</v>
      </c>
      <c r="N24" s="89">
        <v>1.7250000000000001</v>
      </c>
      <c r="O24" s="89">
        <v>1.325</v>
      </c>
      <c r="P24" s="89">
        <v>1.2250000000000001</v>
      </c>
      <c r="Q24" s="89">
        <v>1.625</v>
      </c>
      <c r="R24" s="90">
        <v>0.82499999999999996</v>
      </c>
      <c r="S24" s="90">
        <v>1.35</v>
      </c>
      <c r="T24" s="89">
        <v>1.2749999999999999</v>
      </c>
      <c r="U24" s="89">
        <v>3.2500000000000001E-2</v>
      </c>
      <c r="V24" s="89">
        <v>2.75E-2</v>
      </c>
      <c r="W24" s="89">
        <v>0.1275</v>
      </c>
      <c r="X24" s="89">
        <v>7.4999999999999997E-3</v>
      </c>
      <c r="Y24" s="89">
        <v>-0.1</v>
      </c>
      <c r="Z24" s="89">
        <v>1.2500000000000001E-2</v>
      </c>
      <c r="AA24" s="89">
        <v>-0.30199999999999999</v>
      </c>
      <c r="AB24" s="89">
        <v>0.155</v>
      </c>
      <c r="AC24" s="89">
        <v>-7.4999999999999997E-2</v>
      </c>
      <c r="AD24" s="89">
        <v>0.01</v>
      </c>
      <c r="AE24" s="89">
        <v>-0.13</v>
      </c>
      <c r="AF24" s="89">
        <v>5.0000000000000001E-3</v>
      </c>
      <c r="AG24" s="89">
        <v>-7.0000000000000007E-2</v>
      </c>
      <c r="AH24" s="89">
        <v>0.01</v>
      </c>
      <c r="AI24" s="90">
        <v>0.22500000000000001</v>
      </c>
      <c r="AJ24" s="90">
        <v>0</v>
      </c>
      <c r="AK24" s="90">
        <v>-0.34499999999999997</v>
      </c>
      <c r="AL24" s="89">
        <v>5.0000000000000001E-3</v>
      </c>
      <c r="AM24" s="89">
        <v>-0.14499999999999999</v>
      </c>
      <c r="AN24" s="89">
        <v>5.0000000000000001E-3</v>
      </c>
      <c r="AO24" s="89">
        <v>0.14000000000000001</v>
      </c>
      <c r="AP24" s="62">
        <v>0.02</v>
      </c>
      <c r="AQ24" s="62">
        <v>0.1575</v>
      </c>
      <c r="AR24" s="62">
        <v>-7.4999999999999997E-3</v>
      </c>
      <c r="AS24" s="62">
        <v>0</v>
      </c>
      <c r="AT24" s="62">
        <v>0</v>
      </c>
      <c r="AU24" s="62">
        <v>-0.4375</v>
      </c>
      <c r="AV24" s="62">
        <v>1.2500000000000001E-2</v>
      </c>
      <c r="AW24" s="62">
        <v>0.35249999999999998</v>
      </c>
      <c r="AX24" s="62">
        <v>-7.4999999999999997E-3</v>
      </c>
      <c r="AY24" s="62">
        <v>-2.75E-2</v>
      </c>
      <c r="AZ24" s="62">
        <v>0.06</v>
      </c>
      <c r="BA24" s="62">
        <v>0.3</v>
      </c>
      <c r="BB24" s="62">
        <v>2.2499999999999999E-2</v>
      </c>
      <c r="BC24" s="62">
        <v>-2.75E-2</v>
      </c>
      <c r="BD24" s="62">
        <v>0.01</v>
      </c>
      <c r="BE24" s="62">
        <v>5.0000000000000001E-3</v>
      </c>
      <c r="BF24" s="62">
        <v>0</v>
      </c>
      <c r="BG24" s="62">
        <v>-2.75E-2</v>
      </c>
      <c r="BH24" s="62">
        <v>0.01</v>
      </c>
      <c r="BI24" s="62">
        <v>-6.4500000000000002E-2</v>
      </c>
      <c r="BJ24" s="62">
        <v>0.02</v>
      </c>
      <c r="BK24" s="62">
        <v>-2.2499999999999999E-2</v>
      </c>
      <c r="BL24" s="62">
        <v>2.3000000000000003E-2</v>
      </c>
      <c r="BM24" s="62">
        <v>1.2500000000000001E-2</v>
      </c>
      <c r="BN24" s="62">
        <v>1.4999999999999999E-2</v>
      </c>
      <c r="BO24" s="62">
        <v>1.95</v>
      </c>
      <c r="BP24" s="62">
        <v>0.3</v>
      </c>
      <c r="BQ24" s="62">
        <v>-0.35749999999999998</v>
      </c>
      <c r="BR24" s="62">
        <v>0</v>
      </c>
      <c r="BS24" s="62">
        <v>0.39500000000000002</v>
      </c>
      <c r="BT24" s="62">
        <v>0.03</v>
      </c>
      <c r="BU24" s="62">
        <v>1.02</v>
      </c>
      <c r="BV24" s="62">
        <v>1.7500000000000002E-2</v>
      </c>
      <c r="BW24" s="62">
        <v>-4.2500000000000003E-2</v>
      </c>
      <c r="BX24" s="62">
        <v>1.7500000000000002E-2</v>
      </c>
      <c r="BY24" s="62">
        <v>-0.01</v>
      </c>
      <c r="BZ24" s="62">
        <v>7.4999999999999997E-3</v>
      </c>
      <c r="CA24" s="62">
        <v>-0.04</v>
      </c>
      <c r="CB24" s="62">
        <v>0.01</v>
      </c>
      <c r="CC24" s="62">
        <v>0.15</v>
      </c>
      <c r="CD24" s="62">
        <v>0</v>
      </c>
      <c r="CE24" s="331"/>
      <c r="CF24" s="76"/>
      <c r="CG24" s="86"/>
    </row>
    <row r="25" spans="1:86" x14ac:dyDescent="0.2">
      <c r="B25" s="62"/>
      <c r="D25" s="86">
        <v>36951</v>
      </c>
      <c r="F25" s="89">
        <v>3.895</v>
      </c>
      <c r="G25" s="90">
        <v>6.9136673586296007E-2</v>
      </c>
      <c r="H25" s="89">
        <v>0.495</v>
      </c>
      <c r="I25" s="89">
        <v>1.0249999999999999</v>
      </c>
      <c r="J25" s="89">
        <v>1.0249999999999999</v>
      </c>
      <c r="K25" s="89">
        <v>1.0249999999999999</v>
      </c>
      <c r="L25" s="87">
        <v>0.97499999999999998</v>
      </c>
      <c r="M25" s="87">
        <v>1.075</v>
      </c>
      <c r="N25" s="89">
        <v>1.2749999999999999</v>
      </c>
      <c r="O25" s="89">
        <v>1.0249999999999999</v>
      </c>
      <c r="P25" s="89">
        <v>0.97499999999999998</v>
      </c>
      <c r="Q25" s="89">
        <v>1.2250000000000001</v>
      </c>
      <c r="R25" s="90">
        <v>0.51500000000000001</v>
      </c>
      <c r="S25" s="90">
        <v>1</v>
      </c>
      <c r="T25" s="89">
        <v>1.0249999999999999</v>
      </c>
      <c r="U25" s="89">
        <v>0.03</v>
      </c>
      <c r="V25" s="89">
        <v>2.75E-2</v>
      </c>
      <c r="W25" s="89">
        <v>0.1225</v>
      </c>
      <c r="X25" s="89">
        <v>0.01</v>
      </c>
      <c r="Y25" s="89">
        <v>-9.2499999999999999E-2</v>
      </c>
      <c r="Z25" s="89">
        <v>1.2500000000000001E-2</v>
      </c>
      <c r="AA25" s="89">
        <v>-0.30599999999999999</v>
      </c>
      <c r="AB25" s="89">
        <v>0.155</v>
      </c>
      <c r="AC25" s="89">
        <v>-7.4999999999999997E-2</v>
      </c>
      <c r="AD25" s="89">
        <v>0.01</v>
      </c>
      <c r="AE25" s="89">
        <v>-0.1225</v>
      </c>
      <c r="AF25" s="89">
        <v>2.5000000000000001E-3</v>
      </c>
      <c r="AG25" s="89">
        <v>-7.0000000000000007E-2</v>
      </c>
      <c r="AH25" s="89">
        <v>0.01</v>
      </c>
      <c r="AI25" s="90">
        <v>0.2225</v>
      </c>
      <c r="AJ25" s="90">
        <v>0</v>
      </c>
      <c r="AK25" s="90">
        <v>-0.35</v>
      </c>
      <c r="AL25" s="89">
        <v>5.0000000000000001E-3</v>
      </c>
      <c r="AM25" s="89">
        <v>-0.1575</v>
      </c>
      <c r="AN25" s="89">
        <v>5.0000000000000001E-3</v>
      </c>
      <c r="AO25" s="89">
        <v>0.14000000000000001</v>
      </c>
      <c r="AP25" s="62">
        <v>0.02</v>
      </c>
      <c r="AQ25" s="62">
        <v>0.16250000000000001</v>
      </c>
      <c r="AR25" s="62">
        <v>-7.4999999999999997E-3</v>
      </c>
      <c r="AS25" s="62">
        <v>0</v>
      </c>
      <c r="AT25" s="62">
        <v>0</v>
      </c>
      <c r="AU25" s="62">
        <v>-0.44750000000000001</v>
      </c>
      <c r="AV25" s="62">
        <v>1.2500000000000001E-2</v>
      </c>
      <c r="AW25" s="62">
        <v>0.35749999999999998</v>
      </c>
      <c r="AX25" s="62">
        <v>-7.4999999999999997E-3</v>
      </c>
      <c r="AY25" s="62">
        <v>-2.75E-2</v>
      </c>
      <c r="AZ25" s="62">
        <v>0.06</v>
      </c>
      <c r="BA25" s="62">
        <v>0.27500000000000002</v>
      </c>
      <c r="BB25" s="62">
        <v>2.2499999999999999E-2</v>
      </c>
      <c r="BC25" s="62">
        <v>-2.75E-2</v>
      </c>
      <c r="BD25" s="62">
        <v>0.01</v>
      </c>
      <c r="BE25" s="62">
        <v>5.0000000000000001E-3</v>
      </c>
      <c r="BF25" s="62">
        <v>0</v>
      </c>
      <c r="BG25" s="62">
        <v>-2.75E-2</v>
      </c>
      <c r="BH25" s="62">
        <v>0.01</v>
      </c>
      <c r="BI25" s="62">
        <v>-8.1500000000000003E-2</v>
      </c>
      <c r="BJ25" s="62">
        <v>2.5000000000000001E-2</v>
      </c>
      <c r="BK25" s="62">
        <v>-2.2499999999999999E-2</v>
      </c>
      <c r="BL25" s="62">
        <v>2.4E-2</v>
      </c>
      <c r="BM25" s="62">
        <v>1.2500000000000001E-2</v>
      </c>
      <c r="BN25" s="62">
        <v>1.4999999999999999E-2</v>
      </c>
      <c r="BO25" s="62">
        <v>0.97</v>
      </c>
      <c r="BP25" s="62">
        <v>0.16</v>
      </c>
      <c r="BQ25" s="62">
        <v>-0.36749999999999999</v>
      </c>
      <c r="BR25" s="62">
        <v>0</v>
      </c>
      <c r="BS25" s="62">
        <v>0.34</v>
      </c>
      <c r="BT25" s="62">
        <v>0.02</v>
      </c>
      <c r="BU25" s="62">
        <v>0.69499999999999995</v>
      </c>
      <c r="BV25" s="62">
        <v>2.5000000000000001E-3</v>
      </c>
      <c r="BW25" s="62">
        <v>-4.2500000000000003E-2</v>
      </c>
      <c r="BX25" s="62">
        <v>1.7500000000000002E-2</v>
      </c>
      <c r="BY25" s="62">
        <v>-0.01</v>
      </c>
      <c r="BZ25" s="62">
        <v>7.4999999999999997E-3</v>
      </c>
      <c r="CA25" s="62">
        <v>-0.04</v>
      </c>
      <c r="CB25" s="62">
        <v>0.01</v>
      </c>
      <c r="CC25" s="62">
        <v>0.15</v>
      </c>
      <c r="CD25" s="62">
        <v>0</v>
      </c>
      <c r="CE25" s="331"/>
      <c r="CF25" s="76"/>
      <c r="CG25" s="86"/>
    </row>
    <row r="26" spans="1:86" x14ac:dyDescent="0.2">
      <c r="D26" s="86">
        <v>36982</v>
      </c>
      <c r="F26" s="89">
        <v>3.665</v>
      </c>
      <c r="G26" s="90">
        <v>6.9316933902243E-2</v>
      </c>
      <c r="H26" s="89">
        <v>0.40250000000000002</v>
      </c>
      <c r="I26" s="89">
        <v>0.45</v>
      </c>
      <c r="J26" s="89">
        <v>0.5</v>
      </c>
      <c r="K26" s="89">
        <v>0.45</v>
      </c>
      <c r="L26" s="87">
        <v>0.5</v>
      </c>
      <c r="M26" s="87">
        <v>0.5</v>
      </c>
      <c r="N26" s="89">
        <v>0.5</v>
      </c>
      <c r="O26" s="89">
        <v>0.5</v>
      </c>
      <c r="P26" s="89">
        <v>0.5</v>
      </c>
      <c r="Q26" s="89">
        <v>0.55000000000000004</v>
      </c>
      <c r="R26" s="90">
        <v>0.25</v>
      </c>
      <c r="S26" s="90">
        <v>0.5</v>
      </c>
      <c r="T26" s="89">
        <v>0.45</v>
      </c>
      <c r="U26" s="89">
        <v>-0.11</v>
      </c>
      <c r="V26" s="89">
        <v>0.01</v>
      </c>
      <c r="W26" s="89">
        <v>6.5000000000000002E-2</v>
      </c>
      <c r="X26" s="89">
        <v>-2.5000000000000001E-3</v>
      </c>
      <c r="Y26" s="89">
        <v>-7.0000000000000007E-2</v>
      </c>
      <c r="Z26" s="89">
        <v>0.01</v>
      </c>
      <c r="AA26" s="89">
        <v>-0.41</v>
      </c>
      <c r="AB26" s="89">
        <v>0.155</v>
      </c>
      <c r="AC26" s="89">
        <v>-0.06</v>
      </c>
      <c r="AD26" s="89">
        <v>0.01</v>
      </c>
      <c r="AE26" s="89">
        <v>-0.14000000000000001</v>
      </c>
      <c r="AF26" s="89">
        <v>0.01</v>
      </c>
      <c r="AG26" s="89">
        <v>-6.25E-2</v>
      </c>
      <c r="AH26" s="89">
        <v>1.7500000000000002E-2</v>
      </c>
      <c r="AI26" s="90">
        <v>0.13500000000000001</v>
      </c>
      <c r="AJ26" s="90">
        <v>0</v>
      </c>
      <c r="AK26" s="90">
        <v>-0.37</v>
      </c>
      <c r="AL26" s="89">
        <v>0</v>
      </c>
      <c r="AM26" s="89">
        <v>-9.2499999999999999E-2</v>
      </c>
      <c r="AN26" s="89">
        <v>5.0000000000000001E-3</v>
      </c>
      <c r="AO26" s="89">
        <v>4.4999999999999998E-2</v>
      </c>
      <c r="AP26" s="62">
        <v>7.4999999999999997E-3</v>
      </c>
      <c r="AQ26" s="62">
        <v>0.14249999999999999</v>
      </c>
      <c r="AR26" s="62">
        <v>5.0000000000000001E-3</v>
      </c>
      <c r="AS26" s="62">
        <v>0</v>
      </c>
      <c r="AT26" s="62">
        <v>0</v>
      </c>
      <c r="AU26" s="62">
        <v>-0.63</v>
      </c>
      <c r="AV26" s="62">
        <v>0</v>
      </c>
      <c r="AW26" s="62">
        <v>0.215</v>
      </c>
      <c r="AX26" s="62">
        <v>-0.01</v>
      </c>
      <c r="AY26" s="62">
        <v>-2.5000000000000001E-2</v>
      </c>
      <c r="AZ26" s="62">
        <v>0.06</v>
      </c>
      <c r="BA26" s="62">
        <v>0.19500000000000001</v>
      </c>
      <c r="BB26" s="62">
        <v>1.7500000000000002E-2</v>
      </c>
      <c r="BC26" s="62">
        <v>-2.5000000000000001E-2</v>
      </c>
      <c r="BD26" s="62">
        <v>0.01</v>
      </c>
      <c r="BE26" s="62">
        <v>5.0000000000000001E-3</v>
      </c>
      <c r="BF26" s="62">
        <v>0</v>
      </c>
      <c r="BG26" s="62">
        <v>-2.5000000000000001E-2</v>
      </c>
      <c r="BH26" s="62">
        <v>0.01</v>
      </c>
      <c r="BI26" s="62">
        <v>-7.8E-2</v>
      </c>
      <c r="BJ26" s="62">
        <v>2.6000000000000002E-2</v>
      </c>
      <c r="BK26" s="62">
        <v>-0.03</v>
      </c>
      <c r="BL26" s="62">
        <v>1.6E-2</v>
      </c>
      <c r="BM26" s="62">
        <v>5.0000000000000001E-3</v>
      </c>
      <c r="BN26" s="62">
        <v>0.01</v>
      </c>
      <c r="BO26" s="62">
        <v>0.52</v>
      </c>
      <c r="BP26" s="62">
        <v>0.02</v>
      </c>
      <c r="BQ26" s="62">
        <v>-0.09</v>
      </c>
      <c r="BR26" s="62">
        <v>0</v>
      </c>
      <c r="BS26" s="62">
        <v>0.23</v>
      </c>
      <c r="BT26" s="62">
        <v>5.0000000000000001E-3</v>
      </c>
      <c r="BU26" s="62">
        <v>0.23</v>
      </c>
      <c r="BV26" s="62">
        <v>5.0000000000000001E-3</v>
      </c>
      <c r="BW26" s="62">
        <v>-3.2500000000000001E-2</v>
      </c>
      <c r="BX26" s="62">
        <v>0.02</v>
      </c>
      <c r="BY26" s="62">
        <v>5.0000000000000001E-3</v>
      </c>
      <c r="BZ26" s="62">
        <v>0.01</v>
      </c>
      <c r="CA26" s="62">
        <v>-2.2499999999999999E-2</v>
      </c>
      <c r="CB26" s="62">
        <v>0.01</v>
      </c>
      <c r="CC26" s="62">
        <v>0.4</v>
      </c>
      <c r="CD26" s="62">
        <v>0</v>
      </c>
      <c r="CE26" s="331"/>
      <c r="CF26" s="76"/>
      <c r="CG26" s="86"/>
    </row>
    <row r="27" spans="1:86" x14ac:dyDescent="0.2">
      <c r="D27" s="86">
        <v>37012</v>
      </c>
      <c r="F27" s="89">
        <v>3.5890000000000004</v>
      </c>
      <c r="G27" s="90">
        <v>6.9354975450426001E-2</v>
      </c>
      <c r="H27" s="89">
        <v>0.36499999999999999</v>
      </c>
      <c r="I27" s="89">
        <v>0.5</v>
      </c>
      <c r="J27" s="89">
        <v>0.55000000000000004</v>
      </c>
      <c r="K27" s="89">
        <v>0.45</v>
      </c>
      <c r="L27" s="87">
        <v>0.45</v>
      </c>
      <c r="M27" s="87">
        <v>0.5</v>
      </c>
      <c r="N27" s="89">
        <v>0.55000000000000004</v>
      </c>
      <c r="O27" s="89">
        <v>0.5</v>
      </c>
      <c r="P27" s="89">
        <v>0.45</v>
      </c>
      <c r="Q27" s="89">
        <v>0.5</v>
      </c>
      <c r="R27" s="90">
        <v>0.2</v>
      </c>
      <c r="S27" s="90">
        <v>0.55000000000000004</v>
      </c>
      <c r="T27" s="89">
        <v>0.5</v>
      </c>
      <c r="U27" s="89">
        <v>-0.105</v>
      </c>
      <c r="V27" s="89">
        <v>0.01</v>
      </c>
      <c r="W27" s="89">
        <v>5.2499999999999998E-2</v>
      </c>
      <c r="X27" s="89">
        <v>-2.5000000000000001E-3</v>
      </c>
      <c r="Y27" s="89">
        <v>-7.0000000000000007E-2</v>
      </c>
      <c r="Z27" s="89">
        <v>0.01</v>
      </c>
      <c r="AA27" s="89">
        <v>-0.41</v>
      </c>
      <c r="AB27" s="89">
        <v>0.155</v>
      </c>
      <c r="AC27" s="89">
        <v>-0.06</v>
      </c>
      <c r="AD27" s="89">
        <v>0.01</v>
      </c>
      <c r="AE27" s="89">
        <v>-0.13500000000000001</v>
      </c>
      <c r="AF27" s="89">
        <v>7.4999999999999997E-3</v>
      </c>
      <c r="AG27" s="89">
        <v>-6.25E-2</v>
      </c>
      <c r="AH27" s="89">
        <v>1.7500000000000002E-2</v>
      </c>
      <c r="AI27" s="90">
        <v>0.1225</v>
      </c>
      <c r="AJ27" s="90">
        <v>0</v>
      </c>
      <c r="AK27" s="90">
        <v>-0.37</v>
      </c>
      <c r="AL27" s="89">
        <v>0</v>
      </c>
      <c r="AM27" s="89">
        <v>-9.2499999999999999E-2</v>
      </c>
      <c r="AN27" s="89">
        <v>5.0000000000000001E-3</v>
      </c>
      <c r="AO27" s="89">
        <v>4.4999999999999998E-2</v>
      </c>
      <c r="AP27" s="62">
        <v>7.4999999999999997E-3</v>
      </c>
      <c r="AQ27" s="62">
        <v>0.1525</v>
      </c>
      <c r="AR27" s="62">
        <v>5.0000000000000001E-3</v>
      </c>
      <c r="AS27" s="62">
        <v>0</v>
      </c>
      <c r="AT27" s="62">
        <v>0</v>
      </c>
      <c r="AU27" s="62">
        <v>-0.63</v>
      </c>
      <c r="AV27" s="62">
        <v>0</v>
      </c>
      <c r="AW27" s="62">
        <v>0.23</v>
      </c>
      <c r="AX27" s="62">
        <v>-0.01</v>
      </c>
      <c r="AY27" s="62">
        <v>-2.5000000000000001E-2</v>
      </c>
      <c r="AZ27" s="62">
        <v>0.06</v>
      </c>
      <c r="BA27" s="62">
        <v>0.185</v>
      </c>
      <c r="BB27" s="62">
        <v>0.01</v>
      </c>
      <c r="BC27" s="62">
        <v>-2.5000000000000001E-2</v>
      </c>
      <c r="BD27" s="62">
        <v>0.01</v>
      </c>
      <c r="BE27" s="62">
        <v>5.0000000000000001E-3</v>
      </c>
      <c r="BF27" s="62">
        <v>0</v>
      </c>
      <c r="BG27" s="62">
        <v>-2.5000000000000001E-2</v>
      </c>
      <c r="BH27" s="62">
        <v>0.01</v>
      </c>
      <c r="BI27" s="62">
        <v>-7.8E-2</v>
      </c>
      <c r="BJ27" s="62">
        <v>2.6000000000000002E-2</v>
      </c>
      <c r="BK27" s="62">
        <v>-0.03</v>
      </c>
      <c r="BL27" s="62">
        <v>1.6E-2</v>
      </c>
      <c r="BM27" s="62">
        <v>5.0000000000000001E-3</v>
      </c>
      <c r="BN27" s="62">
        <v>0.01</v>
      </c>
      <c r="BO27" s="62">
        <v>0.40500000000000003</v>
      </c>
      <c r="BP27" s="62">
        <v>0.02</v>
      </c>
      <c r="BQ27" s="62">
        <v>-0.24900000000000003</v>
      </c>
      <c r="BR27" s="62">
        <v>0</v>
      </c>
      <c r="BS27" s="62">
        <v>0.22</v>
      </c>
      <c r="BT27" s="62">
        <v>5.0000000000000001E-3</v>
      </c>
      <c r="BU27" s="62">
        <v>0.22</v>
      </c>
      <c r="BV27" s="62">
        <v>5.0000000000000001E-3</v>
      </c>
      <c r="BW27" s="62">
        <v>-3.2750000000000001E-2</v>
      </c>
      <c r="BX27" s="62">
        <v>0.02</v>
      </c>
      <c r="BY27" s="62">
        <v>4.7500000000000007E-3</v>
      </c>
      <c r="BZ27" s="62">
        <v>0.01</v>
      </c>
      <c r="CA27" s="62">
        <v>-2.2749999999999999E-2</v>
      </c>
      <c r="CB27" s="62">
        <v>0.01</v>
      </c>
      <c r="CC27" s="62">
        <v>0.55000000000000004</v>
      </c>
      <c r="CD27" s="62">
        <v>0</v>
      </c>
      <c r="CE27" s="331"/>
      <c r="CF27" s="76"/>
      <c r="CG27" s="86"/>
      <c r="CH27">
        <f>SUM(CF27:CF33)/7</f>
        <v>0</v>
      </c>
    </row>
    <row r="28" spans="1:86" x14ac:dyDescent="0.2">
      <c r="D28" s="86">
        <v>37043</v>
      </c>
      <c r="F28" s="89">
        <v>3.57</v>
      </c>
      <c r="G28" s="90">
        <v>6.9394285050718013E-2</v>
      </c>
      <c r="H28" s="89">
        <v>0.36</v>
      </c>
      <c r="I28" s="89">
        <v>0.5</v>
      </c>
      <c r="J28" s="89">
        <v>0.55000000000000004</v>
      </c>
      <c r="K28" s="89">
        <v>0.45</v>
      </c>
      <c r="L28" s="87">
        <v>0.55000000000000004</v>
      </c>
      <c r="M28" s="87">
        <v>0.5</v>
      </c>
      <c r="N28" s="89">
        <v>0.55000000000000004</v>
      </c>
      <c r="O28" s="89">
        <v>0.55000000000000004</v>
      </c>
      <c r="P28" s="89">
        <v>0.55000000000000004</v>
      </c>
      <c r="Q28" s="89">
        <v>0.55000000000000004</v>
      </c>
      <c r="R28" s="90">
        <v>0.2</v>
      </c>
      <c r="S28" s="90">
        <v>0.55000000000000004</v>
      </c>
      <c r="T28" s="89">
        <v>0.5</v>
      </c>
      <c r="U28" s="89">
        <v>-0.1</v>
      </c>
      <c r="V28" s="89">
        <v>0.01</v>
      </c>
      <c r="W28" s="89">
        <v>0.05</v>
      </c>
      <c r="X28" s="89">
        <v>-2.5000000000000001E-3</v>
      </c>
      <c r="Y28" s="89">
        <v>-7.0000000000000007E-2</v>
      </c>
      <c r="Z28" s="89">
        <v>0.01</v>
      </c>
      <c r="AA28" s="89">
        <v>-0.41</v>
      </c>
      <c r="AB28" s="89">
        <v>0.155</v>
      </c>
      <c r="AC28" s="89">
        <v>-0.06</v>
      </c>
      <c r="AD28" s="89">
        <v>0.01</v>
      </c>
      <c r="AE28" s="89">
        <v>-0.13</v>
      </c>
      <c r="AF28" s="89">
        <v>5.0000000000000001E-3</v>
      </c>
      <c r="AG28" s="89">
        <v>-6.25E-2</v>
      </c>
      <c r="AH28" s="89">
        <v>1.7500000000000002E-2</v>
      </c>
      <c r="AI28" s="90">
        <v>0.11749999999999999</v>
      </c>
      <c r="AJ28" s="90">
        <v>0</v>
      </c>
      <c r="AK28" s="90">
        <v>-0.37</v>
      </c>
      <c r="AL28" s="89">
        <v>0</v>
      </c>
      <c r="AM28" s="89">
        <v>-9.2499999999999999E-2</v>
      </c>
      <c r="AN28" s="89">
        <v>5.0000000000000001E-3</v>
      </c>
      <c r="AO28" s="89">
        <v>4.4999999999999998E-2</v>
      </c>
      <c r="AP28" s="62">
        <v>7.4999999999999997E-3</v>
      </c>
      <c r="AQ28" s="62">
        <v>0.17249999999999999</v>
      </c>
      <c r="AR28" s="62">
        <v>5.0000000000000001E-3</v>
      </c>
      <c r="AS28" s="62">
        <v>0</v>
      </c>
      <c r="AT28" s="62">
        <v>0</v>
      </c>
      <c r="AU28" s="62">
        <v>-0.63</v>
      </c>
      <c r="AV28" s="62">
        <v>0</v>
      </c>
      <c r="AW28" s="62">
        <v>0.27</v>
      </c>
      <c r="AX28" s="62">
        <v>-0.01</v>
      </c>
      <c r="AY28" s="62">
        <v>-2.5000000000000001E-2</v>
      </c>
      <c r="AZ28" s="62">
        <v>0.06</v>
      </c>
      <c r="BA28" s="62">
        <v>0.185</v>
      </c>
      <c r="BB28" s="62">
        <v>1.2500000000000001E-2</v>
      </c>
      <c r="BC28" s="62">
        <v>-2.5000000000000001E-2</v>
      </c>
      <c r="BD28" s="62">
        <v>0.01</v>
      </c>
      <c r="BE28" s="62">
        <v>5.0000000000000001E-3</v>
      </c>
      <c r="BF28" s="62">
        <v>0</v>
      </c>
      <c r="BG28" s="62">
        <v>-2.5000000000000001E-2</v>
      </c>
      <c r="BH28" s="62">
        <v>0.01</v>
      </c>
      <c r="BI28" s="62">
        <v>-9.4E-2</v>
      </c>
      <c r="BJ28" s="62">
        <v>2.6000000000000002E-2</v>
      </c>
      <c r="BK28" s="62">
        <v>-0.03</v>
      </c>
      <c r="BL28" s="62">
        <v>1.7000000000000001E-2</v>
      </c>
      <c r="BM28" s="62">
        <v>5.0000000000000001E-3</v>
      </c>
      <c r="BN28" s="62">
        <v>0.01</v>
      </c>
      <c r="BO28" s="62">
        <v>0.39500000000000002</v>
      </c>
      <c r="BP28" s="62">
        <v>3.5000000000000003E-2</v>
      </c>
      <c r="BQ28" s="62">
        <v>-0.63600000000000001</v>
      </c>
      <c r="BR28" s="62">
        <v>0</v>
      </c>
      <c r="BS28" s="62">
        <v>0.22</v>
      </c>
      <c r="BT28" s="62">
        <v>5.0000000000000001E-3</v>
      </c>
      <c r="BU28" s="62">
        <v>0.22</v>
      </c>
      <c r="BV28" s="62">
        <v>5.0000000000000001E-3</v>
      </c>
      <c r="BW28" s="62">
        <v>-3.2750000000000001E-2</v>
      </c>
      <c r="BX28" s="62">
        <v>0.02</v>
      </c>
      <c r="BY28" s="62">
        <v>4.7500000000000007E-3</v>
      </c>
      <c r="BZ28" s="62">
        <v>0.01</v>
      </c>
      <c r="CA28" s="62">
        <v>-2.2749999999999999E-2</v>
      </c>
      <c r="CB28" s="62">
        <v>0.01</v>
      </c>
      <c r="CC28" s="62">
        <v>0.6</v>
      </c>
      <c r="CD28" s="62">
        <v>0</v>
      </c>
      <c r="CE28" s="331"/>
      <c r="CF28" s="76"/>
      <c r="CG28" s="86"/>
    </row>
    <row r="29" spans="1:86" x14ac:dyDescent="0.2">
      <c r="D29" s="86">
        <v>37073</v>
      </c>
      <c r="F29" s="89">
        <v>3.55</v>
      </c>
      <c r="G29" s="90">
        <v>6.9430034419207018E-2</v>
      </c>
      <c r="H29" s="89">
        <v>0.36</v>
      </c>
      <c r="I29" s="89">
        <v>0.55000000000000004</v>
      </c>
      <c r="J29" s="89">
        <v>0.55000000000000004</v>
      </c>
      <c r="K29" s="89">
        <v>0.45</v>
      </c>
      <c r="L29" s="87">
        <v>0.55000000000000004</v>
      </c>
      <c r="M29" s="87">
        <v>0.55000000000000004</v>
      </c>
      <c r="N29" s="89">
        <v>0.55000000000000004</v>
      </c>
      <c r="O29" s="89">
        <v>0.55000000000000004</v>
      </c>
      <c r="P29" s="89">
        <v>0.55000000000000004</v>
      </c>
      <c r="Q29" s="89">
        <v>0.55000000000000004</v>
      </c>
      <c r="R29" s="90">
        <v>0.4</v>
      </c>
      <c r="S29" s="90">
        <v>0.6</v>
      </c>
      <c r="T29" s="89">
        <v>0.55000000000000004</v>
      </c>
      <c r="U29" s="89">
        <v>-9.5000000000000001E-2</v>
      </c>
      <c r="V29" s="89">
        <v>0.01</v>
      </c>
      <c r="W29" s="89">
        <v>0.04</v>
      </c>
      <c r="X29" s="89">
        <v>0</v>
      </c>
      <c r="Y29" s="89">
        <v>-7.0000000000000007E-2</v>
      </c>
      <c r="Z29" s="89">
        <v>0.01</v>
      </c>
      <c r="AA29" s="89">
        <v>-0.41</v>
      </c>
      <c r="AB29" s="89">
        <v>0.155</v>
      </c>
      <c r="AC29" s="89">
        <v>-0.06</v>
      </c>
      <c r="AD29" s="89">
        <v>0.01</v>
      </c>
      <c r="AE29" s="89">
        <v>-0.125</v>
      </c>
      <c r="AF29" s="89">
        <v>2.5000000000000001E-3</v>
      </c>
      <c r="AG29" s="89">
        <v>-6.25E-2</v>
      </c>
      <c r="AH29" s="89">
        <v>1.7500000000000002E-2</v>
      </c>
      <c r="AI29" s="90">
        <v>0.11</v>
      </c>
      <c r="AJ29" s="90">
        <v>0</v>
      </c>
      <c r="AK29" s="90">
        <v>-0.37</v>
      </c>
      <c r="AL29" s="89">
        <v>0</v>
      </c>
      <c r="AM29" s="89">
        <v>-9.2499999999999999E-2</v>
      </c>
      <c r="AN29" s="89">
        <v>5.0000000000000001E-3</v>
      </c>
      <c r="AO29" s="89">
        <v>4.4999999999999998E-2</v>
      </c>
      <c r="AP29" s="62">
        <v>7.4999999999999997E-3</v>
      </c>
      <c r="AQ29" s="62">
        <v>0.49249999999999999</v>
      </c>
      <c r="AR29" s="62">
        <v>5.0000000000000001E-3</v>
      </c>
      <c r="AS29" s="62">
        <v>0</v>
      </c>
      <c r="AT29" s="62">
        <v>0</v>
      </c>
      <c r="AU29" s="62">
        <v>-0.66500000000000004</v>
      </c>
      <c r="AV29" s="62">
        <v>0</v>
      </c>
      <c r="AW29" s="62">
        <v>0.6</v>
      </c>
      <c r="AX29" s="62">
        <v>-0.01</v>
      </c>
      <c r="AY29" s="62">
        <v>-2.5000000000000001E-2</v>
      </c>
      <c r="AZ29" s="62">
        <v>0.06</v>
      </c>
      <c r="BA29" s="62">
        <v>0.185</v>
      </c>
      <c r="BB29" s="62">
        <v>1.2500000000000001E-2</v>
      </c>
      <c r="BC29" s="62">
        <v>-2.5000000000000001E-2</v>
      </c>
      <c r="BD29" s="62">
        <v>0.01</v>
      </c>
      <c r="BE29" s="62">
        <v>5.0000000000000001E-3</v>
      </c>
      <c r="BF29" s="62">
        <v>0</v>
      </c>
      <c r="BG29" s="62">
        <v>-2.5000000000000001E-2</v>
      </c>
      <c r="BH29" s="62">
        <v>0.01</v>
      </c>
      <c r="BI29" s="62">
        <v>-8.7000000000000008E-2</v>
      </c>
      <c r="BJ29" s="62">
        <v>2.6000000000000002E-2</v>
      </c>
      <c r="BK29" s="62">
        <v>-0.03</v>
      </c>
      <c r="BL29" s="62">
        <v>1.8000000000000002E-2</v>
      </c>
      <c r="BM29" s="62">
        <v>5.0000000000000001E-3</v>
      </c>
      <c r="BN29" s="62">
        <v>0.01</v>
      </c>
      <c r="BO29" s="62">
        <v>0.46</v>
      </c>
      <c r="BP29" s="62">
        <v>3.5000000000000003E-2</v>
      </c>
      <c r="BQ29" s="62">
        <v>-0.32900000000000001</v>
      </c>
      <c r="BR29" s="62">
        <v>0</v>
      </c>
      <c r="BS29" s="62">
        <v>0.23250000000000001</v>
      </c>
      <c r="BT29" s="62">
        <v>7.4999999999999997E-3</v>
      </c>
      <c r="BU29" s="62">
        <v>0.23250000000000001</v>
      </c>
      <c r="BV29" s="62">
        <v>7.4999999999999997E-3</v>
      </c>
      <c r="BW29" s="62">
        <v>-3.2750000000000001E-2</v>
      </c>
      <c r="BX29" s="62">
        <v>0.02</v>
      </c>
      <c r="BY29" s="62">
        <v>4.7500000000000007E-3</v>
      </c>
      <c r="BZ29" s="62">
        <v>0.01</v>
      </c>
      <c r="CA29" s="62">
        <v>-2.2749999999999999E-2</v>
      </c>
      <c r="CB29" s="62">
        <v>0.01</v>
      </c>
      <c r="CC29" s="62">
        <v>0.85</v>
      </c>
      <c r="CD29" s="62">
        <v>0</v>
      </c>
      <c r="CE29" s="331"/>
      <c r="CF29" s="76"/>
      <c r="CG29" s="86"/>
    </row>
    <row r="30" spans="1:86" x14ac:dyDescent="0.2">
      <c r="D30" s="86">
        <v>37104</v>
      </c>
      <c r="F30" s="89">
        <v>3.55</v>
      </c>
      <c r="G30" s="90">
        <v>6.9462674578446029E-2</v>
      </c>
      <c r="H30" s="89">
        <v>0.36</v>
      </c>
      <c r="I30" s="89">
        <v>0.6</v>
      </c>
      <c r="J30" s="89">
        <v>0.6</v>
      </c>
      <c r="K30" s="89">
        <v>0.55000000000000004</v>
      </c>
      <c r="L30" s="87">
        <v>0.65</v>
      </c>
      <c r="M30" s="87">
        <v>0.6</v>
      </c>
      <c r="N30" s="89">
        <v>0.65</v>
      </c>
      <c r="O30" s="89">
        <v>0.6</v>
      </c>
      <c r="P30" s="89">
        <v>0.65</v>
      </c>
      <c r="Q30" s="89">
        <v>0.5</v>
      </c>
      <c r="R30" s="90">
        <v>0.33</v>
      </c>
      <c r="S30" s="90">
        <v>0.65</v>
      </c>
      <c r="T30" s="89">
        <v>0.6</v>
      </c>
      <c r="U30" s="89">
        <v>-0.09</v>
      </c>
      <c r="V30" s="89">
        <v>0.01</v>
      </c>
      <c r="W30" s="89">
        <v>5.2499999999999998E-2</v>
      </c>
      <c r="X30" s="89">
        <v>2.5000000000000001E-3</v>
      </c>
      <c r="Y30" s="89">
        <v>-7.0000000000000007E-2</v>
      </c>
      <c r="Z30" s="89">
        <v>0.01</v>
      </c>
      <c r="AA30" s="89">
        <v>-0.41</v>
      </c>
      <c r="AB30" s="89">
        <v>0.155</v>
      </c>
      <c r="AC30" s="89">
        <v>-0.06</v>
      </c>
      <c r="AD30" s="89">
        <v>0.01</v>
      </c>
      <c r="AE30" s="89">
        <v>-0.12</v>
      </c>
      <c r="AF30" s="89">
        <v>2.5000000000000001E-3</v>
      </c>
      <c r="AG30" s="89">
        <v>-6.25E-2</v>
      </c>
      <c r="AH30" s="89">
        <v>1.7500000000000002E-2</v>
      </c>
      <c r="AI30" s="90">
        <v>0.1075</v>
      </c>
      <c r="AJ30" s="90">
        <v>0</v>
      </c>
      <c r="AK30" s="90">
        <v>-0.37</v>
      </c>
      <c r="AL30" s="89">
        <v>0</v>
      </c>
      <c r="AM30" s="89">
        <v>-9.2499999999999999E-2</v>
      </c>
      <c r="AN30" s="89">
        <v>5.0000000000000001E-3</v>
      </c>
      <c r="AO30" s="89">
        <v>4.4999999999999998E-2</v>
      </c>
      <c r="AP30" s="62">
        <v>7.4999999999999997E-3</v>
      </c>
      <c r="AQ30" s="62">
        <v>0.54249999999999998</v>
      </c>
      <c r="AR30" s="62">
        <v>5.0000000000000001E-3</v>
      </c>
      <c r="AS30" s="62">
        <v>0</v>
      </c>
      <c r="AT30" s="62">
        <v>0</v>
      </c>
      <c r="AU30" s="62">
        <v>-0.66500000000000004</v>
      </c>
      <c r="AV30" s="62">
        <v>0</v>
      </c>
      <c r="AW30" s="62">
        <v>0.65500000000000003</v>
      </c>
      <c r="AX30" s="62">
        <v>-0.01</v>
      </c>
      <c r="AY30" s="62">
        <v>-2.5000000000000001E-2</v>
      </c>
      <c r="AZ30" s="62">
        <v>0.06</v>
      </c>
      <c r="BA30" s="62">
        <v>0.185</v>
      </c>
      <c r="BB30" s="62">
        <v>1.2500000000000001E-2</v>
      </c>
      <c r="BC30" s="62">
        <v>-2.5000000000000001E-2</v>
      </c>
      <c r="BD30" s="62">
        <v>0.01</v>
      </c>
      <c r="BE30" s="62">
        <v>5.0000000000000001E-3</v>
      </c>
      <c r="BF30" s="62">
        <v>0</v>
      </c>
      <c r="BG30" s="62">
        <v>-2.5000000000000001E-2</v>
      </c>
      <c r="BH30" s="62">
        <v>0.01</v>
      </c>
      <c r="BI30" s="62">
        <v>-7.8E-2</v>
      </c>
      <c r="BJ30" s="62">
        <v>2.6000000000000002E-2</v>
      </c>
      <c r="BK30" s="62">
        <v>-0.03</v>
      </c>
      <c r="BL30" s="62">
        <v>1.9000000000000003E-2</v>
      </c>
      <c r="BM30" s="62">
        <v>5.0000000000000001E-3</v>
      </c>
      <c r="BN30" s="62">
        <v>0.01</v>
      </c>
      <c r="BO30" s="62">
        <v>0.46</v>
      </c>
      <c r="BP30" s="62">
        <v>3.5000000000000003E-2</v>
      </c>
      <c r="BQ30" s="62">
        <v>-0.61</v>
      </c>
      <c r="BR30" s="62">
        <v>0</v>
      </c>
      <c r="BS30" s="62">
        <v>0.23250000000000001</v>
      </c>
      <c r="BT30" s="62">
        <v>7.4999999999999997E-3</v>
      </c>
      <c r="BU30" s="62">
        <v>0.23250000000000001</v>
      </c>
      <c r="BV30" s="62">
        <v>7.4999999999999997E-3</v>
      </c>
      <c r="BW30" s="62">
        <v>-3.2750000000000001E-2</v>
      </c>
      <c r="BX30" s="62">
        <v>0.02</v>
      </c>
      <c r="BY30" s="62">
        <v>4.7500000000000007E-3</v>
      </c>
      <c r="BZ30" s="62">
        <v>0.01</v>
      </c>
      <c r="CA30" s="62">
        <v>-2.2749999999999999E-2</v>
      </c>
      <c r="CB30" s="62">
        <v>0.01</v>
      </c>
      <c r="CC30" s="62">
        <v>0.85</v>
      </c>
      <c r="CD30" s="62">
        <v>0</v>
      </c>
      <c r="CE30" s="331"/>
      <c r="CF30" s="76"/>
      <c r="CG30" s="86"/>
    </row>
    <row r="31" spans="1:86" x14ac:dyDescent="0.2">
      <c r="D31" s="86">
        <v>37135</v>
      </c>
      <c r="F31" s="89">
        <v>3.53</v>
      </c>
      <c r="G31" s="90">
        <v>6.9495314738038994E-2</v>
      </c>
      <c r="H31" s="89">
        <v>0.36</v>
      </c>
      <c r="I31" s="89">
        <v>0.6</v>
      </c>
      <c r="J31" s="89">
        <v>0.6</v>
      </c>
      <c r="K31" s="89">
        <v>0.6</v>
      </c>
      <c r="L31" s="87">
        <v>0.6</v>
      </c>
      <c r="M31" s="87">
        <v>0.6</v>
      </c>
      <c r="N31" s="89">
        <v>0.65</v>
      </c>
      <c r="O31" s="89">
        <v>0.65</v>
      </c>
      <c r="P31" s="89">
        <v>0.6</v>
      </c>
      <c r="Q31" s="89">
        <v>0.55000000000000004</v>
      </c>
      <c r="R31" s="90">
        <v>0.3</v>
      </c>
      <c r="S31" s="90">
        <v>0.65</v>
      </c>
      <c r="T31" s="89">
        <v>0.6</v>
      </c>
      <c r="U31" s="89">
        <v>-8.5000000000000006E-2</v>
      </c>
      <c r="V31" s="89">
        <v>0.01</v>
      </c>
      <c r="W31" s="89">
        <v>5.2499999999999998E-2</v>
      </c>
      <c r="X31" s="89">
        <v>2.5000000000000001E-3</v>
      </c>
      <c r="Y31" s="89">
        <v>-7.0000000000000007E-2</v>
      </c>
      <c r="Z31" s="89">
        <v>0.01</v>
      </c>
      <c r="AA31" s="89">
        <v>-0.41</v>
      </c>
      <c r="AB31" s="89">
        <v>0.155</v>
      </c>
      <c r="AC31" s="89">
        <v>-0.06</v>
      </c>
      <c r="AD31" s="89">
        <v>0.01</v>
      </c>
      <c r="AE31" s="89">
        <v>-0.115</v>
      </c>
      <c r="AF31" s="89">
        <v>2.5000000000000001E-3</v>
      </c>
      <c r="AG31" s="89">
        <v>-6.25E-2</v>
      </c>
      <c r="AH31" s="89">
        <v>1.7500000000000002E-2</v>
      </c>
      <c r="AI31" s="90">
        <v>0.1075</v>
      </c>
      <c r="AJ31" s="90">
        <v>0</v>
      </c>
      <c r="AK31" s="90">
        <v>-0.37</v>
      </c>
      <c r="AL31" s="89">
        <v>0</v>
      </c>
      <c r="AM31" s="89">
        <v>-9.2499999999999999E-2</v>
      </c>
      <c r="AN31" s="89">
        <v>5.0000000000000001E-3</v>
      </c>
      <c r="AO31" s="89">
        <v>4.4999999999999998E-2</v>
      </c>
      <c r="AP31" s="62">
        <v>7.4999999999999997E-3</v>
      </c>
      <c r="AQ31" s="62">
        <v>0.52</v>
      </c>
      <c r="AR31" s="62">
        <v>5.0000000000000001E-3</v>
      </c>
      <c r="AS31" s="62">
        <v>0</v>
      </c>
      <c r="AT31" s="62">
        <v>0</v>
      </c>
      <c r="AU31" s="62">
        <v>-0.66500000000000004</v>
      </c>
      <c r="AV31" s="62">
        <v>0</v>
      </c>
      <c r="AW31" s="62">
        <v>0.63249999999999995</v>
      </c>
      <c r="AX31" s="62">
        <v>-0.01</v>
      </c>
      <c r="AY31" s="62">
        <v>-2.5000000000000001E-2</v>
      </c>
      <c r="AZ31" s="62">
        <v>0.06</v>
      </c>
      <c r="BA31" s="62">
        <v>0.18</v>
      </c>
      <c r="BB31" s="62">
        <v>1.2500000000000001E-2</v>
      </c>
      <c r="BC31" s="62">
        <v>-2.5000000000000001E-2</v>
      </c>
      <c r="BD31" s="62">
        <v>0.01</v>
      </c>
      <c r="BE31" s="62">
        <v>5.0000000000000001E-3</v>
      </c>
      <c r="BF31" s="62">
        <v>0</v>
      </c>
      <c r="BG31" s="62">
        <v>-2.5000000000000001E-2</v>
      </c>
      <c r="BH31" s="62">
        <v>0.01</v>
      </c>
      <c r="BI31" s="62">
        <v>-5.7999999999999996E-2</v>
      </c>
      <c r="BJ31" s="62">
        <v>2.5000000000000001E-2</v>
      </c>
      <c r="BK31" s="62">
        <v>-0.03</v>
      </c>
      <c r="BL31" s="62">
        <v>1.9000000000000003E-2</v>
      </c>
      <c r="BM31" s="62">
        <v>5.0000000000000001E-3</v>
      </c>
      <c r="BN31" s="62">
        <v>0.01</v>
      </c>
      <c r="BO31" s="62">
        <v>0.39500000000000002</v>
      </c>
      <c r="BP31" s="62">
        <v>3.5000000000000003E-2</v>
      </c>
      <c r="BQ31" s="62">
        <v>-0.90500000000000003</v>
      </c>
      <c r="BR31" s="62">
        <v>0</v>
      </c>
      <c r="BS31" s="62">
        <v>0.21</v>
      </c>
      <c r="BT31" s="62">
        <v>5.0000000000000001E-3</v>
      </c>
      <c r="BU31" s="62">
        <v>0.21</v>
      </c>
      <c r="BV31" s="62">
        <v>5.0000000000000001E-3</v>
      </c>
      <c r="BW31" s="62">
        <v>-3.5249999999999997E-2</v>
      </c>
      <c r="BX31" s="62">
        <v>0.02</v>
      </c>
      <c r="BY31" s="62">
        <v>2.2500000000000003E-3</v>
      </c>
      <c r="BZ31" s="62">
        <v>0.01</v>
      </c>
      <c r="CA31" s="62">
        <v>-2.5249999999999998E-2</v>
      </c>
      <c r="CB31" s="62">
        <v>0.01</v>
      </c>
      <c r="CC31" s="62">
        <v>0.55000000000000004</v>
      </c>
      <c r="CD31" s="62">
        <v>0</v>
      </c>
      <c r="CE31" s="331"/>
      <c r="CF31" s="76"/>
      <c r="CG31" s="86"/>
    </row>
    <row r="32" spans="1:86" x14ac:dyDescent="0.2">
      <c r="D32" s="86">
        <v>37165</v>
      </c>
      <c r="F32" s="89">
        <v>3.52</v>
      </c>
      <c r="G32" s="90">
        <v>6.9523254685335018E-2</v>
      </c>
      <c r="H32" s="89">
        <v>0.37</v>
      </c>
      <c r="I32" s="89">
        <v>0.65</v>
      </c>
      <c r="J32" s="89">
        <v>0.65</v>
      </c>
      <c r="K32" s="89">
        <v>0.6</v>
      </c>
      <c r="L32" s="87">
        <v>0.65</v>
      </c>
      <c r="M32" s="87">
        <v>0.65</v>
      </c>
      <c r="N32" s="89">
        <v>0.7</v>
      </c>
      <c r="O32" s="89">
        <v>0.7</v>
      </c>
      <c r="P32" s="89">
        <v>0.65</v>
      </c>
      <c r="Q32" s="89">
        <v>0.55000000000000004</v>
      </c>
      <c r="R32" s="90">
        <v>0.35</v>
      </c>
      <c r="S32" s="90">
        <v>0.7</v>
      </c>
      <c r="T32" s="89">
        <v>0.65</v>
      </c>
      <c r="U32" s="89">
        <v>-0.08</v>
      </c>
      <c r="V32" s="89">
        <v>0.01</v>
      </c>
      <c r="W32" s="89">
        <v>7.2499999999999995E-2</v>
      </c>
      <c r="X32" s="89">
        <v>2.5000000000000001E-3</v>
      </c>
      <c r="Y32" s="89">
        <v>-7.0000000000000007E-2</v>
      </c>
      <c r="Z32" s="89">
        <v>0.01</v>
      </c>
      <c r="AA32" s="89">
        <v>-0.41</v>
      </c>
      <c r="AB32" s="89">
        <v>0.155</v>
      </c>
      <c r="AC32" s="89">
        <v>-0.06</v>
      </c>
      <c r="AD32" s="89">
        <v>0.01</v>
      </c>
      <c r="AE32" s="89">
        <v>-0.11</v>
      </c>
      <c r="AF32" s="89">
        <v>2.5000000000000001E-3</v>
      </c>
      <c r="AG32" s="89">
        <v>-6.25E-2</v>
      </c>
      <c r="AH32" s="89">
        <v>1.7500000000000002E-2</v>
      </c>
      <c r="AI32" s="90">
        <v>0.1225</v>
      </c>
      <c r="AJ32" s="90">
        <v>0</v>
      </c>
      <c r="AK32" s="90">
        <v>-0.37</v>
      </c>
      <c r="AL32" s="89">
        <v>0</v>
      </c>
      <c r="AM32" s="89">
        <v>-9.2499999999999999E-2</v>
      </c>
      <c r="AN32" s="89">
        <v>5.0000000000000001E-3</v>
      </c>
      <c r="AO32" s="89">
        <v>4.4999999999999998E-2</v>
      </c>
      <c r="AP32" s="62">
        <v>7.4999999999999997E-3</v>
      </c>
      <c r="AQ32" s="62">
        <v>0.28999999999999998</v>
      </c>
      <c r="AR32" s="62">
        <v>5.0000000000000001E-3</v>
      </c>
      <c r="AS32" s="62">
        <v>0</v>
      </c>
      <c r="AT32" s="62">
        <v>0</v>
      </c>
      <c r="AU32" s="62">
        <v>-0.66500000000000004</v>
      </c>
      <c r="AV32" s="62">
        <v>5.0000000000000001E-3</v>
      </c>
      <c r="AW32" s="62">
        <v>0.39750000000000002</v>
      </c>
      <c r="AX32" s="62">
        <v>-0.01</v>
      </c>
      <c r="AY32" s="62">
        <v>-2.5000000000000001E-2</v>
      </c>
      <c r="AZ32" s="62">
        <v>0.06</v>
      </c>
      <c r="BA32" s="62">
        <v>0.185</v>
      </c>
      <c r="BB32" s="62">
        <v>1.2500000000000001E-2</v>
      </c>
      <c r="BC32" s="62">
        <v>-2.5000000000000001E-2</v>
      </c>
      <c r="BD32" s="62">
        <v>0.01</v>
      </c>
      <c r="BE32" s="62">
        <v>5.0000000000000001E-3</v>
      </c>
      <c r="BF32" s="62">
        <v>0</v>
      </c>
      <c r="BG32" s="62">
        <v>-2.5000000000000001E-2</v>
      </c>
      <c r="BH32" s="62">
        <v>0.01</v>
      </c>
      <c r="BI32" s="62">
        <v>-6.8000000000000005E-2</v>
      </c>
      <c r="BJ32" s="62">
        <v>2.5000000000000001E-2</v>
      </c>
      <c r="BK32" s="62">
        <v>-0.03</v>
      </c>
      <c r="BL32" s="62">
        <v>0.02</v>
      </c>
      <c r="BM32" s="62">
        <v>5.0000000000000001E-3</v>
      </c>
      <c r="BN32" s="62">
        <v>0.01</v>
      </c>
      <c r="BO32" s="62">
        <v>0.46100000000000002</v>
      </c>
      <c r="BP32" s="62">
        <v>3.5000000000000003E-2</v>
      </c>
      <c r="BQ32" s="62">
        <v>-0.55000000000000004</v>
      </c>
      <c r="BR32" s="62">
        <v>0</v>
      </c>
      <c r="BS32" s="62">
        <v>0.23</v>
      </c>
      <c r="BT32" s="62">
        <v>2.5000000000000001E-3</v>
      </c>
      <c r="BU32" s="62">
        <v>0.23</v>
      </c>
      <c r="BV32" s="62">
        <v>2.5000000000000001E-3</v>
      </c>
      <c r="BW32" s="62">
        <v>-3.5249999999999997E-2</v>
      </c>
      <c r="BX32" s="62">
        <v>0.02</v>
      </c>
      <c r="BY32" s="62">
        <v>2.2500000000000003E-3</v>
      </c>
      <c r="BZ32" s="62">
        <v>0.01</v>
      </c>
      <c r="CA32" s="62">
        <v>-2.5249999999999998E-2</v>
      </c>
      <c r="CB32" s="62">
        <v>0.01</v>
      </c>
      <c r="CC32" s="62">
        <v>0.25</v>
      </c>
      <c r="CD32" s="62">
        <v>0</v>
      </c>
      <c r="CE32" s="331"/>
      <c r="CF32" s="76"/>
      <c r="CG32" s="86"/>
    </row>
    <row r="33" spans="4:86" x14ac:dyDescent="0.2">
      <c r="D33" s="86">
        <v>37196</v>
      </c>
      <c r="F33" s="89">
        <v>3.617</v>
      </c>
      <c r="G33" s="90">
        <v>6.9546158631485999E-2</v>
      </c>
      <c r="H33" s="89">
        <v>0.38</v>
      </c>
      <c r="I33" s="89">
        <v>0.95</v>
      </c>
      <c r="J33" s="89">
        <v>1</v>
      </c>
      <c r="K33" s="89">
        <v>0.95</v>
      </c>
      <c r="L33" s="87">
        <v>0.95</v>
      </c>
      <c r="M33" s="87">
        <v>1.05</v>
      </c>
      <c r="N33" s="89">
        <v>1.1000000000000001</v>
      </c>
      <c r="O33" s="89">
        <v>1</v>
      </c>
      <c r="P33" s="89">
        <v>0.95</v>
      </c>
      <c r="Q33" s="89">
        <v>1.1000000000000001</v>
      </c>
      <c r="R33" s="90">
        <v>0.48</v>
      </c>
      <c r="S33" s="90">
        <v>0.95</v>
      </c>
      <c r="T33" s="89">
        <v>0.95</v>
      </c>
      <c r="U33" s="89">
        <v>1.4999999999999999E-2</v>
      </c>
      <c r="V33" s="89">
        <v>3.5000000000000003E-2</v>
      </c>
      <c r="W33" s="89">
        <v>8.7499999999999994E-2</v>
      </c>
      <c r="X33" s="89">
        <v>0</v>
      </c>
      <c r="Y33" s="89">
        <v>-9.7500000000000003E-2</v>
      </c>
      <c r="Z33" s="89">
        <v>1.4499999999999999E-2</v>
      </c>
      <c r="AA33" s="89">
        <v>-0.315</v>
      </c>
      <c r="AB33" s="89">
        <v>0.155</v>
      </c>
      <c r="AC33" s="89">
        <v>-7.7499999999999999E-2</v>
      </c>
      <c r="AD33" s="89">
        <v>0.01</v>
      </c>
      <c r="AE33" s="89">
        <v>-0.12</v>
      </c>
      <c r="AF33" s="89">
        <v>1.2500000000000001E-2</v>
      </c>
      <c r="AG33" s="89">
        <v>-6.25E-2</v>
      </c>
      <c r="AH33" s="89">
        <v>1.2500000000000001E-2</v>
      </c>
      <c r="AI33" s="90">
        <v>0.1825</v>
      </c>
      <c r="AJ33" s="90">
        <v>0</v>
      </c>
      <c r="AK33" s="90">
        <v>-0.22750000000000001</v>
      </c>
      <c r="AL33" s="89">
        <v>5.0000000000000001E-3</v>
      </c>
      <c r="AM33" s="89">
        <v>-0.125</v>
      </c>
      <c r="AN33" s="89">
        <v>5.0000000000000001E-3</v>
      </c>
      <c r="AO33" s="89">
        <v>0.20499999999999999</v>
      </c>
      <c r="AP33" s="62">
        <v>0.02</v>
      </c>
      <c r="AQ33" s="62">
        <v>0.155</v>
      </c>
      <c r="AR33" s="62">
        <v>1.4499999999999999E-2</v>
      </c>
      <c r="AS33" s="62">
        <v>0</v>
      </c>
      <c r="AT33" s="62">
        <v>0</v>
      </c>
      <c r="AU33" s="62">
        <v>-0.35499999999999998</v>
      </c>
      <c r="AV33" s="62">
        <v>1.2500000000000001E-2</v>
      </c>
      <c r="AW33" s="62">
        <v>0.35</v>
      </c>
      <c r="AX33" s="62">
        <v>-0.01</v>
      </c>
      <c r="AY33" s="62">
        <v>-2.8000000000000004E-2</v>
      </c>
      <c r="AZ33" s="62">
        <v>0.06</v>
      </c>
      <c r="BA33" s="62">
        <v>0.26750000000000002</v>
      </c>
      <c r="BB33" s="62">
        <v>1.7500000000000002E-2</v>
      </c>
      <c r="BC33" s="62">
        <v>-2.8000000000000004E-2</v>
      </c>
      <c r="BD33" s="62">
        <v>0.01</v>
      </c>
      <c r="BE33" s="62">
        <v>5.0000000000000001E-3</v>
      </c>
      <c r="BF33" s="62">
        <v>0</v>
      </c>
      <c r="BG33" s="62">
        <v>-2.8000000000000004E-2</v>
      </c>
      <c r="BH33" s="62">
        <v>0.01</v>
      </c>
      <c r="BI33" s="62">
        <v>-6.6500000000000004E-2</v>
      </c>
      <c r="BJ33" s="62">
        <v>2.5000000000000001E-2</v>
      </c>
      <c r="BK33" s="62">
        <v>-2.2499999999999999E-2</v>
      </c>
      <c r="BL33" s="62">
        <v>0.02</v>
      </c>
      <c r="BM33" s="62">
        <v>1.2500000000000001E-2</v>
      </c>
      <c r="BN33" s="62">
        <v>1.2500000000000001E-2</v>
      </c>
      <c r="BO33" s="62">
        <v>0.76</v>
      </c>
      <c r="BP33" s="62">
        <v>0.14599999999999999</v>
      </c>
      <c r="BQ33" s="62">
        <v>-0.41749999999999998</v>
      </c>
      <c r="BR33" s="62">
        <v>0</v>
      </c>
      <c r="BS33" s="62">
        <v>0.28499999999999998</v>
      </c>
      <c r="BT33" s="62">
        <v>0.02</v>
      </c>
      <c r="BU33" s="62">
        <v>0.55000000000000004</v>
      </c>
      <c r="BV33" s="62">
        <v>1.4999999999999999E-2</v>
      </c>
      <c r="BW33" s="62">
        <v>-4.4999999999999998E-2</v>
      </c>
      <c r="BX33" s="62">
        <v>1.7500000000000002E-2</v>
      </c>
      <c r="BY33" s="62">
        <v>-0.01</v>
      </c>
      <c r="BZ33" s="62">
        <v>7.4999999999999997E-3</v>
      </c>
      <c r="CA33" s="62">
        <v>-3.7499999999999999E-2</v>
      </c>
      <c r="CB33" s="62">
        <v>0.01</v>
      </c>
      <c r="CC33" s="62">
        <v>0.22</v>
      </c>
      <c r="CD33" s="62">
        <v>0</v>
      </c>
      <c r="CE33" s="331"/>
      <c r="CF33" s="76"/>
      <c r="CG33" s="86"/>
    </row>
    <row r="34" spans="4:86" x14ac:dyDescent="0.2">
      <c r="D34" s="86">
        <v>37226</v>
      </c>
      <c r="F34" s="89">
        <v>3.6970000000000001</v>
      </c>
      <c r="G34" s="90">
        <v>6.9568323740829024E-2</v>
      </c>
      <c r="H34" s="89">
        <v>0.38250000000000001</v>
      </c>
      <c r="I34" s="89">
        <v>1.1499999999999999</v>
      </c>
      <c r="J34" s="89">
        <v>1.2</v>
      </c>
      <c r="K34" s="89">
        <v>1.1499999999999999</v>
      </c>
      <c r="L34" s="87">
        <v>1.1499999999999999</v>
      </c>
      <c r="M34" s="87">
        <v>1.3</v>
      </c>
      <c r="N34" s="89">
        <v>1.4</v>
      </c>
      <c r="O34" s="89">
        <v>1.2</v>
      </c>
      <c r="P34" s="89">
        <v>1.1499999999999999</v>
      </c>
      <c r="Q34" s="89">
        <v>1.5</v>
      </c>
      <c r="R34" s="90">
        <v>0.67500000000000004</v>
      </c>
      <c r="S34" s="90">
        <v>1.25</v>
      </c>
      <c r="T34" s="89">
        <v>1.1499999999999999</v>
      </c>
      <c r="U34" s="89">
        <v>2.2499999999999999E-2</v>
      </c>
      <c r="V34" s="89">
        <v>3.5000000000000003E-2</v>
      </c>
      <c r="W34" s="89">
        <v>0.1275</v>
      </c>
      <c r="X34" s="89">
        <v>2.5000000000000001E-3</v>
      </c>
      <c r="Y34" s="89">
        <v>-9.7500000000000003E-2</v>
      </c>
      <c r="Z34" s="89">
        <v>1.4499999999999999E-2</v>
      </c>
      <c r="AA34" s="89">
        <v>-0.315</v>
      </c>
      <c r="AB34" s="89">
        <v>0.155</v>
      </c>
      <c r="AC34" s="89">
        <v>-7.7499999999999999E-2</v>
      </c>
      <c r="AD34" s="89">
        <v>0.01</v>
      </c>
      <c r="AE34" s="89">
        <v>-0.1225</v>
      </c>
      <c r="AF34" s="89">
        <v>5.0000000000000001E-3</v>
      </c>
      <c r="AG34" s="89">
        <v>-6.25E-2</v>
      </c>
      <c r="AH34" s="89">
        <v>1.2500000000000001E-2</v>
      </c>
      <c r="AI34" s="90">
        <v>0.2225</v>
      </c>
      <c r="AJ34" s="90">
        <v>0</v>
      </c>
      <c r="AK34" s="90">
        <v>-0.22750000000000001</v>
      </c>
      <c r="AL34" s="89">
        <v>5.0000000000000001E-3</v>
      </c>
      <c r="AM34" s="89">
        <v>-0.125</v>
      </c>
      <c r="AN34" s="89">
        <v>5.0000000000000001E-3</v>
      </c>
      <c r="AO34" s="89">
        <v>0.20499999999999999</v>
      </c>
      <c r="AP34" s="62">
        <v>0.02</v>
      </c>
      <c r="AQ34" s="62">
        <v>0.155</v>
      </c>
      <c r="AR34" s="62">
        <v>1.4499999999999999E-2</v>
      </c>
      <c r="AS34" s="62">
        <v>0</v>
      </c>
      <c r="AT34" s="62">
        <v>0</v>
      </c>
      <c r="AU34" s="62">
        <v>-0.35499999999999998</v>
      </c>
      <c r="AV34" s="62">
        <v>1.2500000000000001E-2</v>
      </c>
      <c r="AW34" s="62">
        <v>0.35</v>
      </c>
      <c r="AX34" s="62">
        <v>-0.01</v>
      </c>
      <c r="AY34" s="62">
        <v>-2.5500000000000002E-2</v>
      </c>
      <c r="AZ34" s="62">
        <v>0.06</v>
      </c>
      <c r="BA34" s="62">
        <v>0.30249999999999999</v>
      </c>
      <c r="BB34" s="62">
        <v>2.2499999999999999E-2</v>
      </c>
      <c r="BC34" s="62">
        <v>-2.5500000000000002E-2</v>
      </c>
      <c r="BD34" s="62">
        <v>0.01</v>
      </c>
      <c r="BE34" s="62">
        <v>5.0000000000000001E-3</v>
      </c>
      <c r="BF34" s="62">
        <v>0</v>
      </c>
      <c r="BG34" s="62">
        <v>-2.5500000000000002E-2</v>
      </c>
      <c r="BH34" s="62">
        <v>0.01</v>
      </c>
      <c r="BI34" s="62">
        <v>-7.0499999999999993E-2</v>
      </c>
      <c r="BJ34" s="62">
        <v>2.5000000000000001E-2</v>
      </c>
      <c r="BK34" s="62">
        <v>-2.2499999999999999E-2</v>
      </c>
      <c r="BL34" s="62">
        <v>2.1000000000000001E-2</v>
      </c>
      <c r="BM34" s="62">
        <v>1.2500000000000001E-2</v>
      </c>
      <c r="BN34" s="62">
        <v>1.2500000000000001E-2</v>
      </c>
      <c r="BO34" s="62">
        <v>1.2</v>
      </c>
      <c r="BP34" s="62">
        <v>0.2</v>
      </c>
      <c r="BQ34" s="62">
        <v>-0.3075</v>
      </c>
      <c r="BR34" s="62">
        <v>0</v>
      </c>
      <c r="BS34" s="62">
        <v>0.375</v>
      </c>
      <c r="BT34" s="62">
        <v>2.2499999999999999E-2</v>
      </c>
      <c r="BU34" s="62">
        <v>0.87</v>
      </c>
      <c r="BV34" s="62">
        <v>1.7500000000000002E-2</v>
      </c>
      <c r="BW34" s="62">
        <v>-4.4999999999999998E-2</v>
      </c>
      <c r="BX34" s="62">
        <v>1.7500000000000002E-2</v>
      </c>
      <c r="BY34" s="62">
        <v>-0.01</v>
      </c>
      <c r="BZ34" s="62">
        <v>7.4999999999999997E-3</v>
      </c>
      <c r="CA34" s="62">
        <v>-3.7499999999999999E-2</v>
      </c>
      <c r="CB34" s="62">
        <v>0.01</v>
      </c>
      <c r="CC34" s="62">
        <v>0.2</v>
      </c>
      <c r="CD34" s="62">
        <v>0</v>
      </c>
      <c r="CE34" s="331"/>
      <c r="CF34" s="76"/>
      <c r="CG34" s="86"/>
      <c r="CH34">
        <f>SUM(CF34:CF38)/5</f>
        <v>0</v>
      </c>
    </row>
    <row r="35" spans="4:86" x14ac:dyDescent="0.2">
      <c r="D35" s="91">
        <v>37257</v>
      </c>
      <c r="F35" s="89">
        <v>3.6920000000000002</v>
      </c>
      <c r="G35" s="90">
        <v>6.9601561285392008E-2</v>
      </c>
      <c r="H35" s="89">
        <v>0.38500000000000001</v>
      </c>
      <c r="I35" s="89">
        <v>1.1499999999999999</v>
      </c>
      <c r="J35" s="89">
        <v>1.2</v>
      </c>
      <c r="K35" s="89">
        <v>1.1499999999999999</v>
      </c>
      <c r="L35" s="87">
        <v>1.1499999999999999</v>
      </c>
      <c r="M35" s="87">
        <v>1.3</v>
      </c>
      <c r="N35" s="89">
        <v>1.6</v>
      </c>
      <c r="O35" s="89">
        <v>1.2</v>
      </c>
      <c r="P35" s="89">
        <v>1.1499999999999999</v>
      </c>
      <c r="Q35" s="89">
        <v>1.5</v>
      </c>
      <c r="R35" s="90">
        <v>0.7</v>
      </c>
      <c r="S35" s="90">
        <v>1.25</v>
      </c>
      <c r="T35" s="89">
        <v>1.1499999999999999</v>
      </c>
      <c r="U35" s="89">
        <v>3.7499999999999999E-2</v>
      </c>
      <c r="V35" s="89">
        <v>3.5000000000000003E-2</v>
      </c>
      <c r="W35" s="89">
        <v>0.14000000000000001</v>
      </c>
      <c r="X35" s="89">
        <v>5.0000000000000001E-3</v>
      </c>
      <c r="Y35" s="89">
        <v>-9.7500000000000003E-2</v>
      </c>
      <c r="Z35" s="89">
        <v>1.4499999999999999E-2</v>
      </c>
      <c r="AA35" s="89">
        <v>-0.315</v>
      </c>
      <c r="AB35" s="89">
        <v>0.155</v>
      </c>
      <c r="AC35" s="89">
        <v>-7.7499999999999999E-2</v>
      </c>
      <c r="AD35" s="89">
        <v>0.01</v>
      </c>
      <c r="AE35" s="89">
        <v>-0.125</v>
      </c>
      <c r="AF35" s="89">
        <v>2.5000000000000001E-3</v>
      </c>
      <c r="AG35" s="89">
        <v>-6.25E-2</v>
      </c>
      <c r="AH35" s="89">
        <v>1.2500000000000001E-2</v>
      </c>
      <c r="AI35" s="90">
        <v>0.23499999999999999</v>
      </c>
      <c r="AJ35" s="90">
        <v>0</v>
      </c>
      <c r="AK35" s="90">
        <v>-0.2175</v>
      </c>
      <c r="AL35" s="89">
        <v>5.0000000000000001E-3</v>
      </c>
      <c r="AM35" s="89">
        <v>-0.125</v>
      </c>
      <c r="AN35" s="89">
        <v>0.01</v>
      </c>
      <c r="AO35" s="89">
        <v>0.215</v>
      </c>
      <c r="AP35" s="62">
        <v>0.02</v>
      </c>
      <c r="AQ35" s="62">
        <v>0.16500000000000001</v>
      </c>
      <c r="AR35" s="62">
        <v>1.4499999999999999E-2</v>
      </c>
      <c r="AS35" s="62">
        <v>0</v>
      </c>
      <c r="AT35" s="62">
        <v>0</v>
      </c>
      <c r="AU35" s="62">
        <v>-0.34499999999999997</v>
      </c>
      <c r="AV35" s="62">
        <v>1.2500000000000001E-2</v>
      </c>
      <c r="AW35" s="62">
        <v>0.36</v>
      </c>
      <c r="AX35" s="62">
        <v>-0.01</v>
      </c>
      <c r="AY35" s="62">
        <v>-2.5500000000000002E-2</v>
      </c>
      <c r="AZ35" s="62">
        <v>0.06</v>
      </c>
      <c r="BA35" s="62">
        <v>0.3075</v>
      </c>
      <c r="BB35" s="62">
        <v>2.2499999999999999E-2</v>
      </c>
      <c r="BC35" s="62">
        <v>-2.5500000000000002E-2</v>
      </c>
      <c r="BD35" s="62">
        <v>0.01</v>
      </c>
      <c r="BE35" s="62">
        <v>5.0000000000000001E-3</v>
      </c>
      <c r="BF35" s="62">
        <v>0</v>
      </c>
      <c r="BG35" s="62">
        <v>-2.5500000000000002E-2</v>
      </c>
      <c r="BH35" s="62">
        <v>0.01</v>
      </c>
      <c r="BI35" s="62">
        <v>-6.6500000000000004E-2</v>
      </c>
      <c r="BJ35" s="62">
        <v>0.02</v>
      </c>
      <c r="BK35" s="62">
        <v>-2.0499999999999997E-2</v>
      </c>
      <c r="BL35" s="62">
        <v>2.2000000000000002E-2</v>
      </c>
      <c r="BM35" s="62">
        <v>1.2500000000000001E-2</v>
      </c>
      <c r="BN35" s="62">
        <v>1.2500000000000001E-2</v>
      </c>
      <c r="BO35" s="62">
        <v>1.45</v>
      </c>
      <c r="BP35" s="62">
        <v>0.3</v>
      </c>
      <c r="BQ35" s="62">
        <v>-0.33500000000000002</v>
      </c>
      <c r="BR35" s="62">
        <v>0</v>
      </c>
      <c r="BS35" s="62">
        <v>0.45500000000000002</v>
      </c>
      <c r="BT35" s="62">
        <v>0.03</v>
      </c>
      <c r="BU35" s="62">
        <v>1.02</v>
      </c>
      <c r="BV35" s="62">
        <v>2.2499999999999999E-2</v>
      </c>
      <c r="BW35" s="62">
        <v>-4.4999999999999998E-2</v>
      </c>
      <c r="BX35" s="62">
        <v>1.7500000000000002E-2</v>
      </c>
      <c r="BY35" s="62">
        <v>-0.01</v>
      </c>
      <c r="BZ35" s="62">
        <v>7.4999999999999997E-3</v>
      </c>
      <c r="CA35" s="62">
        <v>-3.7499999999999999E-2</v>
      </c>
      <c r="CB35" s="62">
        <v>0.01</v>
      </c>
      <c r="CC35" s="62">
        <v>7.4999999999999997E-2</v>
      </c>
      <c r="CD35" s="62">
        <v>0</v>
      </c>
      <c r="CE35" s="331"/>
      <c r="CF35" s="76"/>
      <c r="CG35" s="91"/>
    </row>
    <row r="36" spans="4:86" x14ac:dyDescent="0.2">
      <c r="D36" s="91">
        <v>37288</v>
      </c>
      <c r="F36" s="89">
        <v>3.532</v>
      </c>
      <c r="G36" s="90">
        <v>6.9649106889406009E-2</v>
      </c>
      <c r="H36" s="89">
        <v>0.375</v>
      </c>
      <c r="I36" s="89">
        <v>1.1499999999999999</v>
      </c>
      <c r="J36" s="89">
        <v>1.2</v>
      </c>
      <c r="K36" s="89">
        <v>1.1499999999999999</v>
      </c>
      <c r="L36" s="87">
        <v>1.1499999999999999</v>
      </c>
      <c r="M36" s="87">
        <v>1.3</v>
      </c>
      <c r="N36" s="89">
        <v>1.6</v>
      </c>
      <c r="O36" s="89">
        <v>1.2</v>
      </c>
      <c r="P36" s="89">
        <v>1.1499999999999999</v>
      </c>
      <c r="Q36" s="89">
        <v>1.5</v>
      </c>
      <c r="R36" s="90">
        <v>0.7</v>
      </c>
      <c r="S36" s="90">
        <v>1.25</v>
      </c>
      <c r="T36" s="89">
        <v>1.1499999999999999</v>
      </c>
      <c r="U36" s="89">
        <v>3.7499999999999999E-2</v>
      </c>
      <c r="V36" s="89">
        <v>3.5000000000000003E-2</v>
      </c>
      <c r="W36" s="89">
        <v>0.11749999999999999</v>
      </c>
      <c r="X36" s="89">
        <v>7.4999999999999997E-3</v>
      </c>
      <c r="Y36" s="89">
        <v>-9.7500000000000003E-2</v>
      </c>
      <c r="Z36" s="89">
        <v>1.4499999999999999E-2</v>
      </c>
      <c r="AA36" s="89">
        <v>-0.315</v>
      </c>
      <c r="AB36" s="89">
        <v>0.155</v>
      </c>
      <c r="AC36" s="89">
        <v>-7.7499999999999999E-2</v>
      </c>
      <c r="AD36" s="89">
        <v>0.01</v>
      </c>
      <c r="AE36" s="89">
        <v>-0.1275</v>
      </c>
      <c r="AF36" s="89">
        <v>5.0000000000000001E-3</v>
      </c>
      <c r="AG36" s="89">
        <v>-6.25E-2</v>
      </c>
      <c r="AH36" s="89">
        <v>1.2500000000000001E-2</v>
      </c>
      <c r="AI36" s="90">
        <v>0.21249999999999999</v>
      </c>
      <c r="AJ36" s="90">
        <v>0</v>
      </c>
      <c r="AK36" s="90">
        <v>-0.2175</v>
      </c>
      <c r="AL36" s="89">
        <v>5.0000000000000001E-3</v>
      </c>
      <c r="AM36" s="89">
        <v>-0.125</v>
      </c>
      <c r="AN36" s="89">
        <v>0.01</v>
      </c>
      <c r="AO36" s="89">
        <v>0.215</v>
      </c>
      <c r="AP36" s="62">
        <v>0.02</v>
      </c>
      <c r="AQ36" s="62">
        <v>0.16500000000000001</v>
      </c>
      <c r="AR36" s="62">
        <v>1.4499999999999999E-2</v>
      </c>
      <c r="AS36" s="62">
        <v>0</v>
      </c>
      <c r="AT36" s="62">
        <v>0</v>
      </c>
      <c r="AU36" s="62">
        <v>-0.34499999999999997</v>
      </c>
      <c r="AV36" s="62">
        <v>1.2500000000000001E-2</v>
      </c>
      <c r="AW36" s="62">
        <v>0.36</v>
      </c>
      <c r="AX36" s="62">
        <v>-0.01</v>
      </c>
      <c r="AY36" s="62">
        <v>-2.5500000000000002E-2</v>
      </c>
      <c r="AZ36" s="62">
        <v>0.06</v>
      </c>
      <c r="BA36" s="62">
        <v>0.3075</v>
      </c>
      <c r="BB36" s="62">
        <v>2.2499999999999999E-2</v>
      </c>
      <c r="BC36" s="62">
        <v>-2.5500000000000002E-2</v>
      </c>
      <c r="BD36" s="62">
        <v>0.01</v>
      </c>
      <c r="BE36" s="62">
        <v>5.0000000000000001E-3</v>
      </c>
      <c r="BF36" s="62">
        <v>0</v>
      </c>
      <c r="BG36" s="62">
        <v>-2.5500000000000002E-2</v>
      </c>
      <c r="BH36" s="62">
        <v>0.01</v>
      </c>
      <c r="BI36" s="62">
        <v>-6.9500000000000006E-2</v>
      </c>
      <c r="BJ36" s="62">
        <v>0.02</v>
      </c>
      <c r="BK36" s="62">
        <v>-2.0499999999999997E-2</v>
      </c>
      <c r="BL36" s="62">
        <v>2.3000000000000003E-2</v>
      </c>
      <c r="BM36" s="62">
        <v>1.2500000000000001E-2</v>
      </c>
      <c r="BN36" s="62">
        <v>1.2500000000000001E-2</v>
      </c>
      <c r="BO36" s="62">
        <v>1.45</v>
      </c>
      <c r="BP36" s="62">
        <v>0.3</v>
      </c>
      <c r="BQ36" s="62">
        <v>-0.35499999999999998</v>
      </c>
      <c r="BR36" s="62">
        <v>0</v>
      </c>
      <c r="BS36" s="62">
        <v>0.45</v>
      </c>
      <c r="BT36" s="62">
        <v>0.03</v>
      </c>
      <c r="BU36" s="62">
        <v>1.02</v>
      </c>
      <c r="BV36" s="62">
        <v>1.7500000000000002E-2</v>
      </c>
      <c r="BW36" s="62">
        <v>-4.4999999999999998E-2</v>
      </c>
      <c r="BX36" s="62">
        <v>1.7500000000000002E-2</v>
      </c>
      <c r="BY36" s="62">
        <v>-0.01</v>
      </c>
      <c r="BZ36" s="62">
        <v>7.4999999999999997E-3</v>
      </c>
      <c r="CA36" s="62">
        <v>-3.7499999999999999E-2</v>
      </c>
      <c r="CB36" s="62">
        <v>0.01</v>
      </c>
      <c r="CC36" s="62">
        <v>0.1</v>
      </c>
      <c r="CD36" s="62">
        <v>0</v>
      </c>
      <c r="CE36" s="331"/>
      <c r="CF36" s="76"/>
      <c r="CG36" s="91"/>
    </row>
    <row r="37" spans="4:86" x14ac:dyDescent="0.2">
      <c r="D37" s="91">
        <v>37316</v>
      </c>
      <c r="F37" s="89">
        <v>3.3769999999999998</v>
      </c>
      <c r="G37" s="90">
        <v>6.9692051306576006E-2</v>
      </c>
      <c r="H37" s="89">
        <v>0.35</v>
      </c>
      <c r="I37" s="89">
        <v>0.9</v>
      </c>
      <c r="J37" s="89">
        <v>0.95</v>
      </c>
      <c r="K37" s="89">
        <v>0.9</v>
      </c>
      <c r="L37" s="87">
        <v>0.9</v>
      </c>
      <c r="M37" s="87">
        <v>1</v>
      </c>
      <c r="N37" s="89">
        <v>1.1499999999999999</v>
      </c>
      <c r="O37" s="89">
        <v>0.9</v>
      </c>
      <c r="P37" s="89">
        <v>0.9</v>
      </c>
      <c r="Q37" s="89">
        <v>1.1000000000000001</v>
      </c>
      <c r="R37" s="90">
        <v>0.39</v>
      </c>
      <c r="S37" s="90">
        <v>0.9</v>
      </c>
      <c r="T37" s="89">
        <v>0.9</v>
      </c>
      <c r="U37" s="89">
        <v>3.7499999999999999E-2</v>
      </c>
      <c r="V37" s="89">
        <v>3.5000000000000003E-2</v>
      </c>
      <c r="W37" s="89">
        <v>0.115</v>
      </c>
      <c r="X37" s="89">
        <v>0.01</v>
      </c>
      <c r="Y37" s="89">
        <v>-9.7500000000000003E-2</v>
      </c>
      <c r="Z37" s="89">
        <v>1.4499999999999999E-2</v>
      </c>
      <c r="AA37" s="89">
        <v>-0.315</v>
      </c>
      <c r="AB37" s="89">
        <v>0.155</v>
      </c>
      <c r="AC37" s="89">
        <v>-7.7499999999999999E-2</v>
      </c>
      <c r="AD37" s="89">
        <v>0.01</v>
      </c>
      <c r="AE37" s="89">
        <v>-0.13</v>
      </c>
      <c r="AF37" s="89">
        <v>2.5000000000000001E-3</v>
      </c>
      <c r="AG37" s="89">
        <v>-6.25E-2</v>
      </c>
      <c r="AH37" s="89">
        <v>1.2500000000000001E-2</v>
      </c>
      <c r="AI37" s="90">
        <v>0.21</v>
      </c>
      <c r="AJ37" s="90">
        <v>0</v>
      </c>
      <c r="AK37" s="90">
        <v>-0.2175</v>
      </c>
      <c r="AL37" s="89">
        <v>5.0000000000000001E-3</v>
      </c>
      <c r="AM37" s="89">
        <v>-0.125</v>
      </c>
      <c r="AN37" s="89">
        <v>0.01</v>
      </c>
      <c r="AO37" s="89">
        <v>0.215</v>
      </c>
      <c r="AP37" s="62">
        <v>0.02</v>
      </c>
      <c r="AQ37" s="62">
        <v>0.16500000000000001</v>
      </c>
      <c r="AR37" s="62">
        <v>1.4499999999999999E-2</v>
      </c>
      <c r="AS37" s="62">
        <v>0</v>
      </c>
      <c r="AT37" s="62">
        <v>0</v>
      </c>
      <c r="AU37" s="62">
        <v>-0.34499999999999997</v>
      </c>
      <c r="AV37" s="62">
        <v>1.2500000000000001E-2</v>
      </c>
      <c r="AW37" s="62">
        <v>0.36</v>
      </c>
      <c r="AX37" s="62">
        <v>-0.01</v>
      </c>
      <c r="AY37" s="62">
        <v>-2.5500000000000002E-2</v>
      </c>
      <c r="AZ37" s="62">
        <v>0.06</v>
      </c>
      <c r="BA37" s="62">
        <v>0.26650000000000001</v>
      </c>
      <c r="BB37" s="62">
        <v>2.2499999999999999E-2</v>
      </c>
      <c r="BC37" s="62">
        <v>-2.5500000000000002E-2</v>
      </c>
      <c r="BD37" s="62">
        <v>0.01</v>
      </c>
      <c r="BE37" s="62">
        <v>5.0000000000000001E-3</v>
      </c>
      <c r="BF37" s="62">
        <v>0</v>
      </c>
      <c r="BG37" s="62">
        <v>-2.5500000000000002E-2</v>
      </c>
      <c r="BH37" s="62">
        <v>0.01</v>
      </c>
      <c r="BI37" s="62">
        <v>-8.6500000000000007E-2</v>
      </c>
      <c r="BJ37" s="62">
        <v>2.5000000000000001E-2</v>
      </c>
      <c r="BK37" s="62">
        <v>-2.0499999999999997E-2</v>
      </c>
      <c r="BL37" s="62">
        <v>2.4E-2</v>
      </c>
      <c r="BM37" s="62">
        <v>1.2500000000000001E-2</v>
      </c>
      <c r="BN37" s="62">
        <v>1.2500000000000001E-2</v>
      </c>
      <c r="BO37" s="62">
        <v>0.86</v>
      </c>
      <c r="BP37" s="62">
        <v>0.16</v>
      </c>
      <c r="BQ37" s="62">
        <v>-0.36499999999999999</v>
      </c>
      <c r="BR37" s="62">
        <v>0</v>
      </c>
      <c r="BS37" s="62">
        <v>0.34</v>
      </c>
      <c r="BT37" s="62">
        <v>0.02</v>
      </c>
      <c r="BU37" s="62">
        <v>0.70250000000000001</v>
      </c>
      <c r="BV37" s="62">
        <v>2.5000000000000001E-3</v>
      </c>
      <c r="BW37" s="62">
        <v>-4.4999999999999998E-2</v>
      </c>
      <c r="BX37" s="62">
        <v>1.7500000000000002E-2</v>
      </c>
      <c r="BY37" s="62">
        <v>-0.01</v>
      </c>
      <c r="BZ37" s="62">
        <v>7.4999999999999997E-3</v>
      </c>
      <c r="CA37" s="62">
        <v>-3.7499999999999999E-2</v>
      </c>
      <c r="CB37" s="62">
        <v>0.01</v>
      </c>
      <c r="CC37" s="62">
        <v>0.25</v>
      </c>
      <c r="CD37" s="62">
        <v>0</v>
      </c>
      <c r="CE37" s="331"/>
      <c r="CF37" s="76"/>
      <c r="CG37" s="91"/>
    </row>
    <row r="38" spans="4:86" x14ac:dyDescent="0.2">
      <c r="D38" s="91">
        <v>37347</v>
      </c>
      <c r="F38" s="89">
        <v>3.2269999999999999</v>
      </c>
      <c r="G38" s="90">
        <v>6.972222663465602E-2</v>
      </c>
      <c r="H38" s="89">
        <v>0.28749999999999998</v>
      </c>
      <c r="I38" s="89">
        <v>0.4</v>
      </c>
      <c r="J38" s="89">
        <v>0.45</v>
      </c>
      <c r="K38" s="89">
        <v>0.4</v>
      </c>
      <c r="L38" s="87">
        <v>0.45</v>
      </c>
      <c r="M38" s="87">
        <v>0.45</v>
      </c>
      <c r="N38" s="89">
        <v>0.45</v>
      </c>
      <c r="O38" s="89">
        <v>0.45</v>
      </c>
      <c r="P38" s="89">
        <v>0.45</v>
      </c>
      <c r="Q38" s="89">
        <v>0.5</v>
      </c>
      <c r="R38" s="90">
        <v>0.30499999999999999</v>
      </c>
      <c r="S38" s="90">
        <v>0.45</v>
      </c>
      <c r="T38" s="89">
        <v>0.4</v>
      </c>
      <c r="U38" s="89">
        <v>-0.06</v>
      </c>
      <c r="V38" s="89">
        <v>0.01</v>
      </c>
      <c r="W38" s="89">
        <v>7.4999999999999997E-2</v>
      </c>
      <c r="X38" s="89">
        <v>-2.5000000000000001E-3</v>
      </c>
      <c r="Y38" s="89">
        <v>-6.25E-2</v>
      </c>
      <c r="Z38" s="89">
        <v>1.2E-2</v>
      </c>
      <c r="AA38" s="89">
        <v>-0.47499999999999998</v>
      </c>
      <c r="AB38" s="89">
        <v>0.155</v>
      </c>
      <c r="AC38" s="89">
        <v>-5.7500000000000002E-2</v>
      </c>
      <c r="AD38" s="89">
        <v>0.01</v>
      </c>
      <c r="AE38" s="89">
        <v>-0.1225</v>
      </c>
      <c r="AF38" s="89">
        <v>0.01</v>
      </c>
      <c r="AG38" s="89">
        <v>-5.7500000000000002E-2</v>
      </c>
      <c r="AH38" s="89">
        <v>0.02</v>
      </c>
      <c r="AI38" s="90">
        <v>0.14499999999999999</v>
      </c>
      <c r="AJ38" s="90">
        <v>0</v>
      </c>
      <c r="AK38" s="90">
        <v>-0.215</v>
      </c>
      <c r="AL38" s="89">
        <v>0</v>
      </c>
      <c r="AM38" s="89">
        <v>-0.115</v>
      </c>
      <c r="AN38" s="89">
        <v>0.01</v>
      </c>
      <c r="AO38" s="89">
        <v>5.5E-2</v>
      </c>
      <c r="AP38" s="62">
        <v>7.4999999999999997E-3</v>
      </c>
      <c r="AQ38" s="62">
        <v>0.26500000000000001</v>
      </c>
      <c r="AR38" s="62">
        <v>7.000000000000001E-3</v>
      </c>
      <c r="AS38" s="62">
        <v>0</v>
      </c>
      <c r="AT38" s="62">
        <v>0</v>
      </c>
      <c r="AU38" s="62">
        <v>-0.5</v>
      </c>
      <c r="AV38" s="62">
        <v>0</v>
      </c>
      <c r="AW38" s="62">
        <v>0.41</v>
      </c>
      <c r="AX38" s="62">
        <v>-0.01</v>
      </c>
      <c r="AY38" s="62">
        <v>-2.5000000000000001E-2</v>
      </c>
      <c r="AZ38" s="62">
        <v>0.06</v>
      </c>
      <c r="BA38" s="62">
        <v>0.19500000000000001</v>
      </c>
      <c r="BB38" s="62">
        <v>1.7500000000000002E-2</v>
      </c>
      <c r="BC38" s="62">
        <v>-2.5000000000000001E-2</v>
      </c>
      <c r="BD38" s="62">
        <v>0.01</v>
      </c>
      <c r="BE38" s="62">
        <v>6.0000000000000001E-3</v>
      </c>
      <c r="BF38" s="62">
        <v>0</v>
      </c>
      <c r="BG38" s="62">
        <v>-2.5000000000000001E-2</v>
      </c>
      <c r="BH38" s="62">
        <v>0.01</v>
      </c>
      <c r="BI38" s="62">
        <v>-7.8E-2</v>
      </c>
      <c r="BJ38" s="62">
        <v>2.6000000000000002E-2</v>
      </c>
      <c r="BK38" s="62">
        <v>-2.8000000000000004E-2</v>
      </c>
      <c r="BL38" s="62">
        <v>1.6E-2</v>
      </c>
      <c r="BM38" s="62">
        <v>6.0000000000000001E-3</v>
      </c>
      <c r="BN38" s="62">
        <v>0.01</v>
      </c>
      <c r="BO38" s="62">
        <v>0.45</v>
      </c>
      <c r="BP38" s="62">
        <v>0.02</v>
      </c>
      <c r="BQ38" s="62">
        <v>-8.7499999999999994E-2</v>
      </c>
      <c r="BR38" s="62">
        <v>0</v>
      </c>
      <c r="BS38" s="62">
        <v>0.25</v>
      </c>
      <c r="BT38" s="62">
        <v>5.0000000000000001E-3</v>
      </c>
      <c r="BU38" s="62">
        <v>0.23</v>
      </c>
      <c r="BV38" s="62">
        <v>5.0000000000000001E-3</v>
      </c>
      <c r="BW38" s="62">
        <v>-0.03</v>
      </c>
      <c r="BX38" s="62">
        <v>0.02</v>
      </c>
      <c r="BY38" s="62">
        <v>5.0000000000000001E-3</v>
      </c>
      <c r="BZ38" s="62">
        <v>0.01</v>
      </c>
      <c r="CA38" s="62">
        <v>-0.02</v>
      </c>
      <c r="CB38" s="62">
        <v>0.01</v>
      </c>
      <c r="CC38" s="62">
        <v>0.45</v>
      </c>
      <c r="CD38" s="62">
        <v>0</v>
      </c>
      <c r="CE38" s="331"/>
      <c r="CF38" s="76"/>
      <c r="CG38" s="91"/>
    </row>
    <row r="39" spans="4:86" x14ac:dyDescent="0.2">
      <c r="D39" s="91">
        <v>37377</v>
      </c>
      <c r="F39" s="89">
        <v>3.173</v>
      </c>
      <c r="G39" s="90">
        <v>6.9725713675654999E-2</v>
      </c>
      <c r="H39" s="89">
        <v>0.27250000000000002</v>
      </c>
      <c r="I39" s="89">
        <v>0.45</v>
      </c>
      <c r="J39" s="89">
        <v>0.5</v>
      </c>
      <c r="K39" s="89">
        <v>0.4</v>
      </c>
      <c r="L39" s="87">
        <v>0.4</v>
      </c>
      <c r="M39" s="87">
        <v>0.45</v>
      </c>
      <c r="N39" s="89">
        <v>0.5</v>
      </c>
      <c r="O39" s="89">
        <v>0.45</v>
      </c>
      <c r="P39" s="89">
        <v>0.4</v>
      </c>
      <c r="Q39" s="89">
        <v>0.45</v>
      </c>
      <c r="R39" s="90">
        <v>0.26</v>
      </c>
      <c r="S39" s="90">
        <v>0.5</v>
      </c>
      <c r="T39" s="89">
        <v>0.45</v>
      </c>
      <c r="U39" s="89">
        <v>-7.4999999999999997E-2</v>
      </c>
      <c r="V39" s="89">
        <v>0.01</v>
      </c>
      <c r="W39" s="89">
        <v>6.5000000000000002E-2</v>
      </c>
      <c r="X39" s="89">
        <v>-2.5000000000000001E-3</v>
      </c>
      <c r="Y39" s="89">
        <v>-6.25E-2</v>
      </c>
      <c r="Z39" s="89">
        <v>1.2E-2</v>
      </c>
      <c r="AA39" s="89">
        <v>-0.47499999999999998</v>
      </c>
      <c r="AB39" s="89">
        <v>0.155</v>
      </c>
      <c r="AC39" s="89">
        <v>-5.7500000000000002E-2</v>
      </c>
      <c r="AD39" s="89">
        <v>0.01</v>
      </c>
      <c r="AE39" s="89">
        <v>-0.1225</v>
      </c>
      <c r="AF39" s="89">
        <v>7.4999999999999997E-3</v>
      </c>
      <c r="AG39" s="89">
        <v>-5.7500000000000002E-2</v>
      </c>
      <c r="AH39" s="89">
        <v>0.02</v>
      </c>
      <c r="AI39" s="90">
        <v>0.13500000000000001</v>
      </c>
      <c r="AJ39" s="90">
        <v>0</v>
      </c>
      <c r="AK39" s="90">
        <v>-0.215</v>
      </c>
      <c r="AL39" s="89">
        <v>0</v>
      </c>
      <c r="AM39" s="89">
        <v>-9.5000000000000001E-2</v>
      </c>
      <c r="AN39" s="89">
        <v>0.01</v>
      </c>
      <c r="AO39" s="89">
        <v>5.5E-2</v>
      </c>
      <c r="AP39" s="62">
        <v>7.4999999999999997E-3</v>
      </c>
      <c r="AQ39" s="62">
        <v>0.26500000000000001</v>
      </c>
      <c r="AR39" s="62">
        <v>7.000000000000001E-3</v>
      </c>
      <c r="AS39" s="62">
        <v>0</v>
      </c>
      <c r="AT39" s="62">
        <v>0</v>
      </c>
      <c r="AU39" s="62">
        <v>-0.5</v>
      </c>
      <c r="AV39" s="62">
        <v>0</v>
      </c>
      <c r="AW39" s="62">
        <v>0.41</v>
      </c>
      <c r="AX39" s="62">
        <v>-0.01</v>
      </c>
      <c r="AY39" s="62">
        <v>-2.5000000000000001E-2</v>
      </c>
      <c r="AZ39" s="62">
        <v>0.06</v>
      </c>
      <c r="BA39" s="62">
        <v>0.1825</v>
      </c>
      <c r="BB39" s="62">
        <v>0.01</v>
      </c>
      <c r="BC39" s="62">
        <v>-2.5000000000000001E-2</v>
      </c>
      <c r="BD39" s="62">
        <v>0.01</v>
      </c>
      <c r="BE39" s="62">
        <v>6.0000000000000001E-3</v>
      </c>
      <c r="BF39" s="62">
        <v>0</v>
      </c>
      <c r="BG39" s="62">
        <v>-2.5000000000000001E-2</v>
      </c>
      <c r="BH39" s="62">
        <v>0.01</v>
      </c>
      <c r="BI39" s="62">
        <v>-7.8E-2</v>
      </c>
      <c r="BJ39" s="62">
        <v>2.6000000000000002E-2</v>
      </c>
      <c r="BK39" s="62">
        <v>-2.8000000000000004E-2</v>
      </c>
      <c r="BL39" s="62">
        <v>1.6E-2</v>
      </c>
      <c r="BM39" s="62">
        <v>6.0000000000000001E-3</v>
      </c>
      <c r="BN39" s="62">
        <v>0.01</v>
      </c>
      <c r="BO39" s="62">
        <v>0.40500000000000003</v>
      </c>
      <c r="BP39" s="62">
        <v>0.02</v>
      </c>
      <c r="BQ39" s="62">
        <v>-0.24650000000000002</v>
      </c>
      <c r="BR39" s="62">
        <v>0</v>
      </c>
      <c r="BS39" s="62">
        <v>0.20250000000000001</v>
      </c>
      <c r="BT39" s="62">
        <v>5.0000000000000001E-3</v>
      </c>
      <c r="BU39" s="62">
        <v>0.20250000000000001</v>
      </c>
      <c r="BV39" s="62">
        <v>5.0000000000000001E-3</v>
      </c>
      <c r="BW39" s="62">
        <v>-3.0249999999999999E-2</v>
      </c>
      <c r="BX39" s="62">
        <v>0.02</v>
      </c>
      <c r="BY39" s="62">
        <v>4.7500000000000007E-3</v>
      </c>
      <c r="BZ39" s="62">
        <v>0.01</v>
      </c>
      <c r="CA39" s="62">
        <v>-2.0250000000000001E-2</v>
      </c>
      <c r="CB39" s="62">
        <v>0.01</v>
      </c>
      <c r="CC39" s="62">
        <v>0.6</v>
      </c>
      <c r="CD39" s="62">
        <v>0</v>
      </c>
      <c r="CE39" s="331"/>
      <c r="CF39" s="76"/>
      <c r="CG39" s="91"/>
      <c r="CH39">
        <f>SUM(CF39:CF45)/7</f>
        <v>0</v>
      </c>
    </row>
    <row r="40" spans="4:86" x14ac:dyDescent="0.2">
      <c r="D40" s="91">
        <v>37408</v>
      </c>
      <c r="F40" s="89">
        <v>3.1490000000000005</v>
      </c>
      <c r="G40" s="90">
        <v>6.9729316951359005E-2</v>
      </c>
      <c r="H40" s="89">
        <v>0.27</v>
      </c>
      <c r="I40" s="89">
        <v>0.45</v>
      </c>
      <c r="J40" s="89">
        <v>0.5</v>
      </c>
      <c r="K40" s="89">
        <v>0.4</v>
      </c>
      <c r="L40" s="87">
        <v>0.5</v>
      </c>
      <c r="M40" s="87">
        <v>0.45</v>
      </c>
      <c r="N40" s="89">
        <v>0.5</v>
      </c>
      <c r="O40" s="89">
        <v>0.5</v>
      </c>
      <c r="P40" s="89">
        <v>0.5</v>
      </c>
      <c r="Q40" s="89">
        <v>0.5</v>
      </c>
      <c r="R40" s="90">
        <v>0.26</v>
      </c>
      <c r="S40" s="90">
        <v>0.5</v>
      </c>
      <c r="T40" s="89">
        <v>0.45</v>
      </c>
      <c r="U40" s="89">
        <v>-8.5000000000000006E-2</v>
      </c>
      <c r="V40" s="89">
        <v>0.01</v>
      </c>
      <c r="W40" s="89">
        <v>0.06</v>
      </c>
      <c r="X40" s="89">
        <v>-2.5000000000000001E-3</v>
      </c>
      <c r="Y40" s="89">
        <v>-6.25E-2</v>
      </c>
      <c r="Z40" s="89">
        <v>1.2E-2</v>
      </c>
      <c r="AA40" s="89">
        <v>-0.47499999999999998</v>
      </c>
      <c r="AB40" s="89">
        <v>0.155</v>
      </c>
      <c r="AC40" s="89">
        <v>-5.7500000000000002E-2</v>
      </c>
      <c r="AD40" s="89">
        <v>0.01</v>
      </c>
      <c r="AE40" s="89">
        <v>-0.1225</v>
      </c>
      <c r="AF40" s="89">
        <v>5.0000000000000001E-3</v>
      </c>
      <c r="AG40" s="89">
        <v>-5.7500000000000002E-2</v>
      </c>
      <c r="AH40" s="89">
        <v>0.02</v>
      </c>
      <c r="AI40" s="90">
        <v>0.13</v>
      </c>
      <c r="AJ40" s="90">
        <v>0</v>
      </c>
      <c r="AK40" s="90">
        <v>-0.215</v>
      </c>
      <c r="AL40" s="89">
        <v>0</v>
      </c>
      <c r="AM40" s="89">
        <v>-9.5000000000000001E-2</v>
      </c>
      <c r="AN40" s="89">
        <v>0.01</v>
      </c>
      <c r="AO40" s="89">
        <v>5.5E-2</v>
      </c>
      <c r="AP40" s="62">
        <v>7.4999999999999997E-3</v>
      </c>
      <c r="AQ40" s="62">
        <v>0.26500000000000001</v>
      </c>
      <c r="AR40" s="62">
        <v>7.000000000000001E-3</v>
      </c>
      <c r="AS40" s="62">
        <v>0</v>
      </c>
      <c r="AT40" s="62">
        <v>0</v>
      </c>
      <c r="AU40" s="62">
        <v>-0.5</v>
      </c>
      <c r="AV40" s="62">
        <v>0</v>
      </c>
      <c r="AW40" s="62">
        <v>0.41</v>
      </c>
      <c r="AX40" s="62">
        <v>-0.01</v>
      </c>
      <c r="AY40" s="62">
        <v>-2.5000000000000001E-2</v>
      </c>
      <c r="AZ40" s="62">
        <v>0.06</v>
      </c>
      <c r="BA40" s="62">
        <v>0.1825</v>
      </c>
      <c r="BB40" s="62">
        <v>1.2500000000000001E-2</v>
      </c>
      <c r="BC40" s="62">
        <v>-2.5000000000000001E-2</v>
      </c>
      <c r="BD40" s="62">
        <v>0.01</v>
      </c>
      <c r="BE40" s="62">
        <v>6.0000000000000001E-3</v>
      </c>
      <c r="BF40" s="62">
        <v>0</v>
      </c>
      <c r="BG40" s="62">
        <v>-2.5000000000000001E-2</v>
      </c>
      <c r="BH40" s="62">
        <v>0.01</v>
      </c>
      <c r="BI40" s="62">
        <v>-9.4E-2</v>
      </c>
      <c r="BJ40" s="62">
        <v>2.6000000000000002E-2</v>
      </c>
      <c r="BK40" s="62">
        <v>-2.8000000000000004E-2</v>
      </c>
      <c r="BL40" s="62">
        <v>1.7000000000000001E-2</v>
      </c>
      <c r="BM40" s="62">
        <v>6.0000000000000001E-3</v>
      </c>
      <c r="BN40" s="62">
        <v>0.01</v>
      </c>
      <c r="BO40" s="62">
        <v>0.39500000000000002</v>
      </c>
      <c r="BP40" s="62">
        <v>3.5000000000000003E-2</v>
      </c>
      <c r="BQ40" s="62">
        <v>-0.63350000000000006</v>
      </c>
      <c r="BR40" s="62">
        <v>0</v>
      </c>
      <c r="BS40" s="62">
        <v>0.20250000000000001</v>
      </c>
      <c r="BT40" s="62">
        <v>5.0000000000000001E-3</v>
      </c>
      <c r="BU40" s="62">
        <v>0.20250000000000001</v>
      </c>
      <c r="BV40" s="62">
        <v>5.0000000000000001E-3</v>
      </c>
      <c r="BW40" s="62">
        <v>-3.0249999999999999E-2</v>
      </c>
      <c r="BX40" s="62">
        <v>0.02</v>
      </c>
      <c r="BY40" s="62">
        <v>4.7500000000000007E-3</v>
      </c>
      <c r="BZ40" s="62">
        <v>0.01</v>
      </c>
      <c r="CA40" s="62">
        <v>-2.0250000000000001E-2</v>
      </c>
      <c r="CB40" s="62">
        <v>0.01</v>
      </c>
      <c r="CC40" s="62">
        <v>0.7</v>
      </c>
      <c r="CD40" s="62">
        <v>0</v>
      </c>
      <c r="CE40" s="331"/>
      <c r="CF40" s="76"/>
      <c r="CG40" s="91"/>
    </row>
    <row r="41" spans="4:86" x14ac:dyDescent="0.2">
      <c r="D41" s="91">
        <v>37438</v>
      </c>
      <c r="F41" s="89">
        <v>3.1430000000000002</v>
      </c>
      <c r="G41" s="90">
        <v>6.9731858434381011E-2</v>
      </c>
      <c r="H41" s="89">
        <v>0.27</v>
      </c>
      <c r="I41" s="89">
        <v>0.5</v>
      </c>
      <c r="J41" s="89">
        <v>0.5</v>
      </c>
      <c r="K41" s="89">
        <v>0.4</v>
      </c>
      <c r="L41" s="87">
        <v>0.5</v>
      </c>
      <c r="M41" s="87">
        <v>0.5</v>
      </c>
      <c r="N41" s="89">
        <v>0.5</v>
      </c>
      <c r="O41" s="89">
        <v>0.5</v>
      </c>
      <c r="P41" s="89">
        <v>0.5</v>
      </c>
      <c r="Q41" s="89">
        <v>0.5</v>
      </c>
      <c r="R41" s="90">
        <v>0.35</v>
      </c>
      <c r="S41" s="90">
        <v>0.55000000000000004</v>
      </c>
      <c r="T41" s="89">
        <v>0.5</v>
      </c>
      <c r="U41" s="89">
        <v>-8.5000000000000006E-2</v>
      </c>
      <c r="V41" s="89">
        <v>0.01</v>
      </c>
      <c r="W41" s="89">
        <v>0.05</v>
      </c>
      <c r="X41" s="89">
        <v>0</v>
      </c>
      <c r="Y41" s="89">
        <v>-6.25E-2</v>
      </c>
      <c r="Z41" s="89">
        <v>1.2E-2</v>
      </c>
      <c r="AA41" s="89">
        <v>-0.47499999999999998</v>
      </c>
      <c r="AB41" s="89">
        <v>0.155</v>
      </c>
      <c r="AC41" s="89">
        <v>-5.7500000000000002E-2</v>
      </c>
      <c r="AD41" s="89">
        <v>0.01</v>
      </c>
      <c r="AE41" s="89">
        <v>-0.1225</v>
      </c>
      <c r="AF41" s="89">
        <v>2.5000000000000001E-3</v>
      </c>
      <c r="AG41" s="89">
        <v>-5.7500000000000002E-2</v>
      </c>
      <c r="AH41" s="89">
        <v>0.02</v>
      </c>
      <c r="AI41" s="90">
        <v>0.12</v>
      </c>
      <c r="AJ41" s="90">
        <v>0</v>
      </c>
      <c r="AK41" s="90">
        <v>-0.215</v>
      </c>
      <c r="AL41" s="89">
        <v>0</v>
      </c>
      <c r="AM41" s="89">
        <v>-9.5000000000000001E-2</v>
      </c>
      <c r="AN41" s="89">
        <v>0.01</v>
      </c>
      <c r="AO41" s="89">
        <v>5.5E-2</v>
      </c>
      <c r="AP41" s="62">
        <v>7.4999999999999997E-3</v>
      </c>
      <c r="AQ41" s="62">
        <v>0.26500000000000001</v>
      </c>
      <c r="AR41" s="62">
        <v>7.000000000000001E-3</v>
      </c>
      <c r="AS41" s="62">
        <v>0</v>
      </c>
      <c r="AT41" s="62">
        <v>0</v>
      </c>
      <c r="AU41" s="62">
        <v>-0.5</v>
      </c>
      <c r="AV41" s="62">
        <v>0</v>
      </c>
      <c r="AW41" s="62">
        <v>0.41</v>
      </c>
      <c r="AX41" s="62">
        <v>-0.01</v>
      </c>
      <c r="AY41" s="62">
        <v>-2.5000000000000001E-2</v>
      </c>
      <c r="AZ41" s="62">
        <v>0.06</v>
      </c>
      <c r="BA41" s="62">
        <v>0.1825</v>
      </c>
      <c r="BB41" s="62">
        <v>1.2500000000000001E-2</v>
      </c>
      <c r="BC41" s="62">
        <v>-2.5000000000000001E-2</v>
      </c>
      <c r="BD41" s="62">
        <v>0.01</v>
      </c>
      <c r="BE41" s="62">
        <v>6.0000000000000001E-3</v>
      </c>
      <c r="BF41" s="62">
        <v>0</v>
      </c>
      <c r="BG41" s="62">
        <v>-2.5000000000000001E-2</v>
      </c>
      <c r="BH41" s="62">
        <v>0.01</v>
      </c>
      <c r="BI41" s="62">
        <v>-8.7000000000000008E-2</v>
      </c>
      <c r="BJ41" s="62">
        <v>2.6000000000000002E-2</v>
      </c>
      <c r="BK41" s="62">
        <v>-2.8000000000000004E-2</v>
      </c>
      <c r="BL41" s="62">
        <v>1.8000000000000002E-2</v>
      </c>
      <c r="BM41" s="62">
        <v>6.0000000000000001E-3</v>
      </c>
      <c r="BN41" s="62">
        <v>0.01</v>
      </c>
      <c r="BO41" s="62">
        <v>0.43</v>
      </c>
      <c r="BP41" s="62">
        <v>3.5000000000000003E-2</v>
      </c>
      <c r="BQ41" s="62">
        <v>-0.32650000000000001</v>
      </c>
      <c r="BR41" s="62">
        <v>0</v>
      </c>
      <c r="BS41" s="62">
        <v>0.215</v>
      </c>
      <c r="BT41" s="62">
        <v>7.4999999999999997E-3</v>
      </c>
      <c r="BU41" s="62">
        <v>0.215</v>
      </c>
      <c r="BV41" s="62">
        <v>7.4999999999999997E-3</v>
      </c>
      <c r="BW41" s="62">
        <v>-3.0249999999999999E-2</v>
      </c>
      <c r="BX41" s="62">
        <v>0.02</v>
      </c>
      <c r="BY41" s="62">
        <v>4.7500000000000007E-3</v>
      </c>
      <c r="BZ41" s="62">
        <v>0.01</v>
      </c>
      <c r="CA41" s="62">
        <v>-2.0250000000000001E-2</v>
      </c>
      <c r="CB41" s="62">
        <v>0.01</v>
      </c>
      <c r="CC41" s="62">
        <v>0.9</v>
      </c>
      <c r="CD41" s="62">
        <v>0</v>
      </c>
      <c r="CE41" s="331"/>
      <c r="CF41" s="76"/>
      <c r="CG41" s="91"/>
    </row>
    <row r="42" spans="4:86" x14ac:dyDescent="0.2">
      <c r="D42" s="91">
        <v>37469</v>
      </c>
      <c r="F42" s="89">
        <v>3.1430000000000002</v>
      </c>
      <c r="G42" s="90">
        <v>6.9732928915693007E-2</v>
      </c>
      <c r="H42" s="89">
        <v>0.27</v>
      </c>
      <c r="I42" s="89">
        <v>0.55000000000000004</v>
      </c>
      <c r="J42" s="89">
        <v>0.55000000000000004</v>
      </c>
      <c r="K42" s="89">
        <v>0.5</v>
      </c>
      <c r="L42" s="87">
        <v>0.6</v>
      </c>
      <c r="M42" s="87">
        <v>0.55000000000000004</v>
      </c>
      <c r="N42" s="89">
        <v>0.6</v>
      </c>
      <c r="O42" s="89">
        <v>0.55000000000000004</v>
      </c>
      <c r="P42" s="89">
        <v>0.6</v>
      </c>
      <c r="Q42" s="89">
        <v>0.45</v>
      </c>
      <c r="R42" s="90">
        <v>0.38</v>
      </c>
      <c r="S42" s="90">
        <v>0.6</v>
      </c>
      <c r="T42" s="89">
        <v>0.55000000000000004</v>
      </c>
      <c r="U42" s="89">
        <v>-8.5000000000000006E-2</v>
      </c>
      <c r="V42" s="89">
        <v>0.01</v>
      </c>
      <c r="W42" s="89">
        <v>4.7500000000000001E-2</v>
      </c>
      <c r="X42" s="89">
        <v>2.5000000000000001E-3</v>
      </c>
      <c r="Y42" s="89">
        <v>-6.25E-2</v>
      </c>
      <c r="Z42" s="89">
        <v>1.2E-2</v>
      </c>
      <c r="AA42" s="89">
        <v>-0.47499999999999998</v>
      </c>
      <c r="AB42" s="89">
        <v>0.155</v>
      </c>
      <c r="AC42" s="89">
        <v>-5.7500000000000002E-2</v>
      </c>
      <c r="AD42" s="89">
        <v>0.01</v>
      </c>
      <c r="AE42" s="89">
        <v>-0.1225</v>
      </c>
      <c r="AF42" s="89">
        <v>2.5000000000000001E-3</v>
      </c>
      <c r="AG42" s="89">
        <v>-5.7500000000000002E-2</v>
      </c>
      <c r="AH42" s="89">
        <v>0.02</v>
      </c>
      <c r="AI42" s="90">
        <v>0.11749999999999999</v>
      </c>
      <c r="AJ42" s="90">
        <v>0</v>
      </c>
      <c r="AK42" s="90">
        <v>-0.215</v>
      </c>
      <c r="AL42" s="89">
        <v>0</v>
      </c>
      <c r="AM42" s="89">
        <v>-9.5000000000000001E-2</v>
      </c>
      <c r="AN42" s="89">
        <v>0.01</v>
      </c>
      <c r="AO42" s="89">
        <v>5.5E-2</v>
      </c>
      <c r="AP42" s="62">
        <v>7.4999999999999997E-3</v>
      </c>
      <c r="AQ42" s="62">
        <v>0.26500000000000001</v>
      </c>
      <c r="AR42" s="62">
        <v>7.000000000000001E-3</v>
      </c>
      <c r="AS42" s="62">
        <v>0</v>
      </c>
      <c r="AT42" s="62">
        <v>0</v>
      </c>
      <c r="AU42" s="62">
        <v>-0.5</v>
      </c>
      <c r="AV42" s="62">
        <v>0</v>
      </c>
      <c r="AW42" s="62">
        <v>0.41</v>
      </c>
      <c r="AX42" s="62">
        <v>-0.01</v>
      </c>
      <c r="AY42" s="62">
        <v>-2.5000000000000001E-2</v>
      </c>
      <c r="AZ42" s="62">
        <v>0.06</v>
      </c>
      <c r="BA42" s="62">
        <v>0.1825</v>
      </c>
      <c r="BB42" s="62">
        <v>1.2500000000000001E-2</v>
      </c>
      <c r="BC42" s="62">
        <v>-2.5000000000000001E-2</v>
      </c>
      <c r="BD42" s="62">
        <v>0.01</v>
      </c>
      <c r="BE42" s="62">
        <v>6.0000000000000001E-3</v>
      </c>
      <c r="BF42" s="62">
        <v>0</v>
      </c>
      <c r="BG42" s="62">
        <v>-2.5000000000000001E-2</v>
      </c>
      <c r="BH42" s="62">
        <v>0.01</v>
      </c>
      <c r="BI42" s="62">
        <v>-7.8E-2</v>
      </c>
      <c r="BJ42" s="62">
        <v>2.6000000000000002E-2</v>
      </c>
      <c r="BK42" s="62">
        <v>-2.8000000000000004E-2</v>
      </c>
      <c r="BL42" s="62">
        <v>1.9000000000000003E-2</v>
      </c>
      <c r="BM42" s="62">
        <v>6.0000000000000001E-3</v>
      </c>
      <c r="BN42" s="62">
        <v>0.01</v>
      </c>
      <c r="BO42" s="62">
        <v>0.495</v>
      </c>
      <c r="BP42" s="62">
        <v>3.5000000000000003E-2</v>
      </c>
      <c r="BQ42" s="62">
        <v>-0.60750000000000004</v>
      </c>
      <c r="BR42" s="62">
        <v>0</v>
      </c>
      <c r="BS42" s="62">
        <v>0.215</v>
      </c>
      <c r="BT42" s="62">
        <v>7.4999999999999997E-3</v>
      </c>
      <c r="BU42" s="62">
        <v>0.215</v>
      </c>
      <c r="BV42" s="62">
        <v>7.4999999999999997E-3</v>
      </c>
      <c r="BW42" s="62">
        <v>-3.0249999999999999E-2</v>
      </c>
      <c r="BX42" s="62">
        <v>0.02</v>
      </c>
      <c r="BY42" s="62">
        <v>4.7500000000000007E-3</v>
      </c>
      <c r="BZ42" s="62">
        <v>0.01</v>
      </c>
      <c r="CA42" s="62">
        <v>-2.0250000000000001E-2</v>
      </c>
      <c r="CB42" s="62">
        <v>0.01</v>
      </c>
      <c r="CC42" s="62">
        <v>0.9</v>
      </c>
      <c r="CD42" s="62">
        <v>0</v>
      </c>
      <c r="CE42" s="331"/>
      <c r="CF42" s="76"/>
      <c r="CG42" s="91"/>
    </row>
    <row r="43" spans="4:86" x14ac:dyDescent="0.2">
      <c r="D43" s="91">
        <v>37500</v>
      </c>
      <c r="F43" s="89">
        <v>3.1290000000000004</v>
      </c>
      <c r="G43" s="90">
        <v>6.9733999397005017E-2</v>
      </c>
      <c r="H43" s="89">
        <v>0.27</v>
      </c>
      <c r="I43" s="89">
        <v>0.55000000000000004</v>
      </c>
      <c r="J43" s="89">
        <v>0.55000000000000004</v>
      </c>
      <c r="K43" s="89">
        <v>0.55000000000000004</v>
      </c>
      <c r="L43" s="87">
        <v>0.55000000000000004</v>
      </c>
      <c r="M43" s="87">
        <v>0.55000000000000004</v>
      </c>
      <c r="N43" s="89">
        <v>0.6</v>
      </c>
      <c r="O43" s="89">
        <v>0.6</v>
      </c>
      <c r="P43" s="89">
        <v>0.55000000000000004</v>
      </c>
      <c r="Q43" s="89">
        <v>0.5</v>
      </c>
      <c r="R43" s="90">
        <v>0.35</v>
      </c>
      <c r="S43" s="90">
        <v>0.6</v>
      </c>
      <c r="T43" s="89">
        <v>0.55000000000000004</v>
      </c>
      <c r="U43" s="89">
        <v>-7.4999999999999997E-2</v>
      </c>
      <c r="V43" s="89">
        <v>0.01</v>
      </c>
      <c r="W43" s="89">
        <v>4.4999999999999998E-2</v>
      </c>
      <c r="X43" s="89">
        <v>2.5000000000000001E-3</v>
      </c>
      <c r="Y43" s="89">
        <v>-6.25E-2</v>
      </c>
      <c r="Z43" s="89">
        <v>1.2E-2</v>
      </c>
      <c r="AA43" s="89">
        <v>-0.47499999999999998</v>
      </c>
      <c r="AB43" s="89">
        <v>0.155</v>
      </c>
      <c r="AC43" s="89">
        <v>-5.7500000000000002E-2</v>
      </c>
      <c r="AD43" s="89">
        <v>0.01</v>
      </c>
      <c r="AE43" s="89">
        <v>-0.1225</v>
      </c>
      <c r="AF43" s="89">
        <v>2.5000000000000001E-3</v>
      </c>
      <c r="AG43" s="89">
        <v>-5.7500000000000002E-2</v>
      </c>
      <c r="AH43" s="89">
        <v>0.02</v>
      </c>
      <c r="AI43" s="90">
        <v>0.115</v>
      </c>
      <c r="AJ43" s="90">
        <v>0</v>
      </c>
      <c r="AK43" s="90">
        <v>-0.215</v>
      </c>
      <c r="AL43" s="89">
        <v>0</v>
      </c>
      <c r="AM43" s="89">
        <v>-9.5000000000000001E-2</v>
      </c>
      <c r="AN43" s="89">
        <v>0.01</v>
      </c>
      <c r="AO43" s="89">
        <v>5.5E-2</v>
      </c>
      <c r="AP43" s="62">
        <v>7.4999999999999997E-3</v>
      </c>
      <c r="AQ43" s="62">
        <v>0.26500000000000001</v>
      </c>
      <c r="AR43" s="62">
        <v>7.000000000000001E-3</v>
      </c>
      <c r="AS43" s="62">
        <v>0</v>
      </c>
      <c r="AT43" s="62">
        <v>0</v>
      </c>
      <c r="AU43" s="62">
        <v>-0.5</v>
      </c>
      <c r="AV43" s="62">
        <v>0</v>
      </c>
      <c r="AW43" s="62">
        <v>0.41</v>
      </c>
      <c r="AX43" s="62">
        <v>-0.01</v>
      </c>
      <c r="AY43" s="62">
        <v>-2.5000000000000001E-2</v>
      </c>
      <c r="AZ43" s="62">
        <v>0.06</v>
      </c>
      <c r="BA43" s="62">
        <v>0.1825</v>
      </c>
      <c r="BB43" s="62">
        <v>1.2500000000000001E-2</v>
      </c>
      <c r="BC43" s="62">
        <v>-2.5000000000000001E-2</v>
      </c>
      <c r="BD43" s="62">
        <v>0.01</v>
      </c>
      <c r="BE43" s="62">
        <v>6.0000000000000001E-3</v>
      </c>
      <c r="BF43" s="62">
        <v>0</v>
      </c>
      <c r="BG43" s="62">
        <v>-2.5000000000000001E-2</v>
      </c>
      <c r="BH43" s="62">
        <v>0.01</v>
      </c>
      <c r="BI43" s="62">
        <v>-5.7999999999999996E-2</v>
      </c>
      <c r="BJ43" s="62">
        <v>2.5000000000000001E-2</v>
      </c>
      <c r="BK43" s="62">
        <v>-2.8000000000000004E-2</v>
      </c>
      <c r="BL43" s="62">
        <v>1.9000000000000003E-2</v>
      </c>
      <c r="BM43" s="62">
        <v>6.0000000000000001E-3</v>
      </c>
      <c r="BN43" s="62">
        <v>0.01</v>
      </c>
      <c r="BO43" s="62">
        <v>0.39500000000000002</v>
      </c>
      <c r="BP43" s="62">
        <v>3.5000000000000003E-2</v>
      </c>
      <c r="BQ43" s="62">
        <v>-0.90249999999999997</v>
      </c>
      <c r="BR43" s="62">
        <v>0</v>
      </c>
      <c r="BS43" s="62">
        <v>0.19500000000000001</v>
      </c>
      <c r="BT43" s="62">
        <v>5.0000000000000001E-3</v>
      </c>
      <c r="BU43" s="62">
        <v>0.19500000000000001</v>
      </c>
      <c r="BV43" s="62">
        <v>5.0000000000000001E-3</v>
      </c>
      <c r="BW43" s="62">
        <v>-3.2750000000000001E-2</v>
      </c>
      <c r="BX43" s="62">
        <v>0.02</v>
      </c>
      <c r="BY43" s="62">
        <v>2.2500000000000003E-3</v>
      </c>
      <c r="BZ43" s="62">
        <v>0.01</v>
      </c>
      <c r="CA43" s="62">
        <v>-2.2749999999999999E-2</v>
      </c>
      <c r="CB43" s="62">
        <v>0.01</v>
      </c>
      <c r="CC43" s="62">
        <v>0.6</v>
      </c>
      <c r="CD43" s="62">
        <v>0</v>
      </c>
      <c r="CE43" s="331"/>
      <c r="CF43" s="76"/>
      <c r="CG43" s="91"/>
    </row>
    <row r="44" spans="4:86" x14ac:dyDescent="0.2">
      <c r="D44" s="91">
        <v>37530</v>
      </c>
      <c r="F44" s="89">
        <v>3.1440000000000006</v>
      </c>
      <c r="G44" s="90">
        <v>6.973351273125801E-2</v>
      </c>
      <c r="H44" s="89">
        <v>0.27250000000000002</v>
      </c>
      <c r="I44" s="89">
        <v>0.6</v>
      </c>
      <c r="J44" s="89">
        <v>0.6</v>
      </c>
      <c r="K44" s="89">
        <v>0.55000000000000004</v>
      </c>
      <c r="L44" s="87">
        <v>0.6</v>
      </c>
      <c r="M44" s="87">
        <v>0.6</v>
      </c>
      <c r="N44" s="89">
        <v>0.65</v>
      </c>
      <c r="O44" s="89">
        <v>0.65</v>
      </c>
      <c r="P44" s="89">
        <v>0.6</v>
      </c>
      <c r="Q44" s="89">
        <v>0.5</v>
      </c>
      <c r="R44" s="90">
        <v>0.4</v>
      </c>
      <c r="S44" s="90">
        <v>0.65</v>
      </c>
      <c r="T44" s="89">
        <v>0.6</v>
      </c>
      <c r="U44" s="89">
        <v>-0.06</v>
      </c>
      <c r="V44" s="89">
        <v>0.01</v>
      </c>
      <c r="W44" s="89">
        <v>0.06</v>
      </c>
      <c r="X44" s="89">
        <v>2.5000000000000001E-3</v>
      </c>
      <c r="Y44" s="89">
        <v>-6.25E-2</v>
      </c>
      <c r="Z44" s="89">
        <v>1.2E-2</v>
      </c>
      <c r="AA44" s="89">
        <v>-0.47499999999999998</v>
      </c>
      <c r="AB44" s="89">
        <v>0.155</v>
      </c>
      <c r="AC44" s="89">
        <v>-5.7500000000000002E-2</v>
      </c>
      <c r="AD44" s="89">
        <v>0.01</v>
      </c>
      <c r="AE44" s="89">
        <v>-0.1225</v>
      </c>
      <c r="AF44" s="89">
        <v>2.5000000000000001E-3</v>
      </c>
      <c r="AG44" s="89">
        <v>-5.7500000000000002E-2</v>
      </c>
      <c r="AH44" s="89">
        <v>0.02</v>
      </c>
      <c r="AI44" s="90">
        <v>0.13</v>
      </c>
      <c r="AJ44" s="90">
        <v>0</v>
      </c>
      <c r="AK44" s="90">
        <v>-0.215</v>
      </c>
      <c r="AL44" s="89">
        <v>0</v>
      </c>
      <c r="AM44" s="89">
        <v>-9.5000000000000001E-2</v>
      </c>
      <c r="AN44" s="89">
        <v>0.01</v>
      </c>
      <c r="AO44" s="89">
        <v>5.5E-2</v>
      </c>
      <c r="AP44" s="62">
        <v>7.4999999999999997E-3</v>
      </c>
      <c r="AQ44" s="62">
        <v>0.26500000000000001</v>
      </c>
      <c r="AR44" s="62">
        <v>7.000000000000001E-3</v>
      </c>
      <c r="AS44" s="62">
        <v>0</v>
      </c>
      <c r="AT44" s="62">
        <v>0</v>
      </c>
      <c r="AU44" s="62">
        <v>-0.5</v>
      </c>
      <c r="AV44" s="62">
        <v>5.0000000000000001E-3</v>
      </c>
      <c r="AW44" s="62">
        <v>0.41</v>
      </c>
      <c r="AX44" s="62">
        <v>-0.01</v>
      </c>
      <c r="AY44" s="62">
        <v>-2.5000000000000001E-2</v>
      </c>
      <c r="AZ44" s="62">
        <v>0.06</v>
      </c>
      <c r="BA44" s="62">
        <v>0.1875</v>
      </c>
      <c r="BB44" s="62">
        <v>1.2500000000000001E-2</v>
      </c>
      <c r="BC44" s="62">
        <v>-2.5000000000000001E-2</v>
      </c>
      <c r="BD44" s="62">
        <v>0.01</v>
      </c>
      <c r="BE44" s="62">
        <v>6.0000000000000001E-3</v>
      </c>
      <c r="BF44" s="62">
        <v>0</v>
      </c>
      <c r="BG44" s="62">
        <v>-2.5000000000000001E-2</v>
      </c>
      <c r="BH44" s="62">
        <v>0.01</v>
      </c>
      <c r="BI44" s="62">
        <v>-6.8000000000000005E-2</v>
      </c>
      <c r="BJ44" s="62">
        <v>2.5000000000000001E-2</v>
      </c>
      <c r="BK44" s="62">
        <v>-2.8000000000000004E-2</v>
      </c>
      <c r="BL44" s="62">
        <v>0.02</v>
      </c>
      <c r="BM44" s="62">
        <v>6.0000000000000001E-3</v>
      </c>
      <c r="BN44" s="62">
        <v>0.01</v>
      </c>
      <c r="BO44" s="62">
        <v>0.46100000000000002</v>
      </c>
      <c r="BP44" s="62">
        <v>3.5000000000000003E-2</v>
      </c>
      <c r="BQ44" s="62">
        <v>-0.54749999999999999</v>
      </c>
      <c r="BR44" s="62">
        <v>0</v>
      </c>
      <c r="BS44" s="62">
        <v>0.215</v>
      </c>
      <c r="BT44" s="62">
        <v>2.5000000000000001E-3</v>
      </c>
      <c r="BU44" s="62">
        <v>0.215</v>
      </c>
      <c r="BV44" s="62">
        <v>2.5000000000000001E-3</v>
      </c>
      <c r="BW44" s="62">
        <v>-3.2750000000000001E-2</v>
      </c>
      <c r="BX44" s="62">
        <v>0.02</v>
      </c>
      <c r="BY44" s="62">
        <v>2.2500000000000003E-3</v>
      </c>
      <c r="BZ44" s="62">
        <v>0.01</v>
      </c>
      <c r="CA44" s="62">
        <v>-2.2749999999999999E-2</v>
      </c>
      <c r="CB44" s="62">
        <v>0.01</v>
      </c>
      <c r="CC44" s="62">
        <v>0.3</v>
      </c>
      <c r="CD44" s="62">
        <v>0</v>
      </c>
      <c r="CE44" s="331"/>
      <c r="CF44" s="76"/>
      <c r="CG44" s="91"/>
    </row>
    <row r="45" spans="4:86" x14ac:dyDescent="0.2">
      <c r="D45" s="91">
        <v>37561</v>
      </c>
      <c r="F45" s="89">
        <v>3.2360000000000002</v>
      </c>
      <c r="G45" s="90">
        <v>6.9730824922526011E-2</v>
      </c>
      <c r="H45" s="89">
        <v>0.28249999999999997</v>
      </c>
      <c r="I45" s="89">
        <v>0.8</v>
      </c>
      <c r="J45" s="89">
        <v>0.85</v>
      </c>
      <c r="K45" s="89">
        <v>0.8</v>
      </c>
      <c r="L45" s="87">
        <v>0.8</v>
      </c>
      <c r="M45" s="87">
        <v>0.9</v>
      </c>
      <c r="N45" s="89">
        <v>0.95</v>
      </c>
      <c r="O45" s="89">
        <v>0.85</v>
      </c>
      <c r="P45" s="89">
        <v>0.8</v>
      </c>
      <c r="Q45" s="89">
        <v>0.95</v>
      </c>
      <c r="R45" s="90">
        <v>0.33</v>
      </c>
      <c r="S45" s="90">
        <v>0.8</v>
      </c>
      <c r="T45" s="89">
        <v>0.8</v>
      </c>
      <c r="U45" s="89">
        <v>-5.0000000000000001E-3</v>
      </c>
      <c r="V45" s="89">
        <v>4.4000000000000004E-2</v>
      </c>
      <c r="W45" s="89">
        <v>0.1075</v>
      </c>
      <c r="X45" s="89">
        <v>0</v>
      </c>
      <c r="Y45" s="89">
        <v>-0.08</v>
      </c>
      <c r="Z45" s="89">
        <v>1.6500000000000001E-2</v>
      </c>
      <c r="AA45" s="89">
        <v>-0.39</v>
      </c>
      <c r="AB45" s="89">
        <v>0.155</v>
      </c>
      <c r="AC45" s="89">
        <v>-0.06</v>
      </c>
      <c r="AD45" s="89">
        <v>7.4999999999999997E-3</v>
      </c>
      <c r="AE45" s="89">
        <v>-0.115</v>
      </c>
      <c r="AF45" s="89">
        <v>1.2500000000000001E-2</v>
      </c>
      <c r="AG45" s="89">
        <v>-7.0000000000000007E-2</v>
      </c>
      <c r="AH45" s="89">
        <v>1.4999999999999999E-2</v>
      </c>
      <c r="AI45" s="90">
        <v>0.1925</v>
      </c>
      <c r="AJ45" s="90">
        <v>0</v>
      </c>
      <c r="AK45" s="90">
        <v>-0.2</v>
      </c>
      <c r="AL45" s="89">
        <v>5.0000000000000001E-3</v>
      </c>
      <c r="AM45" s="89">
        <v>-0.1225</v>
      </c>
      <c r="AN45" s="89">
        <v>0.01</v>
      </c>
      <c r="AO45" s="89">
        <v>0.08</v>
      </c>
      <c r="AP45" s="62">
        <v>0.02</v>
      </c>
      <c r="AQ45" s="62">
        <v>0.12</v>
      </c>
      <c r="AR45" s="62">
        <v>1.6500000000000001E-2</v>
      </c>
      <c r="AS45" s="62">
        <v>0</v>
      </c>
      <c r="AT45" s="62">
        <v>0</v>
      </c>
      <c r="AU45" s="62">
        <v>-0.29499999999999998</v>
      </c>
      <c r="AV45" s="62">
        <v>1.2500000000000001E-2</v>
      </c>
      <c r="AW45" s="62">
        <v>0.27500000000000002</v>
      </c>
      <c r="AX45" s="62">
        <v>-0.01</v>
      </c>
      <c r="AY45" s="62">
        <v>-2.8000000000000004E-2</v>
      </c>
      <c r="AZ45" s="62">
        <v>0.06</v>
      </c>
      <c r="BA45" s="62">
        <v>0.27</v>
      </c>
      <c r="BB45" s="62">
        <v>1.7500000000000002E-2</v>
      </c>
      <c r="BC45" s="62">
        <v>-2.8000000000000004E-2</v>
      </c>
      <c r="BD45" s="62">
        <v>7.4999999999999997E-3</v>
      </c>
      <c r="BE45" s="62">
        <v>6.0000000000000001E-3</v>
      </c>
      <c r="BF45" s="62">
        <v>0</v>
      </c>
      <c r="BG45" s="62">
        <v>-2.8000000000000004E-2</v>
      </c>
      <c r="BH45" s="62">
        <v>7.4999999999999997E-3</v>
      </c>
      <c r="BI45" s="62">
        <v>-6.4500000000000002E-2</v>
      </c>
      <c r="BJ45" s="62">
        <v>2.5000000000000001E-2</v>
      </c>
      <c r="BK45" s="62">
        <v>-2.0499999999999997E-2</v>
      </c>
      <c r="BL45" s="62">
        <v>0.02</v>
      </c>
      <c r="BM45" s="62">
        <v>1.2500000000000001E-2</v>
      </c>
      <c r="BN45" s="62">
        <v>0.01</v>
      </c>
      <c r="BO45" s="62">
        <v>0.75249999999999995</v>
      </c>
      <c r="BP45" s="62">
        <v>0.14599999999999999</v>
      </c>
      <c r="BQ45" s="62">
        <v>-0.41499999999999998</v>
      </c>
      <c r="BR45" s="62">
        <v>0</v>
      </c>
      <c r="BS45" s="62">
        <v>0.28749999999999998</v>
      </c>
      <c r="BT45" s="62">
        <v>0.02</v>
      </c>
      <c r="BU45" s="62">
        <v>0.47</v>
      </c>
      <c r="BV45" s="62">
        <v>1.4999999999999999E-2</v>
      </c>
      <c r="BW45" s="62">
        <v>-0.05</v>
      </c>
      <c r="BX45" s="62">
        <v>1.7500000000000002E-2</v>
      </c>
      <c r="BY45" s="62">
        <v>-1.2500000000000001E-2</v>
      </c>
      <c r="BZ45" s="62">
        <v>7.4999999999999997E-3</v>
      </c>
      <c r="CA45" s="62">
        <v>-0.04</v>
      </c>
      <c r="CB45" s="62">
        <v>0.01</v>
      </c>
      <c r="CC45" s="62">
        <v>0.27</v>
      </c>
      <c r="CD45" s="62">
        <v>0</v>
      </c>
      <c r="CE45" s="331"/>
      <c r="CF45" s="76"/>
      <c r="CG45" s="91"/>
    </row>
    <row r="46" spans="4:86" x14ac:dyDescent="0.2">
      <c r="D46" s="91">
        <v>37591</v>
      </c>
      <c r="F46" s="89">
        <v>3.3220000000000001</v>
      </c>
      <c r="G46" s="90">
        <v>6.9728223817302995E-2</v>
      </c>
      <c r="H46" s="89">
        <v>0.28499999999999998</v>
      </c>
      <c r="I46" s="89">
        <v>1</v>
      </c>
      <c r="J46" s="89">
        <v>1.05</v>
      </c>
      <c r="K46" s="89">
        <v>1</v>
      </c>
      <c r="L46" s="87">
        <v>1</v>
      </c>
      <c r="M46" s="87">
        <v>1.1499999999999999</v>
      </c>
      <c r="N46" s="89">
        <v>1.25</v>
      </c>
      <c r="O46" s="89">
        <v>1.05</v>
      </c>
      <c r="P46" s="89">
        <v>1</v>
      </c>
      <c r="Q46" s="89">
        <v>1.35</v>
      </c>
      <c r="R46" s="90">
        <v>0.52500000000000002</v>
      </c>
      <c r="S46" s="90">
        <v>1.1000000000000001</v>
      </c>
      <c r="T46" s="89">
        <v>1</v>
      </c>
      <c r="U46" s="89">
        <v>2.5000000000000001E-3</v>
      </c>
      <c r="V46" s="89">
        <v>4.4000000000000004E-2</v>
      </c>
      <c r="W46" s="89">
        <v>0.14749999999999999</v>
      </c>
      <c r="X46" s="89">
        <v>2.5000000000000001E-3</v>
      </c>
      <c r="Y46" s="89">
        <v>-0.08</v>
      </c>
      <c r="Z46" s="89">
        <v>1.6500000000000001E-2</v>
      </c>
      <c r="AA46" s="89">
        <v>-0.39</v>
      </c>
      <c r="AB46" s="89">
        <v>0.155</v>
      </c>
      <c r="AC46" s="89">
        <v>-0.06</v>
      </c>
      <c r="AD46" s="89">
        <v>7.4999999999999997E-3</v>
      </c>
      <c r="AE46" s="89">
        <v>-0.11749999999999999</v>
      </c>
      <c r="AF46" s="89">
        <v>5.0000000000000001E-3</v>
      </c>
      <c r="AG46" s="89">
        <v>-7.0000000000000007E-2</v>
      </c>
      <c r="AH46" s="89">
        <v>1.4999999999999999E-2</v>
      </c>
      <c r="AI46" s="90">
        <v>0.23250000000000001</v>
      </c>
      <c r="AJ46" s="90">
        <v>0</v>
      </c>
      <c r="AK46" s="90">
        <v>-0.2</v>
      </c>
      <c r="AL46" s="89">
        <v>5.0000000000000001E-3</v>
      </c>
      <c r="AM46" s="89">
        <v>-0.1225</v>
      </c>
      <c r="AN46" s="89">
        <v>0.01</v>
      </c>
      <c r="AO46" s="89">
        <v>0.08</v>
      </c>
      <c r="AP46" s="62">
        <v>0.02</v>
      </c>
      <c r="AQ46" s="62">
        <v>0.12</v>
      </c>
      <c r="AR46" s="62">
        <v>1.6500000000000001E-2</v>
      </c>
      <c r="AS46" s="62">
        <v>0</v>
      </c>
      <c r="AT46" s="62">
        <v>0</v>
      </c>
      <c r="AU46" s="62">
        <v>-0.29499999999999998</v>
      </c>
      <c r="AV46" s="62">
        <v>1.2500000000000001E-2</v>
      </c>
      <c r="AW46" s="62">
        <v>0.27500000000000002</v>
      </c>
      <c r="AX46" s="62">
        <v>-0.01</v>
      </c>
      <c r="AY46" s="62">
        <v>-2.8000000000000004E-2</v>
      </c>
      <c r="AZ46" s="62">
        <v>0.06</v>
      </c>
      <c r="BA46" s="62">
        <v>0.30499999999999999</v>
      </c>
      <c r="BB46" s="62">
        <v>2.2499999999999999E-2</v>
      </c>
      <c r="BC46" s="62">
        <v>-2.8000000000000004E-2</v>
      </c>
      <c r="BD46" s="62">
        <v>7.4999999999999997E-3</v>
      </c>
      <c r="BE46" s="62">
        <v>6.0000000000000001E-3</v>
      </c>
      <c r="BF46" s="62">
        <v>0</v>
      </c>
      <c r="BG46" s="62">
        <v>-2.8000000000000004E-2</v>
      </c>
      <c r="BH46" s="62">
        <v>7.4999999999999997E-3</v>
      </c>
      <c r="BI46" s="62">
        <v>-6.8500000000000005E-2</v>
      </c>
      <c r="BJ46" s="62">
        <v>2.5000000000000001E-2</v>
      </c>
      <c r="BK46" s="62">
        <v>-2.0499999999999997E-2</v>
      </c>
      <c r="BL46" s="62">
        <v>2.1000000000000001E-2</v>
      </c>
      <c r="BM46" s="62">
        <v>1.2500000000000001E-2</v>
      </c>
      <c r="BN46" s="62">
        <v>0.01</v>
      </c>
      <c r="BO46" s="62">
        <v>1.1599999999999999</v>
      </c>
      <c r="BP46" s="62">
        <v>0.2</v>
      </c>
      <c r="BQ46" s="62">
        <v>-0.30499999999999999</v>
      </c>
      <c r="BR46" s="62">
        <v>0</v>
      </c>
      <c r="BS46" s="62">
        <v>0.33750000000000002</v>
      </c>
      <c r="BT46" s="62">
        <v>2.2499999999999999E-2</v>
      </c>
      <c r="BU46" s="62">
        <v>0.79</v>
      </c>
      <c r="BV46" s="62">
        <v>1.7500000000000002E-2</v>
      </c>
      <c r="BW46" s="62">
        <v>-4.2500000000000003E-2</v>
      </c>
      <c r="BX46" s="62">
        <v>1.7500000000000002E-2</v>
      </c>
      <c r="BY46" s="62">
        <v>-1.2500000000000001E-2</v>
      </c>
      <c r="BZ46" s="62">
        <v>7.4999999999999997E-3</v>
      </c>
      <c r="CA46" s="62">
        <v>-0.04</v>
      </c>
      <c r="CB46" s="62">
        <v>0.01</v>
      </c>
      <c r="CC46" s="62">
        <v>0.25</v>
      </c>
      <c r="CD46" s="62">
        <v>0</v>
      </c>
      <c r="CE46" s="331"/>
      <c r="CF46" s="76"/>
      <c r="CG46" s="91"/>
      <c r="CH46">
        <f>SUM(CF46:CF50)/5</f>
        <v>0</v>
      </c>
    </row>
    <row r="47" spans="4:86" x14ac:dyDescent="0.2">
      <c r="D47" s="91">
        <v>37622</v>
      </c>
      <c r="F47" s="89">
        <v>3.3319999999999999</v>
      </c>
      <c r="G47" s="90">
        <v>6.9733366991158008E-2</v>
      </c>
      <c r="H47" s="89">
        <v>0.27750000000000002</v>
      </c>
      <c r="I47" s="89">
        <v>1</v>
      </c>
      <c r="J47" s="89">
        <v>1.05</v>
      </c>
      <c r="K47" s="89">
        <v>1</v>
      </c>
      <c r="L47" s="87">
        <v>1</v>
      </c>
      <c r="M47" s="87">
        <v>1.1499999999999999</v>
      </c>
      <c r="N47" s="89">
        <v>1.45</v>
      </c>
      <c r="O47" s="89">
        <v>1.05</v>
      </c>
      <c r="P47" s="89">
        <v>1</v>
      </c>
      <c r="Q47" s="89">
        <v>1.35</v>
      </c>
      <c r="R47" s="90">
        <v>0.55000000000000004</v>
      </c>
      <c r="S47" s="90">
        <v>1.1000000000000001</v>
      </c>
      <c r="T47" s="89">
        <v>1</v>
      </c>
      <c r="U47" s="89">
        <v>1.7500000000000002E-2</v>
      </c>
      <c r="V47" s="89">
        <v>4.4000000000000004E-2</v>
      </c>
      <c r="W47" s="89">
        <v>0.16</v>
      </c>
      <c r="X47" s="89">
        <v>5.0000000000000001E-3</v>
      </c>
      <c r="Y47" s="89">
        <v>-0.08</v>
      </c>
      <c r="Z47" s="89">
        <v>1.6500000000000001E-2</v>
      </c>
      <c r="AA47" s="89">
        <v>-0.39</v>
      </c>
      <c r="AB47" s="89">
        <v>0.155</v>
      </c>
      <c r="AC47" s="89">
        <v>-0.06</v>
      </c>
      <c r="AD47" s="89">
        <v>7.4999999999999997E-3</v>
      </c>
      <c r="AE47" s="89">
        <v>-0.12</v>
      </c>
      <c r="AF47" s="89">
        <v>2.5000000000000001E-3</v>
      </c>
      <c r="AG47" s="89">
        <v>-7.0000000000000007E-2</v>
      </c>
      <c r="AH47" s="89">
        <v>1.4999999999999999E-2</v>
      </c>
      <c r="AI47" s="90">
        <v>0.28999999999999998</v>
      </c>
      <c r="AJ47" s="90">
        <v>0</v>
      </c>
      <c r="AK47" s="90">
        <v>-0.2</v>
      </c>
      <c r="AL47" s="89">
        <v>5.0000000000000001E-3</v>
      </c>
      <c r="AM47" s="89">
        <v>-0.1225</v>
      </c>
      <c r="AN47" s="89">
        <v>0.01</v>
      </c>
      <c r="AO47" s="89">
        <v>0.08</v>
      </c>
      <c r="AP47" s="62">
        <v>0.02</v>
      </c>
      <c r="AQ47" s="62">
        <v>0.12</v>
      </c>
      <c r="AR47" s="62">
        <v>1.6500000000000001E-2</v>
      </c>
      <c r="AS47" s="62">
        <v>0</v>
      </c>
      <c r="AT47" s="62">
        <v>0</v>
      </c>
      <c r="AU47" s="62">
        <v>-0.29499999999999998</v>
      </c>
      <c r="AV47" s="62">
        <v>1.2500000000000001E-2</v>
      </c>
      <c r="AW47" s="62">
        <v>0.27500000000000002</v>
      </c>
      <c r="AX47" s="62">
        <v>-0.01</v>
      </c>
      <c r="AY47" s="62">
        <v>-2.5500000000000002E-2</v>
      </c>
      <c r="AZ47" s="62">
        <v>0.06</v>
      </c>
      <c r="BA47" s="62">
        <v>0.30499999999999999</v>
      </c>
      <c r="BB47" s="62">
        <v>2.2499999999999999E-2</v>
      </c>
      <c r="BC47" s="62">
        <v>-2.5500000000000002E-2</v>
      </c>
      <c r="BD47" s="62">
        <v>7.4999999999999997E-3</v>
      </c>
      <c r="BE47" s="62">
        <v>5.0000000000000001E-3</v>
      </c>
      <c r="BF47" s="62">
        <v>0</v>
      </c>
      <c r="BG47" s="62">
        <v>-2.5500000000000002E-2</v>
      </c>
      <c r="BH47" s="62">
        <v>7.4999999999999997E-3</v>
      </c>
      <c r="BI47" s="62">
        <v>-6.4500000000000002E-2</v>
      </c>
      <c r="BJ47" s="62">
        <v>0.02</v>
      </c>
      <c r="BK47" s="62">
        <v>-1.8500000000000003E-2</v>
      </c>
      <c r="BL47" s="62">
        <v>2.2000000000000002E-2</v>
      </c>
      <c r="BM47" s="62">
        <v>1.2500000000000001E-2</v>
      </c>
      <c r="BN47" s="62">
        <v>1.2500000000000001E-2</v>
      </c>
      <c r="BO47" s="62">
        <v>1.48</v>
      </c>
      <c r="BP47" s="62">
        <v>0.3</v>
      </c>
      <c r="BQ47" s="62">
        <v>-0.33250000000000002</v>
      </c>
      <c r="BR47" s="62">
        <v>0</v>
      </c>
      <c r="BS47" s="62">
        <v>0.4375</v>
      </c>
      <c r="BT47" s="62">
        <v>0.03</v>
      </c>
      <c r="BU47" s="62">
        <v>0.95</v>
      </c>
      <c r="BV47" s="62">
        <v>2.2499999999999999E-2</v>
      </c>
      <c r="BW47" s="62">
        <v>-4.2500000000000003E-2</v>
      </c>
      <c r="BX47" s="62">
        <v>1.7500000000000002E-2</v>
      </c>
      <c r="BY47" s="62">
        <v>-1.2500000000000001E-2</v>
      </c>
      <c r="BZ47" s="62">
        <v>7.4999999999999997E-3</v>
      </c>
      <c r="CA47" s="62">
        <v>-0.04</v>
      </c>
      <c r="CB47" s="62">
        <v>0.01</v>
      </c>
      <c r="CC47" s="62">
        <v>7.4999999999999997E-2</v>
      </c>
      <c r="CD47" s="62">
        <v>0</v>
      </c>
      <c r="CE47" s="331"/>
      <c r="CF47" s="76"/>
      <c r="CG47" s="91"/>
    </row>
    <row r="48" spans="4:86" x14ac:dyDescent="0.2">
      <c r="D48" s="91">
        <v>37653</v>
      </c>
      <c r="F48" s="89">
        <v>3.202</v>
      </c>
      <c r="G48" s="90">
        <v>6.9748019215343002E-2</v>
      </c>
      <c r="H48" s="89">
        <v>0.27750000000000002</v>
      </c>
      <c r="I48" s="89">
        <v>1</v>
      </c>
      <c r="J48" s="89">
        <v>1.05</v>
      </c>
      <c r="K48" s="89">
        <v>1</v>
      </c>
      <c r="L48" s="87">
        <v>1</v>
      </c>
      <c r="M48" s="87">
        <v>1.1499999999999999</v>
      </c>
      <c r="N48" s="89">
        <v>1.45</v>
      </c>
      <c r="O48" s="89">
        <v>1.05</v>
      </c>
      <c r="P48" s="89">
        <v>1</v>
      </c>
      <c r="Q48" s="89">
        <v>1.35</v>
      </c>
      <c r="R48" s="90">
        <v>0.55000000000000004</v>
      </c>
      <c r="S48" s="90">
        <v>1.1000000000000001</v>
      </c>
      <c r="T48" s="89">
        <v>1</v>
      </c>
      <c r="U48" s="89">
        <v>1.7500000000000002E-2</v>
      </c>
      <c r="V48" s="89">
        <v>4.4000000000000004E-2</v>
      </c>
      <c r="W48" s="89">
        <v>0.13750000000000001</v>
      </c>
      <c r="X48" s="89">
        <v>7.4999999999999997E-3</v>
      </c>
      <c r="Y48" s="89">
        <v>-0.08</v>
      </c>
      <c r="Z48" s="89">
        <v>1.6500000000000001E-2</v>
      </c>
      <c r="AA48" s="89">
        <v>-0.39</v>
      </c>
      <c r="AB48" s="89">
        <v>0.155</v>
      </c>
      <c r="AC48" s="89">
        <v>-0.06</v>
      </c>
      <c r="AD48" s="89">
        <v>7.4999999999999997E-3</v>
      </c>
      <c r="AE48" s="89">
        <v>-0.1225</v>
      </c>
      <c r="AF48" s="89">
        <v>5.0000000000000001E-3</v>
      </c>
      <c r="AG48" s="89">
        <v>-7.0000000000000007E-2</v>
      </c>
      <c r="AH48" s="89">
        <v>1.4999999999999999E-2</v>
      </c>
      <c r="AI48" s="90">
        <v>0.26750000000000002</v>
      </c>
      <c r="AJ48" s="90">
        <v>0</v>
      </c>
      <c r="AK48" s="90">
        <v>-0.2</v>
      </c>
      <c r="AL48" s="89">
        <v>5.0000000000000001E-3</v>
      </c>
      <c r="AM48" s="89">
        <v>-0.1225</v>
      </c>
      <c r="AN48" s="89">
        <v>0.01</v>
      </c>
      <c r="AO48" s="89">
        <v>0.08</v>
      </c>
      <c r="AP48" s="62">
        <v>0.02</v>
      </c>
      <c r="AQ48" s="62">
        <v>0.12</v>
      </c>
      <c r="AR48" s="62">
        <v>1.6500000000000001E-2</v>
      </c>
      <c r="AS48" s="62">
        <v>0</v>
      </c>
      <c r="AT48" s="62">
        <v>0</v>
      </c>
      <c r="AU48" s="62">
        <v>-0.29499999999999998</v>
      </c>
      <c r="AV48" s="62">
        <v>1.2500000000000001E-2</v>
      </c>
      <c r="AW48" s="62">
        <v>0.27500000000000002</v>
      </c>
      <c r="AX48" s="62">
        <v>-0.01</v>
      </c>
      <c r="AY48" s="62">
        <v>-2.5500000000000002E-2</v>
      </c>
      <c r="AZ48" s="62">
        <v>0.06</v>
      </c>
      <c r="BA48" s="62">
        <v>0.30499999999999999</v>
      </c>
      <c r="BB48" s="62">
        <v>2.2499999999999999E-2</v>
      </c>
      <c r="BC48" s="62">
        <v>-2.5500000000000002E-2</v>
      </c>
      <c r="BD48" s="62">
        <v>7.4999999999999997E-3</v>
      </c>
      <c r="BE48" s="62">
        <v>5.0000000000000001E-3</v>
      </c>
      <c r="BF48" s="62">
        <v>0</v>
      </c>
      <c r="BG48" s="62">
        <v>-2.5500000000000002E-2</v>
      </c>
      <c r="BH48" s="62">
        <v>7.4999999999999997E-3</v>
      </c>
      <c r="BI48" s="62">
        <v>-6.7500000000000004E-2</v>
      </c>
      <c r="BJ48" s="62">
        <v>0.02</v>
      </c>
      <c r="BK48" s="62">
        <v>-1.8500000000000003E-2</v>
      </c>
      <c r="BL48" s="62">
        <v>2.3000000000000003E-2</v>
      </c>
      <c r="BM48" s="62">
        <v>1.2500000000000001E-2</v>
      </c>
      <c r="BN48" s="62">
        <v>1.2500000000000001E-2</v>
      </c>
      <c r="BO48" s="62">
        <v>1.41</v>
      </c>
      <c r="BP48" s="62">
        <v>0.3</v>
      </c>
      <c r="BQ48" s="62">
        <v>-0.35249999999999998</v>
      </c>
      <c r="BR48" s="62">
        <v>0</v>
      </c>
      <c r="BS48" s="62">
        <v>0.435</v>
      </c>
      <c r="BT48" s="62">
        <v>0.03</v>
      </c>
      <c r="BU48" s="62">
        <v>0.95</v>
      </c>
      <c r="BV48" s="62">
        <v>1.7500000000000002E-2</v>
      </c>
      <c r="BW48" s="62">
        <v>-4.2500000000000003E-2</v>
      </c>
      <c r="BX48" s="62">
        <v>1.7500000000000002E-2</v>
      </c>
      <c r="BY48" s="62">
        <v>-1.2500000000000001E-2</v>
      </c>
      <c r="BZ48" s="62">
        <v>7.4999999999999997E-3</v>
      </c>
      <c r="CA48" s="62">
        <v>-0.04</v>
      </c>
      <c r="CB48" s="62">
        <v>0.01</v>
      </c>
      <c r="CC48" s="62">
        <v>7.4999999999999997E-2</v>
      </c>
      <c r="CD48" s="62">
        <v>0</v>
      </c>
      <c r="CE48" s="331"/>
      <c r="CF48" s="76"/>
      <c r="CG48" s="91"/>
    </row>
    <row r="49" spans="4:86" x14ac:dyDescent="0.2">
      <c r="D49" s="91">
        <v>37681</v>
      </c>
      <c r="F49" s="89">
        <v>3.0619999999999998</v>
      </c>
      <c r="G49" s="90">
        <v>6.976125348241001E-2</v>
      </c>
      <c r="H49" s="89">
        <v>0.27</v>
      </c>
      <c r="I49" s="89">
        <v>0.75</v>
      </c>
      <c r="J49" s="89">
        <v>0.8</v>
      </c>
      <c r="K49" s="89">
        <v>0.75</v>
      </c>
      <c r="L49" s="87">
        <v>0.75</v>
      </c>
      <c r="M49" s="87">
        <v>0.85</v>
      </c>
      <c r="N49" s="89">
        <v>1</v>
      </c>
      <c r="O49" s="89">
        <v>0.75</v>
      </c>
      <c r="P49" s="89">
        <v>0.75</v>
      </c>
      <c r="Q49" s="89">
        <v>0.95</v>
      </c>
      <c r="R49" s="90">
        <v>0.24</v>
      </c>
      <c r="S49" s="90">
        <v>0.75</v>
      </c>
      <c r="T49" s="89">
        <v>0.75</v>
      </c>
      <c r="U49" s="89">
        <v>1.7500000000000002E-2</v>
      </c>
      <c r="V49" s="89">
        <v>4.4000000000000004E-2</v>
      </c>
      <c r="W49" s="89">
        <v>0.13500000000000001</v>
      </c>
      <c r="X49" s="89">
        <v>0.01</v>
      </c>
      <c r="Y49" s="89">
        <v>-0.08</v>
      </c>
      <c r="Z49" s="89">
        <v>1.6500000000000001E-2</v>
      </c>
      <c r="AA49" s="89">
        <v>-0.39</v>
      </c>
      <c r="AB49" s="89">
        <v>0.155</v>
      </c>
      <c r="AC49" s="89">
        <v>-0.06</v>
      </c>
      <c r="AD49" s="89">
        <v>7.4999999999999997E-3</v>
      </c>
      <c r="AE49" s="89">
        <v>-0.125</v>
      </c>
      <c r="AF49" s="89">
        <v>2.5000000000000001E-3</v>
      </c>
      <c r="AG49" s="89">
        <v>-7.0000000000000007E-2</v>
      </c>
      <c r="AH49" s="89">
        <v>1.4999999999999999E-2</v>
      </c>
      <c r="AI49" s="90">
        <v>0.26500000000000001</v>
      </c>
      <c r="AJ49" s="90">
        <v>0</v>
      </c>
      <c r="AK49" s="90">
        <v>-0.2</v>
      </c>
      <c r="AL49" s="89">
        <v>5.0000000000000001E-3</v>
      </c>
      <c r="AM49" s="89">
        <v>-0.1225</v>
      </c>
      <c r="AN49" s="89">
        <v>0.01</v>
      </c>
      <c r="AO49" s="89">
        <v>0.08</v>
      </c>
      <c r="AP49" s="62">
        <v>0.02</v>
      </c>
      <c r="AQ49" s="62">
        <v>0.12</v>
      </c>
      <c r="AR49" s="62">
        <v>1.6500000000000001E-2</v>
      </c>
      <c r="AS49" s="62">
        <v>0</v>
      </c>
      <c r="AT49" s="62">
        <v>0</v>
      </c>
      <c r="AU49" s="62">
        <v>-0.29499999999999998</v>
      </c>
      <c r="AV49" s="62">
        <v>1.2500000000000001E-2</v>
      </c>
      <c r="AW49" s="62">
        <v>0.27500000000000002</v>
      </c>
      <c r="AX49" s="62">
        <v>-0.01</v>
      </c>
      <c r="AY49" s="62">
        <v>-2.5500000000000002E-2</v>
      </c>
      <c r="AZ49" s="62">
        <v>0.06</v>
      </c>
      <c r="BA49" s="62">
        <v>0.26500000000000001</v>
      </c>
      <c r="BB49" s="62">
        <v>2.2499999999999999E-2</v>
      </c>
      <c r="BC49" s="62">
        <v>-2.5500000000000002E-2</v>
      </c>
      <c r="BD49" s="62">
        <v>7.4999999999999997E-3</v>
      </c>
      <c r="BE49" s="62">
        <v>5.0000000000000001E-3</v>
      </c>
      <c r="BF49" s="62">
        <v>0</v>
      </c>
      <c r="BG49" s="62">
        <v>-2.5500000000000002E-2</v>
      </c>
      <c r="BH49" s="62">
        <v>7.4999999999999997E-3</v>
      </c>
      <c r="BI49" s="62">
        <v>-8.4499999999999992E-2</v>
      </c>
      <c r="BJ49" s="62">
        <v>2.5000000000000001E-2</v>
      </c>
      <c r="BK49" s="62">
        <v>-1.8500000000000003E-2</v>
      </c>
      <c r="BL49" s="62">
        <v>2.4E-2</v>
      </c>
      <c r="BM49" s="62">
        <v>1.2500000000000001E-2</v>
      </c>
      <c r="BN49" s="62">
        <v>1.2500000000000001E-2</v>
      </c>
      <c r="BO49" s="62">
        <v>0.82</v>
      </c>
      <c r="BP49" s="62">
        <v>0.16</v>
      </c>
      <c r="BQ49" s="62">
        <v>-0.36249999999999999</v>
      </c>
      <c r="BR49" s="62">
        <v>0</v>
      </c>
      <c r="BS49" s="62">
        <v>0.30249999999999999</v>
      </c>
      <c r="BT49" s="62">
        <v>0.02</v>
      </c>
      <c r="BU49" s="62">
        <v>0.61250000000000004</v>
      </c>
      <c r="BV49" s="62">
        <v>2.5000000000000001E-3</v>
      </c>
      <c r="BW49" s="62">
        <v>-4.2500000000000003E-2</v>
      </c>
      <c r="BX49" s="62">
        <v>1.7500000000000002E-2</v>
      </c>
      <c r="BY49" s="62">
        <v>-1.2500000000000001E-2</v>
      </c>
      <c r="BZ49" s="62">
        <v>7.4999999999999997E-3</v>
      </c>
      <c r="CA49" s="62">
        <v>-0.04</v>
      </c>
      <c r="CB49" s="62">
        <v>0.01</v>
      </c>
      <c r="CC49" s="62">
        <v>0.25</v>
      </c>
      <c r="CD49" s="62">
        <v>0</v>
      </c>
      <c r="CE49" s="331"/>
      <c r="CF49" s="76"/>
      <c r="CG49" s="91"/>
    </row>
    <row r="50" spans="4:86" x14ac:dyDescent="0.2">
      <c r="D50" s="91">
        <v>37712</v>
      </c>
      <c r="F50" s="89">
        <v>2.9220000000000002</v>
      </c>
      <c r="G50" s="90">
        <v>6.9766806074717996E-2</v>
      </c>
      <c r="H50" s="89">
        <v>0.26</v>
      </c>
      <c r="I50" s="89">
        <v>0.4</v>
      </c>
      <c r="J50" s="89">
        <v>0.45</v>
      </c>
      <c r="K50" s="89">
        <v>0.4</v>
      </c>
      <c r="L50" s="87">
        <v>0.45</v>
      </c>
      <c r="M50" s="87">
        <v>0.45</v>
      </c>
      <c r="N50" s="89">
        <v>0.45</v>
      </c>
      <c r="O50" s="89">
        <v>0.45</v>
      </c>
      <c r="P50" s="89">
        <v>0.45</v>
      </c>
      <c r="Q50" s="89">
        <v>0.5</v>
      </c>
      <c r="R50" s="90">
        <v>0.3</v>
      </c>
      <c r="S50" s="90">
        <v>0.45</v>
      </c>
      <c r="T50" s="89">
        <v>0.4</v>
      </c>
      <c r="U50" s="89">
        <v>-6.5000000000000002E-2</v>
      </c>
      <c r="V50" s="89">
        <v>1.9000000000000003E-2</v>
      </c>
      <c r="W50" s="89">
        <v>7.4999999999999997E-2</v>
      </c>
      <c r="X50" s="89">
        <v>-2.5000000000000001E-3</v>
      </c>
      <c r="Y50" s="89">
        <v>-6.25E-2</v>
      </c>
      <c r="Z50" s="89">
        <v>1.4000000000000002E-2</v>
      </c>
      <c r="AA50" s="89">
        <v>-0.48</v>
      </c>
      <c r="AB50" s="89">
        <v>0.155</v>
      </c>
      <c r="AC50" s="89">
        <v>-5.7500000000000002E-2</v>
      </c>
      <c r="AD50" s="89">
        <v>2.5000000000000001E-3</v>
      </c>
      <c r="AE50" s="89">
        <v>-0.18</v>
      </c>
      <c r="AF50" s="89">
        <v>0.01</v>
      </c>
      <c r="AG50" s="89">
        <v>-6.7500000000000004E-2</v>
      </c>
      <c r="AH50" s="89">
        <v>2.2499999999999999E-2</v>
      </c>
      <c r="AI50" s="90">
        <v>0.17749999999999999</v>
      </c>
      <c r="AJ50" s="90">
        <v>0</v>
      </c>
      <c r="AK50" s="90">
        <v>-0.20499999999999999</v>
      </c>
      <c r="AL50" s="89">
        <v>0</v>
      </c>
      <c r="AM50" s="89">
        <v>-0.1125</v>
      </c>
      <c r="AN50" s="89">
        <v>0.01</v>
      </c>
      <c r="AO50" s="89">
        <v>5.5E-2</v>
      </c>
      <c r="AP50" s="62">
        <v>7.4999999999999997E-3</v>
      </c>
      <c r="AQ50" s="62">
        <v>0.29499999999999998</v>
      </c>
      <c r="AR50" s="62">
        <v>9.0000000000000011E-3</v>
      </c>
      <c r="AS50" s="62">
        <v>0</v>
      </c>
      <c r="AT50" s="62">
        <v>0</v>
      </c>
      <c r="AU50" s="62">
        <v>-0.38</v>
      </c>
      <c r="AV50" s="62">
        <v>0</v>
      </c>
      <c r="AW50" s="62">
        <v>0.45</v>
      </c>
      <c r="AX50" s="62">
        <v>-0.01</v>
      </c>
      <c r="AY50" s="62">
        <v>-2.5000000000000001E-2</v>
      </c>
      <c r="AZ50" s="62">
        <v>0.06</v>
      </c>
      <c r="BA50" s="62">
        <v>0.19500000000000001</v>
      </c>
      <c r="BB50" s="62">
        <v>1.7500000000000002E-2</v>
      </c>
      <c r="BC50" s="62">
        <v>-2.5000000000000001E-2</v>
      </c>
      <c r="BD50" s="62">
        <v>0.01</v>
      </c>
      <c r="BE50" s="62">
        <v>5.0000000000000001E-3</v>
      </c>
      <c r="BF50" s="62">
        <v>0</v>
      </c>
      <c r="BG50" s="62">
        <v>-2.5000000000000001E-2</v>
      </c>
      <c r="BH50" s="62">
        <v>0.01</v>
      </c>
      <c r="BI50" s="62">
        <v>-7.6000000000000012E-2</v>
      </c>
      <c r="BJ50" s="62">
        <v>2.6000000000000002E-2</v>
      </c>
      <c r="BK50" s="62">
        <v>-2.6000000000000002E-2</v>
      </c>
      <c r="BL50" s="62">
        <v>1.6E-2</v>
      </c>
      <c r="BM50" s="62">
        <v>6.0000000000000001E-3</v>
      </c>
      <c r="BN50" s="62">
        <v>0.01</v>
      </c>
      <c r="BO50" s="62">
        <v>0.45</v>
      </c>
      <c r="BP50" s="62">
        <v>0.02</v>
      </c>
      <c r="BQ50" s="62">
        <v>-8.5000000000000006E-2</v>
      </c>
      <c r="BR50" s="62">
        <v>0</v>
      </c>
      <c r="BS50" s="62">
        <v>0.25</v>
      </c>
      <c r="BT50" s="62">
        <v>5.0000000000000001E-3</v>
      </c>
      <c r="BU50" s="62">
        <v>0.25</v>
      </c>
      <c r="BV50" s="62">
        <v>5.0000000000000001E-3</v>
      </c>
      <c r="BW50" s="62">
        <v>-2.75E-2</v>
      </c>
      <c r="BX50" s="62">
        <v>0.02</v>
      </c>
      <c r="BY50" s="62">
        <v>5.0000000000000001E-3</v>
      </c>
      <c r="BZ50" s="62">
        <v>0.01</v>
      </c>
      <c r="CA50" s="62">
        <v>-0.02</v>
      </c>
      <c r="CB50" s="62">
        <v>0.01</v>
      </c>
      <c r="CC50" s="62">
        <v>0.5</v>
      </c>
      <c r="CD50" s="62">
        <v>0</v>
      </c>
      <c r="CE50" s="331"/>
      <c r="CF50" s="76"/>
      <c r="CG50" s="91"/>
    </row>
    <row r="51" spans="4:86" x14ac:dyDescent="0.2">
      <c r="D51" s="91">
        <v>37742</v>
      </c>
      <c r="F51" s="89">
        <v>2.907</v>
      </c>
      <c r="G51" s="90">
        <v>6.9760173996408034E-2</v>
      </c>
      <c r="H51" s="89">
        <v>0.255</v>
      </c>
      <c r="I51" s="89">
        <v>0.45</v>
      </c>
      <c r="J51" s="89">
        <v>0.5</v>
      </c>
      <c r="K51" s="89">
        <v>0.4</v>
      </c>
      <c r="L51" s="87">
        <v>0.4</v>
      </c>
      <c r="M51" s="87">
        <v>0.45</v>
      </c>
      <c r="N51" s="89">
        <v>0.5</v>
      </c>
      <c r="O51" s="89">
        <v>0.45</v>
      </c>
      <c r="P51" s="89">
        <v>0.4</v>
      </c>
      <c r="Q51" s="89">
        <v>0.45</v>
      </c>
      <c r="R51" s="90">
        <v>0.25</v>
      </c>
      <c r="S51" s="90">
        <v>0.5</v>
      </c>
      <c r="T51" s="89">
        <v>0.45</v>
      </c>
      <c r="U51" s="89">
        <v>-0.08</v>
      </c>
      <c r="V51" s="89">
        <v>1.9000000000000003E-2</v>
      </c>
      <c r="W51" s="89">
        <v>6.5000000000000002E-2</v>
      </c>
      <c r="X51" s="89">
        <v>-2.5000000000000001E-3</v>
      </c>
      <c r="Y51" s="89">
        <v>-6.25E-2</v>
      </c>
      <c r="Z51" s="89">
        <v>1.4000000000000002E-2</v>
      </c>
      <c r="AA51" s="89">
        <v>-0.48</v>
      </c>
      <c r="AB51" s="89">
        <v>0.155</v>
      </c>
      <c r="AC51" s="89">
        <v>-5.7500000000000002E-2</v>
      </c>
      <c r="AD51" s="89">
        <v>2.5000000000000001E-3</v>
      </c>
      <c r="AE51" s="89">
        <v>-0.18</v>
      </c>
      <c r="AF51" s="89">
        <v>7.4999999999999997E-3</v>
      </c>
      <c r="AG51" s="89">
        <v>-6.7500000000000004E-2</v>
      </c>
      <c r="AH51" s="89">
        <v>2.2499999999999999E-2</v>
      </c>
      <c r="AI51" s="90">
        <v>0.16750000000000001</v>
      </c>
      <c r="AJ51" s="90">
        <v>0</v>
      </c>
      <c r="AK51" s="90">
        <v>-0.20499999999999999</v>
      </c>
      <c r="AL51" s="89">
        <v>0</v>
      </c>
      <c r="AM51" s="89">
        <v>-9.2499999999999999E-2</v>
      </c>
      <c r="AN51" s="89">
        <v>0.01</v>
      </c>
      <c r="AO51" s="89">
        <v>5.5E-2</v>
      </c>
      <c r="AP51" s="62">
        <v>7.4999999999999997E-3</v>
      </c>
      <c r="AQ51" s="62">
        <v>0.29499999999999998</v>
      </c>
      <c r="AR51" s="62">
        <v>9.0000000000000011E-3</v>
      </c>
      <c r="AS51" s="62">
        <v>0</v>
      </c>
      <c r="AT51" s="62">
        <v>0</v>
      </c>
      <c r="AU51" s="62">
        <v>-0.38</v>
      </c>
      <c r="AV51" s="62">
        <v>0</v>
      </c>
      <c r="AW51" s="62">
        <v>0.45</v>
      </c>
      <c r="AX51" s="62">
        <v>-0.01</v>
      </c>
      <c r="AY51" s="62">
        <v>-2.5000000000000001E-2</v>
      </c>
      <c r="AZ51" s="62">
        <v>0.06</v>
      </c>
      <c r="BA51" s="62">
        <v>0.1825</v>
      </c>
      <c r="BB51" s="62">
        <v>0.01</v>
      </c>
      <c r="BC51" s="62">
        <v>-2.5000000000000001E-2</v>
      </c>
      <c r="BD51" s="62">
        <v>0.01</v>
      </c>
      <c r="BE51" s="62">
        <v>5.0000000000000001E-3</v>
      </c>
      <c r="BF51" s="62">
        <v>0</v>
      </c>
      <c r="BG51" s="62">
        <v>-2.5000000000000001E-2</v>
      </c>
      <c r="BH51" s="62">
        <v>0.01</v>
      </c>
      <c r="BI51" s="62">
        <v>-7.6000000000000012E-2</v>
      </c>
      <c r="BJ51" s="62">
        <v>2.6000000000000002E-2</v>
      </c>
      <c r="BK51" s="62">
        <v>-2.6000000000000002E-2</v>
      </c>
      <c r="BL51" s="62">
        <v>1.6E-2</v>
      </c>
      <c r="BM51" s="62">
        <v>6.0000000000000001E-3</v>
      </c>
      <c r="BN51" s="62">
        <v>0.01</v>
      </c>
      <c r="BO51" s="62">
        <v>0.40500000000000003</v>
      </c>
      <c r="BP51" s="62">
        <v>0.02</v>
      </c>
      <c r="BQ51" s="62">
        <v>-0.24400000000000002</v>
      </c>
      <c r="BR51" s="62">
        <v>0</v>
      </c>
      <c r="BS51" s="62">
        <v>0.20250000000000001</v>
      </c>
      <c r="BT51" s="62">
        <v>5.0000000000000001E-3</v>
      </c>
      <c r="BU51" s="62">
        <v>0.20250000000000001</v>
      </c>
      <c r="BV51" s="62">
        <v>5.0000000000000001E-3</v>
      </c>
      <c r="BW51" s="62">
        <v>-2.775E-2</v>
      </c>
      <c r="BX51" s="62">
        <v>0.02</v>
      </c>
      <c r="BY51" s="62">
        <v>4.7500000000000007E-3</v>
      </c>
      <c r="BZ51" s="62">
        <v>0.01</v>
      </c>
      <c r="CA51" s="62">
        <v>-2.0250000000000001E-2</v>
      </c>
      <c r="CB51" s="62">
        <v>0.01</v>
      </c>
      <c r="CC51" s="62">
        <v>0.65</v>
      </c>
      <c r="CD51" s="62">
        <v>0</v>
      </c>
      <c r="CE51" s="331"/>
      <c r="CF51" s="76"/>
      <c r="CG51" s="91"/>
      <c r="CH51">
        <f>SUM(CF51:CF57)/7</f>
        <v>0</v>
      </c>
    </row>
    <row r="52" spans="4:86" x14ac:dyDescent="0.2">
      <c r="D52" s="91">
        <v>37773</v>
      </c>
      <c r="F52" s="89">
        <v>2.9390000000000005</v>
      </c>
      <c r="G52" s="90">
        <v>6.975332084883501E-2</v>
      </c>
      <c r="H52" s="89">
        <v>0.2525</v>
      </c>
      <c r="I52" s="89">
        <v>0.45</v>
      </c>
      <c r="J52" s="89">
        <v>0.5</v>
      </c>
      <c r="K52" s="89">
        <v>0.4</v>
      </c>
      <c r="L52" s="87">
        <v>0.5</v>
      </c>
      <c r="M52" s="87">
        <v>0.45</v>
      </c>
      <c r="N52" s="89">
        <v>0.5</v>
      </c>
      <c r="O52" s="89">
        <v>0.5</v>
      </c>
      <c r="P52" s="89">
        <v>0.5</v>
      </c>
      <c r="Q52" s="89">
        <v>0.5</v>
      </c>
      <c r="R52" s="90">
        <v>0.25</v>
      </c>
      <c r="S52" s="90">
        <v>0.5</v>
      </c>
      <c r="T52" s="89">
        <v>0.45</v>
      </c>
      <c r="U52" s="89">
        <v>-0.09</v>
      </c>
      <c r="V52" s="89">
        <v>1.9000000000000003E-2</v>
      </c>
      <c r="W52" s="89">
        <v>0.06</v>
      </c>
      <c r="X52" s="89">
        <v>-2.5000000000000001E-3</v>
      </c>
      <c r="Y52" s="89">
        <v>-6.25E-2</v>
      </c>
      <c r="Z52" s="89">
        <v>1.4000000000000002E-2</v>
      </c>
      <c r="AA52" s="89">
        <v>-0.48</v>
      </c>
      <c r="AB52" s="89">
        <v>0.155</v>
      </c>
      <c r="AC52" s="89">
        <v>-5.7500000000000002E-2</v>
      </c>
      <c r="AD52" s="89">
        <v>2.5000000000000001E-3</v>
      </c>
      <c r="AE52" s="89">
        <v>-0.18</v>
      </c>
      <c r="AF52" s="89">
        <v>5.0000000000000001E-3</v>
      </c>
      <c r="AG52" s="89">
        <v>-6.7500000000000004E-2</v>
      </c>
      <c r="AH52" s="89">
        <v>2.2499999999999999E-2</v>
      </c>
      <c r="AI52" s="90">
        <v>0.16250000000000001</v>
      </c>
      <c r="AJ52" s="90">
        <v>0</v>
      </c>
      <c r="AK52" s="90">
        <v>-0.20499999999999999</v>
      </c>
      <c r="AL52" s="89">
        <v>0</v>
      </c>
      <c r="AM52" s="89">
        <v>-9.2499999999999999E-2</v>
      </c>
      <c r="AN52" s="89">
        <v>0.01</v>
      </c>
      <c r="AO52" s="89">
        <v>5.5E-2</v>
      </c>
      <c r="AP52" s="62">
        <v>7.4999999999999997E-3</v>
      </c>
      <c r="AQ52" s="62">
        <v>0.29499999999999998</v>
      </c>
      <c r="AR52" s="62">
        <v>9.0000000000000011E-3</v>
      </c>
      <c r="AS52" s="62">
        <v>0</v>
      </c>
      <c r="AT52" s="62">
        <v>0</v>
      </c>
      <c r="AU52" s="62">
        <v>-0.38</v>
      </c>
      <c r="AV52" s="62">
        <v>0</v>
      </c>
      <c r="AW52" s="62">
        <v>0.45</v>
      </c>
      <c r="AX52" s="62">
        <v>-0.01</v>
      </c>
      <c r="AY52" s="62">
        <v>-2.5000000000000001E-2</v>
      </c>
      <c r="AZ52" s="62">
        <v>0.06</v>
      </c>
      <c r="BA52" s="62">
        <v>0.1825</v>
      </c>
      <c r="BB52" s="62">
        <v>1.2500000000000001E-2</v>
      </c>
      <c r="BC52" s="62">
        <v>-2.5000000000000001E-2</v>
      </c>
      <c r="BD52" s="62">
        <v>0.01</v>
      </c>
      <c r="BE52" s="62">
        <v>5.0000000000000001E-3</v>
      </c>
      <c r="BF52" s="62">
        <v>0</v>
      </c>
      <c r="BG52" s="62">
        <v>-2.5000000000000001E-2</v>
      </c>
      <c r="BH52" s="62">
        <v>0.01</v>
      </c>
      <c r="BI52" s="62">
        <v>-9.2000000000000012E-2</v>
      </c>
      <c r="BJ52" s="62">
        <v>2.6000000000000002E-2</v>
      </c>
      <c r="BK52" s="62">
        <v>-2.6000000000000002E-2</v>
      </c>
      <c r="BL52" s="62">
        <v>1.7000000000000001E-2</v>
      </c>
      <c r="BM52" s="62">
        <v>6.0000000000000001E-3</v>
      </c>
      <c r="BN52" s="62">
        <v>0.01</v>
      </c>
      <c r="BO52" s="62">
        <v>0.39500000000000002</v>
      </c>
      <c r="BP52" s="62">
        <v>3.5000000000000003E-2</v>
      </c>
      <c r="BQ52" s="62">
        <v>-0.63100000000000001</v>
      </c>
      <c r="BR52" s="62">
        <v>0</v>
      </c>
      <c r="BS52" s="62">
        <v>0.20250000000000001</v>
      </c>
      <c r="BT52" s="62">
        <v>5.0000000000000001E-3</v>
      </c>
      <c r="BU52" s="62">
        <v>0.20250000000000001</v>
      </c>
      <c r="BV52" s="62">
        <v>5.0000000000000001E-3</v>
      </c>
      <c r="BW52" s="62">
        <v>-2.775E-2</v>
      </c>
      <c r="BX52" s="62">
        <v>0.02</v>
      </c>
      <c r="BY52" s="62">
        <v>4.7500000000000007E-3</v>
      </c>
      <c r="BZ52" s="62">
        <v>0.01</v>
      </c>
      <c r="CA52" s="62">
        <v>-2.0250000000000001E-2</v>
      </c>
      <c r="CB52" s="62">
        <v>0.01</v>
      </c>
      <c r="CC52" s="62">
        <v>0.75</v>
      </c>
      <c r="CD52" s="62">
        <v>0</v>
      </c>
      <c r="CE52" s="331"/>
      <c r="CF52" s="76"/>
      <c r="CG52" s="91"/>
    </row>
    <row r="53" spans="4:86" x14ac:dyDescent="0.2">
      <c r="D53" s="91">
        <v>37803</v>
      </c>
      <c r="F53" s="89">
        <v>2.9510000000000001</v>
      </c>
      <c r="G53" s="90">
        <v>6.9747948142637017E-2</v>
      </c>
      <c r="H53" s="89">
        <v>0.2525</v>
      </c>
      <c r="I53" s="89">
        <v>0.5</v>
      </c>
      <c r="J53" s="89">
        <v>0.5</v>
      </c>
      <c r="K53" s="89">
        <v>0.4</v>
      </c>
      <c r="L53" s="87">
        <v>0.5</v>
      </c>
      <c r="M53" s="87">
        <v>0.5</v>
      </c>
      <c r="N53" s="89">
        <v>0.5</v>
      </c>
      <c r="O53" s="89">
        <v>0.5</v>
      </c>
      <c r="P53" s="89">
        <v>0.5</v>
      </c>
      <c r="Q53" s="89">
        <v>0.5</v>
      </c>
      <c r="R53" s="90">
        <v>0.35</v>
      </c>
      <c r="S53" s="90">
        <v>0.55000000000000004</v>
      </c>
      <c r="T53" s="89">
        <v>0.5</v>
      </c>
      <c r="U53" s="89">
        <v>-0.09</v>
      </c>
      <c r="V53" s="89">
        <v>1.9000000000000003E-2</v>
      </c>
      <c r="W53" s="89">
        <v>0.05</v>
      </c>
      <c r="X53" s="89">
        <v>0</v>
      </c>
      <c r="Y53" s="89">
        <v>-6.25E-2</v>
      </c>
      <c r="Z53" s="89">
        <v>1.4000000000000002E-2</v>
      </c>
      <c r="AA53" s="89">
        <v>-0.48</v>
      </c>
      <c r="AB53" s="89">
        <v>0.155</v>
      </c>
      <c r="AC53" s="89">
        <v>-5.7500000000000002E-2</v>
      </c>
      <c r="AD53" s="89">
        <v>2.5000000000000001E-3</v>
      </c>
      <c r="AE53" s="89">
        <v>-0.18</v>
      </c>
      <c r="AF53" s="89">
        <v>2.5000000000000001E-3</v>
      </c>
      <c r="AG53" s="89">
        <v>-6.7500000000000004E-2</v>
      </c>
      <c r="AH53" s="89">
        <v>2.2499999999999999E-2</v>
      </c>
      <c r="AI53" s="90">
        <v>0.1525</v>
      </c>
      <c r="AJ53" s="90">
        <v>0</v>
      </c>
      <c r="AK53" s="90">
        <v>-0.20499999999999999</v>
      </c>
      <c r="AL53" s="89">
        <v>0</v>
      </c>
      <c r="AM53" s="89">
        <v>-9.2499999999999999E-2</v>
      </c>
      <c r="AN53" s="89">
        <v>0.01</v>
      </c>
      <c r="AO53" s="89">
        <v>5.5E-2</v>
      </c>
      <c r="AP53" s="62">
        <v>7.4999999999999997E-3</v>
      </c>
      <c r="AQ53" s="62">
        <v>0.29499999999999998</v>
      </c>
      <c r="AR53" s="62">
        <v>9.0000000000000011E-3</v>
      </c>
      <c r="AS53" s="62">
        <v>0</v>
      </c>
      <c r="AT53" s="62">
        <v>0</v>
      </c>
      <c r="AU53" s="62">
        <v>-0.38</v>
      </c>
      <c r="AV53" s="62">
        <v>0</v>
      </c>
      <c r="AW53" s="62">
        <v>0.45</v>
      </c>
      <c r="AX53" s="62">
        <v>-0.01</v>
      </c>
      <c r="AY53" s="62">
        <v>-2.5000000000000001E-2</v>
      </c>
      <c r="AZ53" s="62">
        <v>0.06</v>
      </c>
      <c r="BA53" s="62">
        <v>0.1825</v>
      </c>
      <c r="BB53" s="62">
        <v>1.2500000000000001E-2</v>
      </c>
      <c r="BC53" s="62">
        <v>-2.5000000000000001E-2</v>
      </c>
      <c r="BD53" s="62">
        <v>0.01</v>
      </c>
      <c r="BE53" s="62">
        <v>5.0000000000000001E-3</v>
      </c>
      <c r="BF53" s="62">
        <v>0</v>
      </c>
      <c r="BG53" s="62">
        <v>-2.5000000000000001E-2</v>
      </c>
      <c r="BH53" s="62">
        <v>0.01</v>
      </c>
      <c r="BI53" s="62">
        <v>-8.5000000000000006E-2</v>
      </c>
      <c r="BJ53" s="62">
        <v>2.6000000000000002E-2</v>
      </c>
      <c r="BK53" s="62">
        <v>-2.6000000000000002E-2</v>
      </c>
      <c r="BL53" s="62">
        <v>1.8000000000000002E-2</v>
      </c>
      <c r="BM53" s="62">
        <v>6.0000000000000001E-3</v>
      </c>
      <c r="BN53" s="62">
        <v>0.01</v>
      </c>
      <c r="BO53" s="62">
        <v>0.43</v>
      </c>
      <c r="BP53" s="62">
        <v>3.5000000000000003E-2</v>
      </c>
      <c r="BQ53" s="62">
        <v>-0.32400000000000001</v>
      </c>
      <c r="BR53" s="62">
        <v>0</v>
      </c>
      <c r="BS53" s="62">
        <v>0.215</v>
      </c>
      <c r="BT53" s="62">
        <v>7.4999999999999997E-3</v>
      </c>
      <c r="BU53" s="62">
        <v>0.215</v>
      </c>
      <c r="BV53" s="62">
        <v>7.4999999999999997E-3</v>
      </c>
      <c r="BW53" s="62">
        <v>-2.775E-2</v>
      </c>
      <c r="BX53" s="62">
        <v>0.02</v>
      </c>
      <c r="BY53" s="62">
        <v>4.7500000000000007E-3</v>
      </c>
      <c r="BZ53" s="62">
        <v>0.01</v>
      </c>
      <c r="CA53" s="62">
        <v>-2.0250000000000001E-2</v>
      </c>
      <c r="CB53" s="62">
        <v>0.01</v>
      </c>
      <c r="CC53" s="62">
        <v>0.95</v>
      </c>
      <c r="CD53" s="62">
        <v>0</v>
      </c>
      <c r="CE53" s="331"/>
      <c r="CF53" s="76"/>
      <c r="CG53" s="91"/>
    </row>
    <row r="54" spans="4:86" x14ac:dyDescent="0.2">
      <c r="D54" s="91">
        <v>37834</v>
      </c>
      <c r="F54" s="89">
        <v>2.972</v>
      </c>
      <c r="G54" s="90">
        <v>6.9744206868253014E-2</v>
      </c>
      <c r="H54" s="89">
        <v>0.2525</v>
      </c>
      <c r="I54" s="89">
        <v>0.55000000000000004</v>
      </c>
      <c r="J54" s="89">
        <v>0.55000000000000004</v>
      </c>
      <c r="K54" s="89">
        <v>0.5</v>
      </c>
      <c r="L54" s="87">
        <v>0.6</v>
      </c>
      <c r="M54" s="87">
        <v>0.55000000000000004</v>
      </c>
      <c r="N54" s="89">
        <v>0.6</v>
      </c>
      <c r="O54" s="89">
        <v>0.55000000000000004</v>
      </c>
      <c r="P54" s="89">
        <v>0.6</v>
      </c>
      <c r="Q54" s="89">
        <v>0.45</v>
      </c>
      <c r="R54" s="90">
        <v>0.38</v>
      </c>
      <c r="S54" s="90">
        <v>0.6</v>
      </c>
      <c r="T54" s="89">
        <v>0.55000000000000004</v>
      </c>
      <c r="U54" s="89">
        <v>-0.09</v>
      </c>
      <c r="V54" s="89">
        <v>1.9000000000000003E-2</v>
      </c>
      <c r="W54" s="89">
        <v>4.7500000000000001E-2</v>
      </c>
      <c r="X54" s="89">
        <v>2.5000000000000001E-3</v>
      </c>
      <c r="Y54" s="89">
        <v>-6.25E-2</v>
      </c>
      <c r="Z54" s="89">
        <v>1.4000000000000002E-2</v>
      </c>
      <c r="AA54" s="89">
        <v>-0.48</v>
      </c>
      <c r="AB54" s="89">
        <v>0.155</v>
      </c>
      <c r="AC54" s="89">
        <v>-5.7500000000000002E-2</v>
      </c>
      <c r="AD54" s="89">
        <v>2.5000000000000001E-3</v>
      </c>
      <c r="AE54" s="89">
        <v>-0.18</v>
      </c>
      <c r="AF54" s="89">
        <v>2.5000000000000001E-3</v>
      </c>
      <c r="AG54" s="89">
        <v>-6.7500000000000004E-2</v>
      </c>
      <c r="AH54" s="89">
        <v>2.2499999999999999E-2</v>
      </c>
      <c r="AI54" s="90">
        <v>0.15</v>
      </c>
      <c r="AJ54" s="90">
        <v>0</v>
      </c>
      <c r="AK54" s="90">
        <v>-0.20499999999999999</v>
      </c>
      <c r="AL54" s="89">
        <v>0</v>
      </c>
      <c r="AM54" s="89">
        <v>-9.2499999999999999E-2</v>
      </c>
      <c r="AN54" s="89">
        <v>0.01</v>
      </c>
      <c r="AO54" s="89">
        <v>5.5E-2</v>
      </c>
      <c r="AP54" s="62">
        <v>7.4999999999999997E-3</v>
      </c>
      <c r="AQ54" s="62">
        <v>0.29499999999999998</v>
      </c>
      <c r="AR54" s="62">
        <v>9.0000000000000011E-3</v>
      </c>
      <c r="AS54" s="62">
        <v>0</v>
      </c>
      <c r="AT54" s="62">
        <v>0</v>
      </c>
      <c r="AU54" s="62">
        <v>-0.38</v>
      </c>
      <c r="AV54" s="62">
        <v>0</v>
      </c>
      <c r="AW54" s="62">
        <v>0.45</v>
      </c>
      <c r="AX54" s="62">
        <v>-0.01</v>
      </c>
      <c r="AY54" s="62">
        <v>-2.5000000000000001E-2</v>
      </c>
      <c r="AZ54" s="62">
        <v>0.06</v>
      </c>
      <c r="BA54" s="62">
        <v>0.1825</v>
      </c>
      <c r="BB54" s="62">
        <v>1.2500000000000001E-2</v>
      </c>
      <c r="BC54" s="62">
        <v>-2.5000000000000001E-2</v>
      </c>
      <c r="BD54" s="62">
        <v>0.01</v>
      </c>
      <c r="BE54" s="62">
        <v>5.0000000000000001E-3</v>
      </c>
      <c r="BF54" s="62">
        <v>0</v>
      </c>
      <c r="BG54" s="62">
        <v>-2.5000000000000001E-2</v>
      </c>
      <c r="BH54" s="62">
        <v>0.01</v>
      </c>
      <c r="BI54" s="62">
        <v>-7.6000000000000012E-2</v>
      </c>
      <c r="BJ54" s="62">
        <v>2.6000000000000002E-2</v>
      </c>
      <c r="BK54" s="62">
        <v>-2.6000000000000002E-2</v>
      </c>
      <c r="BL54" s="62">
        <v>1.9000000000000003E-2</v>
      </c>
      <c r="BM54" s="62">
        <v>6.0000000000000001E-3</v>
      </c>
      <c r="BN54" s="62">
        <v>0.01</v>
      </c>
      <c r="BO54" s="62">
        <v>0.495</v>
      </c>
      <c r="BP54" s="62">
        <v>3.5000000000000003E-2</v>
      </c>
      <c r="BQ54" s="62">
        <v>-0.60499999999999998</v>
      </c>
      <c r="BR54" s="62">
        <v>0</v>
      </c>
      <c r="BS54" s="62">
        <v>0.215</v>
      </c>
      <c r="BT54" s="62">
        <v>7.4999999999999997E-3</v>
      </c>
      <c r="BU54" s="62">
        <v>0.215</v>
      </c>
      <c r="BV54" s="62">
        <v>7.4999999999999997E-3</v>
      </c>
      <c r="BW54" s="62">
        <v>-2.775E-2</v>
      </c>
      <c r="BX54" s="62">
        <v>0.02</v>
      </c>
      <c r="BY54" s="62">
        <v>4.7500000000000007E-3</v>
      </c>
      <c r="BZ54" s="62">
        <v>0.01</v>
      </c>
      <c r="CA54" s="62">
        <v>-2.0250000000000001E-2</v>
      </c>
      <c r="CB54" s="62">
        <v>0.01</v>
      </c>
      <c r="CC54" s="62">
        <v>0.95</v>
      </c>
      <c r="CD54" s="62">
        <v>0</v>
      </c>
      <c r="CE54" s="331"/>
      <c r="CF54" s="76"/>
      <c r="CG54" s="91"/>
    </row>
    <row r="55" spans="4:86" x14ac:dyDescent="0.2">
      <c r="D55" s="91">
        <v>37865</v>
      </c>
      <c r="F55" s="89">
        <v>2.9990000000000006</v>
      </c>
      <c r="G55" s="90">
        <v>6.9740465593873008E-2</v>
      </c>
      <c r="H55" s="89">
        <v>0.2525</v>
      </c>
      <c r="I55" s="89">
        <v>0.55000000000000004</v>
      </c>
      <c r="J55" s="89">
        <v>0.55000000000000004</v>
      </c>
      <c r="K55" s="89">
        <v>0.55000000000000004</v>
      </c>
      <c r="L55" s="87">
        <v>0.55000000000000004</v>
      </c>
      <c r="M55" s="87">
        <v>0.55000000000000004</v>
      </c>
      <c r="N55" s="89">
        <v>0.6</v>
      </c>
      <c r="O55" s="89">
        <v>0.6</v>
      </c>
      <c r="P55" s="89">
        <v>0.55000000000000004</v>
      </c>
      <c r="Q55" s="89">
        <v>0.5</v>
      </c>
      <c r="R55" s="90">
        <v>0.35</v>
      </c>
      <c r="S55" s="90">
        <v>0.6</v>
      </c>
      <c r="T55" s="89">
        <v>0.55000000000000004</v>
      </c>
      <c r="U55" s="89">
        <v>-0.08</v>
      </c>
      <c r="V55" s="89">
        <v>1.9000000000000003E-2</v>
      </c>
      <c r="W55" s="89">
        <v>4.4999999999999998E-2</v>
      </c>
      <c r="X55" s="89">
        <v>2.5000000000000001E-3</v>
      </c>
      <c r="Y55" s="89">
        <v>-6.25E-2</v>
      </c>
      <c r="Z55" s="89">
        <v>1.4000000000000002E-2</v>
      </c>
      <c r="AA55" s="89">
        <v>-0.48</v>
      </c>
      <c r="AB55" s="89">
        <v>0.155</v>
      </c>
      <c r="AC55" s="89">
        <v>-5.7500000000000002E-2</v>
      </c>
      <c r="AD55" s="89">
        <v>2.5000000000000001E-3</v>
      </c>
      <c r="AE55" s="89">
        <v>-0.18</v>
      </c>
      <c r="AF55" s="89">
        <v>2.5000000000000001E-3</v>
      </c>
      <c r="AG55" s="89">
        <v>-6.7500000000000004E-2</v>
      </c>
      <c r="AH55" s="89">
        <v>2.2499999999999999E-2</v>
      </c>
      <c r="AI55" s="90">
        <v>0.14749999999999999</v>
      </c>
      <c r="AJ55" s="90">
        <v>0</v>
      </c>
      <c r="AK55" s="90">
        <v>-0.20499999999999999</v>
      </c>
      <c r="AL55" s="89">
        <v>0</v>
      </c>
      <c r="AM55" s="89">
        <v>-9.2499999999999999E-2</v>
      </c>
      <c r="AN55" s="89">
        <v>0.01</v>
      </c>
      <c r="AO55" s="89">
        <v>5.5E-2</v>
      </c>
      <c r="AP55" s="62">
        <v>7.4999999999999997E-3</v>
      </c>
      <c r="AQ55" s="62">
        <v>0.29499999999999998</v>
      </c>
      <c r="AR55" s="62">
        <v>9.0000000000000011E-3</v>
      </c>
      <c r="AS55" s="62">
        <v>0</v>
      </c>
      <c r="AT55" s="62">
        <v>0</v>
      </c>
      <c r="AU55" s="62">
        <v>-0.38</v>
      </c>
      <c r="AV55" s="62">
        <v>0</v>
      </c>
      <c r="AW55" s="62">
        <v>0.45</v>
      </c>
      <c r="AX55" s="62">
        <v>-0.01</v>
      </c>
      <c r="AY55" s="62">
        <v>-2.5000000000000001E-2</v>
      </c>
      <c r="AZ55" s="62">
        <v>0.06</v>
      </c>
      <c r="BA55" s="62">
        <v>0.1825</v>
      </c>
      <c r="BB55" s="62">
        <v>1.2500000000000001E-2</v>
      </c>
      <c r="BC55" s="62">
        <v>-2.5000000000000001E-2</v>
      </c>
      <c r="BD55" s="62">
        <v>0.01</v>
      </c>
      <c r="BE55" s="62">
        <v>5.0000000000000001E-3</v>
      </c>
      <c r="BF55" s="62">
        <v>0</v>
      </c>
      <c r="BG55" s="62">
        <v>-2.5000000000000001E-2</v>
      </c>
      <c r="BH55" s="62">
        <v>0.01</v>
      </c>
      <c r="BI55" s="62">
        <v>-5.6000000000000008E-2</v>
      </c>
      <c r="BJ55" s="62">
        <v>2.5000000000000001E-2</v>
      </c>
      <c r="BK55" s="62">
        <v>-2.6000000000000002E-2</v>
      </c>
      <c r="BL55" s="62">
        <v>1.9000000000000003E-2</v>
      </c>
      <c r="BM55" s="62">
        <v>6.0000000000000001E-3</v>
      </c>
      <c r="BN55" s="62">
        <v>0.01</v>
      </c>
      <c r="BO55" s="62">
        <v>0.39500000000000002</v>
      </c>
      <c r="BP55" s="62">
        <v>3.5000000000000003E-2</v>
      </c>
      <c r="BQ55" s="62">
        <v>-0.9</v>
      </c>
      <c r="BR55" s="62">
        <v>0</v>
      </c>
      <c r="BS55" s="62">
        <v>0.19500000000000001</v>
      </c>
      <c r="BT55" s="62">
        <v>5.0000000000000001E-3</v>
      </c>
      <c r="BU55" s="62">
        <v>0.19500000000000001</v>
      </c>
      <c r="BV55" s="62">
        <v>5.0000000000000001E-3</v>
      </c>
      <c r="BW55" s="62">
        <v>-3.0249999999999999E-2</v>
      </c>
      <c r="BX55" s="62">
        <v>0.02</v>
      </c>
      <c r="BY55" s="62">
        <v>2.2500000000000003E-3</v>
      </c>
      <c r="BZ55" s="62">
        <v>0.01</v>
      </c>
      <c r="CA55" s="62">
        <v>-2.2749999999999999E-2</v>
      </c>
      <c r="CB55" s="62">
        <v>0.01</v>
      </c>
      <c r="CC55" s="62">
        <v>0.65</v>
      </c>
      <c r="CD55" s="62">
        <v>0</v>
      </c>
      <c r="CE55" s="331"/>
      <c r="CF55" s="76"/>
      <c r="CG55" s="91"/>
    </row>
    <row r="56" spans="4:86" x14ac:dyDescent="0.2">
      <c r="D56" s="91">
        <v>37895</v>
      </c>
      <c r="F56" s="89">
        <v>3.0140000000000002</v>
      </c>
      <c r="G56" s="90">
        <v>6.9737506100665994E-2</v>
      </c>
      <c r="H56" s="89">
        <v>0.2525</v>
      </c>
      <c r="I56" s="89">
        <v>0.6</v>
      </c>
      <c r="J56" s="89">
        <v>0.6</v>
      </c>
      <c r="K56" s="89">
        <v>0.55000000000000004</v>
      </c>
      <c r="L56" s="87">
        <v>0.6</v>
      </c>
      <c r="M56" s="87">
        <v>0.6</v>
      </c>
      <c r="N56" s="89">
        <v>0.65</v>
      </c>
      <c r="O56" s="89">
        <v>0.65</v>
      </c>
      <c r="P56" s="89">
        <v>0.6</v>
      </c>
      <c r="Q56" s="89">
        <v>0.5</v>
      </c>
      <c r="R56" s="90">
        <v>0.39</v>
      </c>
      <c r="S56" s="90">
        <v>0.65</v>
      </c>
      <c r="T56" s="89">
        <v>0.6</v>
      </c>
      <c r="U56" s="89">
        <v>-6.5000000000000002E-2</v>
      </c>
      <c r="V56" s="89">
        <v>1.9000000000000003E-2</v>
      </c>
      <c r="W56" s="89">
        <v>0.06</v>
      </c>
      <c r="X56" s="89">
        <v>2.5000000000000001E-3</v>
      </c>
      <c r="Y56" s="89">
        <v>-6.25E-2</v>
      </c>
      <c r="Z56" s="89">
        <v>1.4000000000000002E-2</v>
      </c>
      <c r="AA56" s="89">
        <v>-0.48</v>
      </c>
      <c r="AB56" s="89">
        <v>0.155</v>
      </c>
      <c r="AC56" s="89">
        <v>-5.7500000000000002E-2</v>
      </c>
      <c r="AD56" s="89">
        <v>2.5000000000000001E-3</v>
      </c>
      <c r="AE56" s="89">
        <v>-0.18</v>
      </c>
      <c r="AF56" s="89">
        <v>2.5000000000000001E-3</v>
      </c>
      <c r="AG56" s="89">
        <v>-6.7500000000000004E-2</v>
      </c>
      <c r="AH56" s="89">
        <v>2.2499999999999999E-2</v>
      </c>
      <c r="AI56" s="90">
        <v>0.16250000000000001</v>
      </c>
      <c r="AJ56" s="90">
        <v>0</v>
      </c>
      <c r="AK56" s="90">
        <v>-0.20499999999999999</v>
      </c>
      <c r="AL56" s="89">
        <v>0</v>
      </c>
      <c r="AM56" s="89">
        <v>-9.2499999999999999E-2</v>
      </c>
      <c r="AN56" s="89">
        <v>0.01</v>
      </c>
      <c r="AO56" s="89">
        <v>5.5E-2</v>
      </c>
      <c r="AP56" s="62">
        <v>7.4999999999999997E-3</v>
      </c>
      <c r="AQ56" s="62">
        <v>0.29499999999999998</v>
      </c>
      <c r="AR56" s="62">
        <v>9.0000000000000011E-3</v>
      </c>
      <c r="AS56" s="62">
        <v>0</v>
      </c>
      <c r="AT56" s="62">
        <v>0</v>
      </c>
      <c r="AU56" s="62">
        <v>-0.38</v>
      </c>
      <c r="AV56" s="62">
        <v>5.0000000000000001E-3</v>
      </c>
      <c r="AW56" s="62">
        <v>0.45</v>
      </c>
      <c r="AX56" s="62">
        <v>-0.01</v>
      </c>
      <c r="AY56" s="62">
        <v>-2.5000000000000001E-2</v>
      </c>
      <c r="AZ56" s="62">
        <v>0.06</v>
      </c>
      <c r="BA56" s="62">
        <v>0.1875</v>
      </c>
      <c r="BB56" s="62">
        <v>1.2500000000000001E-2</v>
      </c>
      <c r="BC56" s="62">
        <v>-2.5000000000000001E-2</v>
      </c>
      <c r="BD56" s="62">
        <v>0.01</v>
      </c>
      <c r="BE56" s="62">
        <v>5.0000000000000001E-3</v>
      </c>
      <c r="BF56" s="62">
        <v>0</v>
      </c>
      <c r="BG56" s="62">
        <v>-2.5000000000000001E-2</v>
      </c>
      <c r="BH56" s="62">
        <v>0.01</v>
      </c>
      <c r="BI56" s="62">
        <v>-6.6000000000000003E-2</v>
      </c>
      <c r="BJ56" s="62">
        <v>2.5000000000000001E-2</v>
      </c>
      <c r="BK56" s="62">
        <v>-2.6000000000000002E-2</v>
      </c>
      <c r="BL56" s="62">
        <v>0.02</v>
      </c>
      <c r="BM56" s="62">
        <v>6.0000000000000001E-3</v>
      </c>
      <c r="BN56" s="62">
        <v>0.01</v>
      </c>
      <c r="BO56" s="62">
        <v>0.46100000000000002</v>
      </c>
      <c r="BP56" s="62">
        <v>3.5000000000000003E-2</v>
      </c>
      <c r="BQ56" s="62">
        <v>-0.54500000000000004</v>
      </c>
      <c r="BR56" s="62">
        <v>0</v>
      </c>
      <c r="BS56" s="62">
        <v>0.215</v>
      </c>
      <c r="BT56" s="62">
        <v>2.5000000000000001E-3</v>
      </c>
      <c r="BU56" s="62">
        <v>0.215</v>
      </c>
      <c r="BV56" s="62">
        <v>2.5000000000000001E-3</v>
      </c>
      <c r="BW56" s="62">
        <v>-3.0249999999999999E-2</v>
      </c>
      <c r="BX56" s="62">
        <v>0.02</v>
      </c>
      <c r="BY56" s="62">
        <v>2.2500000000000003E-3</v>
      </c>
      <c r="BZ56" s="62">
        <v>0.01</v>
      </c>
      <c r="CA56" s="62">
        <v>-2.2749999999999999E-2</v>
      </c>
      <c r="CB56" s="62">
        <v>0.01</v>
      </c>
      <c r="CC56" s="62">
        <v>0.35</v>
      </c>
      <c r="CD56" s="62">
        <v>0</v>
      </c>
      <c r="CE56" s="331"/>
      <c r="CF56" s="76"/>
      <c r="CG56" s="91"/>
    </row>
    <row r="57" spans="4:86" x14ac:dyDescent="0.2">
      <c r="D57" s="91">
        <v>37926</v>
      </c>
      <c r="F57" s="89">
        <v>3.1060000000000003</v>
      </c>
      <c r="G57" s="90">
        <v>6.9735278400271009E-2</v>
      </c>
      <c r="H57" s="89">
        <v>0.26250000000000001</v>
      </c>
      <c r="I57" s="89">
        <v>0.8</v>
      </c>
      <c r="J57" s="89">
        <v>0.85</v>
      </c>
      <c r="K57" s="89">
        <v>0.8</v>
      </c>
      <c r="L57" s="87">
        <v>0.8</v>
      </c>
      <c r="M57" s="87">
        <v>0.9</v>
      </c>
      <c r="N57" s="89">
        <v>0.95</v>
      </c>
      <c r="O57" s="89">
        <v>0.85</v>
      </c>
      <c r="P57" s="89">
        <v>0.8</v>
      </c>
      <c r="Q57" s="89">
        <v>0.95</v>
      </c>
      <c r="R57" s="90">
        <v>0.33</v>
      </c>
      <c r="S57" s="90">
        <v>0.8</v>
      </c>
      <c r="T57" s="89">
        <v>0.8</v>
      </c>
      <c r="U57" s="89">
        <v>-0.02</v>
      </c>
      <c r="V57" s="89">
        <v>5.5E-2</v>
      </c>
      <c r="W57" s="89">
        <v>0.105</v>
      </c>
      <c r="X57" s="89">
        <v>0</v>
      </c>
      <c r="Y57" s="89">
        <v>-0.08</v>
      </c>
      <c r="Z57" s="89">
        <v>1.8500000000000003E-2</v>
      </c>
      <c r="AA57" s="89">
        <v>-0.45</v>
      </c>
      <c r="AB57" s="89">
        <v>0.155</v>
      </c>
      <c r="AC57" s="89">
        <v>-0.06</v>
      </c>
      <c r="AD57" s="89">
        <v>7.4999999999999997E-3</v>
      </c>
      <c r="AE57" s="89">
        <v>-0.18</v>
      </c>
      <c r="AF57" s="89">
        <v>1.2500000000000001E-2</v>
      </c>
      <c r="AG57" s="89">
        <v>-7.0000000000000007E-2</v>
      </c>
      <c r="AH57" s="89">
        <v>1.7500000000000002E-2</v>
      </c>
      <c r="AI57" s="90">
        <v>0.24</v>
      </c>
      <c r="AJ57" s="90">
        <v>0</v>
      </c>
      <c r="AK57" s="90">
        <v>-0.19500000000000001</v>
      </c>
      <c r="AL57" s="89">
        <v>5.0000000000000001E-3</v>
      </c>
      <c r="AM57" s="89">
        <v>-0.12</v>
      </c>
      <c r="AN57" s="89">
        <v>0.01</v>
      </c>
      <c r="AO57" s="89">
        <v>7.4999999999999997E-2</v>
      </c>
      <c r="AP57" s="62">
        <v>0.02</v>
      </c>
      <c r="AQ57" s="62">
        <v>0.115</v>
      </c>
      <c r="AR57" s="62">
        <v>1.8500000000000003E-2</v>
      </c>
      <c r="AS57" s="62">
        <v>0</v>
      </c>
      <c r="AT57" s="62">
        <v>0</v>
      </c>
      <c r="AU57" s="62">
        <v>-0.28999999999999998</v>
      </c>
      <c r="AV57" s="62">
        <v>1.2500000000000001E-2</v>
      </c>
      <c r="AW57" s="62">
        <v>0.27</v>
      </c>
      <c r="AX57" s="62">
        <v>-0.01</v>
      </c>
      <c r="AY57" s="62">
        <v>-2.8000000000000004E-2</v>
      </c>
      <c r="AZ57" s="62">
        <v>0.06</v>
      </c>
      <c r="BA57" s="62">
        <v>0.27</v>
      </c>
      <c r="BB57" s="62">
        <v>1.7500000000000002E-2</v>
      </c>
      <c r="BC57" s="62">
        <v>-2.8000000000000004E-2</v>
      </c>
      <c r="BD57" s="62">
        <v>7.4999999999999997E-3</v>
      </c>
      <c r="BE57" s="62">
        <v>5.0000000000000001E-3</v>
      </c>
      <c r="BF57" s="62">
        <v>0</v>
      </c>
      <c r="BG57" s="62">
        <v>-2.8000000000000004E-2</v>
      </c>
      <c r="BH57" s="62">
        <v>7.4999999999999997E-3</v>
      </c>
      <c r="BI57" s="62">
        <v>-6.25E-2</v>
      </c>
      <c r="BJ57" s="62">
        <v>2.5000000000000001E-2</v>
      </c>
      <c r="BK57" s="62">
        <v>-1.8500000000000003E-2</v>
      </c>
      <c r="BL57" s="62">
        <v>0.02</v>
      </c>
      <c r="BM57" s="62">
        <v>1.2500000000000001E-2</v>
      </c>
      <c r="BN57" s="62">
        <v>0.01</v>
      </c>
      <c r="BO57" s="62">
        <v>0.75749999999999995</v>
      </c>
      <c r="BP57" s="62">
        <v>0.14599999999999999</v>
      </c>
      <c r="BQ57" s="62">
        <v>-0.41249999999999998</v>
      </c>
      <c r="BR57" s="62">
        <v>0</v>
      </c>
      <c r="BS57" s="62">
        <v>0.28749999999999998</v>
      </c>
      <c r="BT57" s="62">
        <v>0.02</v>
      </c>
      <c r="BU57" s="62">
        <v>0.47499999999999998</v>
      </c>
      <c r="BV57" s="62">
        <v>1.4999999999999999E-2</v>
      </c>
      <c r="BW57" s="62">
        <v>-4.4999999999999998E-2</v>
      </c>
      <c r="BX57" s="62">
        <v>1.7500000000000002E-2</v>
      </c>
      <c r="BY57" s="62">
        <v>-1.4499999999999999E-2</v>
      </c>
      <c r="BZ57" s="62">
        <v>7.4999999999999997E-3</v>
      </c>
      <c r="CA57" s="62">
        <v>-3.4500000000000003E-2</v>
      </c>
      <c r="CB57" s="62">
        <v>0.01</v>
      </c>
      <c r="CC57" s="62">
        <v>0.27</v>
      </c>
      <c r="CD57" s="62">
        <v>0</v>
      </c>
      <c r="CE57" s="331"/>
      <c r="CF57" s="76"/>
      <c r="CG57" s="91"/>
    </row>
    <row r="58" spans="4:86" x14ac:dyDescent="0.2">
      <c r="D58" s="91">
        <v>37956</v>
      </c>
      <c r="F58" s="89">
        <v>3.1920000000000002</v>
      </c>
      <c r="G58" s="90">
        <v>6.9733122561181013E-2</v>
      </c>
      <c r="H58" s="89">
        <v>0.26750000000000002</v>
      </c>
      <c r="I58" s="89">
        <v>1</v>
      </c>
      <c r="J58" s="89">
        <v>1.05</v>
      </c>
      <c r="K58" s="89">
        <v>1</v>
      </c>
      <c r="L58" s="87">
        <v>1</v>
      </c>
      <c r="M58" s="87">
        <v>1.1499999999999999</v>
      </c>
      <c r="N58" s="89">
        <v>1.25</v>
      </c>
      <c r="O58" s="89">
        <v>1.05</v>
      </c>
      <c r="P58" s="89">
        <v>1</v>
      </c>
      <c r="Q58" s="89">
        <v>1.35</v>
      </c>
      <c r="R58" s="90">
        <v>0.52500000000000002</v>
      </c>
      <c r="S58" s="90">
        <v>1.1000000000000001</v>
      </c>
      <c r="T58" s="89">
        <v>1</v>
      </c>
      <c r="U58" s="89">
        <v>-1.2500000000000001E-2</v>
      </c>
      <c r="V58" s="89">
        <v>5.5E-2</v>
      </c>
      <c r="W58" s="89">
        <v>0.14499999999999999</v>
      </c>
      <c r="X58" s="89">
        <v>2.5000000000000001E-3</v>
      </c>
      <c r="Y58" s="89">
        <v>-0.08</v>
      </c>
      <c r="Z58" s="89">
        <v>1.8500000000000003E-2</v>
      </c>
      <c r="AA58" s="89">
        <v>-0.45</v>
      </c>
      <c r="AB58" s="89">
        <v>0.155</v>
      </c>
      <c r="AC58" s="89">
        <v>-0.06</v>
      </c>
      <c r="AD58" s="89">
        <v>7.4999999999999997E-3</v>
      </c>
      <c r="AE58" s="89">
        <v>-0.1875</v>
      </c>
      <c r="AF58" s="89">
        <v>5.0000000000000001E-3</v>
      </c>
      <c r="AG58" s="89">
        <v>-7.0000000000000007E-2</v>
      </c>
      <c r="AH58" s="89">
        <v>1.7500000000000002E-2</v>
      </c>
      <c r="AI58" s="90">
        <v>0.28000000000000003</v>
      </c>
      <c r="AJ58" s="90">
        <v>0</v>
      </c>
      <c r="AK58" s="90">
        <v>-0.19500000000000001</v>
      </c>
      <c r="AL58" s="89">
        <v>5.0000000000000001E-3</v>
      </c>
      <c r="AM58" s="89">
        <v>-0.12</v>
      </c>
      <c r="AN58" s="89">
        <v>0.01</v>
      </c>
      <c r="AO58" s="89">
        <v>7.4999999999999997E-2</v>
      </c>
      <c r="AP58" s="62">
        <v>0.02</v>
      </c>
      <c r="AQ58" s="62">
        <v>0.115</v>
      </c>
      <c r="AR58" s="62">
        <v>1.8500000000000003E-2</v>
      </c>
      <c r="AS58" s="62">
        <v>0</v>
      </c>
      <c r="AT58" s="62">
        <v>0</v>
      </c>
      <c r="AU58" s="62">
        <v>-0.28999999999999998</v>
      </c>
      <c r="AV58" s="62">
        <v>1.2500000000000001E-2</v>
      </c>
      <c r="AW58" s="62">
        <v>0.27</v>
      </c>
      <c r="AX58" s="62">
        <v>-0.01</v>
      </c>
      <c r="AY58" s="62">
        <v>-2.8000000000000004E-2</v>
      </c>
      <c r="AZ58" s="62">
        <v>0.06</v>
      </c>
      <c r="BA58" s="62">
        <v>0.30499999999999999</v>
      </c>
      <c r="BB58" s="62">
        <v>2.2499999999999999E-2</v>
      </c>
      <c r="BC58" s="62">
        <v>-2.8000000000000004E-2</v>
      </c>
      <c r="BD58" s="62">
        <v>7.4999999999999997E-3</v>
      </c>
      <c r="BE58" s="62">
        <v>5.0000000000000001E-3</v>
      </c>
      <c r="BF58" s="62">
        <v>0</v>
      </c>
      <c r="BG58" s="62">
        <v>-2.8000000000000004E-2</v>
      </c>
      <c r="BH58" s="62">
        <v>7.4999999999999997E-3</v>
      </c>
      <c r="BI58" s="62">
        <v>-6.6500000000000004E-2</v>
      </c>
      <c r="BJ58" s="62">
        <v>2.5000000000000001E-2</v>
      </c>
      <c r="BK58" s="62">
        <v>-1.8500000000000003E-2</v>
      </c>
      <c r="BL58" s="62">
        <v>2.1000000000000001E-2</v>
      </c>
      <c r="BM58" s="62">
        <v>1.2500000000000001E-2</v>
      </c>
      <c r="BN58" s="62">
        <v>0.01</v>
      </c>
      <c r="BO58" s="62">
        <v>1.17</v>
      </c>
      <c r="BP58" s="62">
        <v>0.2</v>
      </c>
      <c r="BQ58" s="62">
        <v>-0.30249999999999999</v>
      </c>
      <c r="BR58" s="62">
        <v>0</v>
      </c>
      <c r="BS58" s="62">
        <v>0.33750000000000002</v>
      </c>
      <c r="BT58" s="62">
        <v>2.2499999999999999E-2</v>
      </c>
      <c r="BU58" s="62">
        <v>0.8</v>
      </c>
      <c r="BV58" s="62">
        <v>1.7500000000000002E-2</v>
      </c>
      <c r="BW58" s="62">
        <v>-3.7499999999999999E-2</v>
      </c>
      <c r="BX58" s="62">
        <v>1.7500000000000002E-2</v>
      </c>
      <c r="BY58" s="62">
        <v>-1.4499999999999999E-2</v>
      </c>
      <c r="BZ58" s="62">
        <v>7.4999999999999997E-3</v>
      </c>
      <c r="CA58" s="62">
        <v>-3.4500000000000003E-2</v>
      </c>
      <c r="CB58" s="62">
        <v>0.01</v>
      </c>
      <c r="CC58" s="62">
        <v>0.25</v>
      </c>
      <c r="CD58" s="62">
        <v>0</v>
      </c>
      <c r="CE58" s="331"/>
      <c r="CF58" s="76"/>
      <c r="CG58" s="91"/>
      <c r="CH58">
        <f>SUM(CF58:CF62)/5</f>
        <v>0</v>
      </c>
    </row>
    <row r="59" spans="4:86" x14ac:dyDescent="0.2">
      <c r="D59" s="91">
        <v>37987</v>
      </c>
      <c r="F59" s="89">
        <v>3.2890000000000006</v>
      </c>
      <c r="G59" s="90">
        <v>6.9737186996940009E-2</v>
      </c>
      <c r="H59" s="89">
        <v>0.28499999999999998</v>
      </c>
      <c r="I59" s="89">
        <v>1</v>
      </c>
      <c r="J59" s="89">
        <v>1.05</v>
      </c>
      <c r="K59" s="89">
        <v>1</v>
      </c>
      <c r="L59" s="87">
        <v>1</v>
      </c>
      <c r="M59" s="87">
        <v>1.1499999999999999</v>
      </c>
      <c r="N59" s="89">
        <v>1.45</v>
      </c>
      <c r="O59" s="89">
        <v>1.05</v>
      </c>
      <c r="P59" s="89">
        <v>1</v>
      </c>
      <c r="Q59" s="89">
        <v>1.35</v>
      </c>
      <c r="R59" s="90">
        <v>0.55000000000000004</v>
      </c>
      <c r="S59" s="90">
        <v>1.1000000000000001</v>
      </c>
      <c r="T59" s="89">
        <v>1</v>
      </c>
      <c r="U59" s="89">
        <v>2.5000000000000001E-3</v>
      </c>
      <c r="V59" s="89">
        <v>5.5E-2</v>
      </c>
      <c r="W59" s="89">
        <v>0.18</v>
      </c>
      <c r="X59" s="89">
        <v>5.0000000000000001E-3</v>
      </c>
      <c r="Y59" s="89">
        <v>-0.08</v>
      </c>
      <c r="Z59" s="89">
        <v>1.8500000000000003E-2</v>
      </c>
      <c r="AA59" s="89">
        <v>-0.45</v>
      </c>
      <c r="AB59" s="89">
        <v>0.155</v>
      </c>
      <c r="AC59" s="89">
        <v>-0.06</v>
      </c>
      <c r="AD59" s="89">
        <v>7.4999999999999997E-3</v>
      </c>
      <c r="AE59" s="89">
        <v>-0.19</v>
      </c>
      <c r="AF59" s="89">
        <v>2.5000000000000001E-3</v>
      </c>
      <c r="AG59" s="89">
        <v>-7.0000000000000007E-2</v>
      </c>
      <c r="AH59" s="89">
        <v>1.7500000000000002E-2</v>
      </c>
      <c r="AI59" s="90">
        <v>0.29249999999999998</v>
      </c>
      <c r="AJ59" s="90">
        <v>0</v>
      </c>
      <c r="AK59" s="90">
        <v>-0.19500000000000001</v>
      </c>
      <c r="AL59" s="89">
        <v>5.0000000000000001E-3</v>
      </c>
      <c r="AM59" s="89">
        <v>-0.12</v>
      </c>
      <c r="AN59" s="89">
        <v>0.01</v>
      </c>
      <c r="AO59" s="89">
        <v>7.4999999999999997E-2</v>
      </c>
      <c r="AP59" s="62">
        <v>0.02</v>
      </c>
      <c r="AQ59" s="62">
        <v>0.115</v>
      </c>
      <c r="AR59" s="62">
        <v>1.8500000000000003E-2</v>
      </c>
      <c r="AS59" s="62">
        <v>0</v>
      </c>
      <c r="AT59" s="62">
        <v>0</v>
      </c>
      <c r="AU59" s="62">
        <v>-0.28999999999999998</v>
      </c>
      <c r="AV59" s="62">
        <v>1.2500000000000001E-2</v>
      </c>
      <c r="AW59" s="62">
        <v>0.27</v>
      </c>
      <c r="AX59" s="62">
        <v>-0.01</v>
      </c>
      <c r="AY59" s="62">
        <v>-2.8000000000000004E-2</v>
      </c>
      <c r="AZ59" s="62">
        <v>0.06</v>
      </c>
      <c r="BA59" s="62">
        <v>0.30499999999999999</v>
      </c>
      <c r="BB59" s="62">
        <v>2.2499999999999999E-2</v>
      </c>
      <c r="BC59" s="62">
        <v>-2.8000000000000004E-2</v>
      </c>
      <c r="BD59" s="62">
        <v>7.4999999999999997E-3</v>
      </c>
      <c r="BE59" s="62">
        <v>5.0000000000000001E-3</v>
      </c>
      <c r="BF59" s="62">
        <v>0</v>
      </c>
      <c r="BG59" s="62">
        <v>-2.8000000000000004E-2</v>
      </c>
      <c r="BH59" s="62">
        <v>7.4999999999999997E-3</v>
      </c>
      <c r="BI59" s="62">
        <v>-6.25E-2</v>
      </c>
      <c r="BJ59" s="62">
        <v>0.02</v>
      </c>
      <c r="BK59" s="62">
        <v>-1.6500000000000001E-2</v>
      </c>
      <c r="BL59" s="62">
        <v>2.2000000000000002E-2</v>
      </c>
      <c r="BM59" s="62">
        <v>1.2500000000000001E-2</v>
      </c>
      <c r="BN59" s="62">
        <v>1.2500000000000001E-2</v>
      </c>
      <c r="BO59" s="62">
        <v>1.4950000000000001</v>
      </c>
      <c r="BP59" s="62">
        <v>0.3</v>
      </c>
      <c r="BQ59" s="62">
        <v>-0.33</v>
      </c>
      <c r="BR59" s="62">
        <v>0</v>
      </c>
      <c r="BS59" s="62">
        <v>0.4375</v>
      </c>
      <c r="BT59" s="62">
        <v>0.03</v>
      </c>
      <c r="BU59" s="62">
        <v>0.96499999999999997</v>
      </c>
      <c r="BV59" s="62">
        <v>2.2499999999999999E-2</v>
      </c>
      <c r="BW59" s="62">
        <v>-3.7499999999999999E-2</v>
      </c>
      <c r="BX59" s="62">
        <v>1.7500000000000002E-2</v>
      </c>
      <c r="BY59" s="62">
        <v>-1.4499999999999999E-2</v>
      </c>
      <c r="BZ59" s="62">
        <v>7.4999999999999997E-3</v>
      </c>
      <c r="CA59" s="62">
        <v>-3.4500000000000003E-2</v>
      </c>
      <c r="CB59" s="62">
        <v>0.01</v>
      </c>
      <c r="CC59" s="62">
        <v>7.4999999999999997E-2</v>
      </c>
      <c r="CD59" s="62">
        <v>0</v>
      </c>
      <c r="CE59" s="331"/>
      <c r="CF59" s="76"/>
      <c r="CG59" s="91"/>
    </row>
    <row r="60" spans="4:86" x14ac:dyDescent="0.2">
      <c r="D60" s="91">
        <v>38018</v>
      </c>
      <c r="F60" s="89">
        <v>3.1630000000000003</v>
      </c>
      <c r="G60" s="90">
        <v>6.9747963044622038E-2</v>
      </c>
      <c r="H60" s="89">
        <v>0.27250000000000002</v>
      </c>
      <c r="I60" s="89">
        <v>1</v>
      </c>
      <c r="J60" s="89">
        <v>1.05</v>
      </c>
      <c r="K60" s="89">
        <v>1</v>
      </c>
      <c r="L60" s="87">
        <v>1</v>
      </c>
      <c r="M60" s="87">
        <v>1.1499999999999999</v>
      </c>
      <c r="N60" s="89">
        <v>1.45</v>
      </c>
      <c r="O60" s="89">
        <v>1.05</v>
      </c>
      <c r="P60" s="89">
        <v>1</v>
      </c>
      <c r="Q60" s="89">
        <v>1.35</v>
      </c>
      <c r="R60" s="90">
        <v>0.55000000000000004</v>
      </c>
      <c r="S60" s="90">
        <v>1.1000000000000001</v>
      </c>
      <c r="T60" s="89">
        <v>1</v>
      </c>
      <c r="U60" s="89">
        <v>2.5000000000000001E-3</v>
      </c>
      <c r="V60" s="89">
        <v>5.5E-2</v>
      </c>
      <c r="W60" s="89">
        <v>0.155</v>
      </c>
      <c r="X60" s="89">
        <v>7.4999999999999997E-3</v>
      </c>
      <c r="Y60" s="89">
        <v>-0.08</v>
      </c>
      <c r="Z60" s="89">
        <v>1.8500000000000003E-2</v>
      </c>
      <c r="AA60" s="89">
        <v>-0.45</v>
      </c>
      <c r="AB60" s="89">
        <v>0.155</v>
      </c>
      <c r="AC60" s="89">
        <v>-0.06</v>
      </c>
      <c r="AD60" s="89">
        <v>7.4999999999999997E-3</v>
      </c>
      <c r="AE60" s="89">
        <v>-0.1925</v>
      </c>
      <c r="AF60" s="89">
        <v>5.0000000000000001E-3</v>
      </c>
      <c r="AG60" s="89">
        <v>-7.0000000000000007E-2</v>
      </c>
      <c r="AH60" s="89">
        <v>1.7500000000000002E-2</v>
      </c>
      <c r="AI60" s="90">
        <v>0.27</v>
      </c>
      <c r="AJ60" s="90">
        <v>0</v>
      </c>
      <c r="AK60" s="90">
        <v>-0.19500000000000001</v>
      </c>
      <c r="AL60" s="89">
        <v>5.0000000000000001E-3</v>
      </c>
      <c r="AM60" s="89">
        <v>-0.12</v>
      </c>
      <c r="AN60" s="89">
        <v>0.01</v>
      </c>
      <c r="AO60" s="89">
        <v>7.4999999999999997E-2</v>
      </c>
      <c r="AP60" s="62">
        <v>0.02</v>
      </c>
      <c r="AQ60" s="62">
        <v>0.115</v>
      </c>
      <c r="AR60" s="62">
        <v>1.8500000000000003E-2</v>
      </c>
      <c r="AS60" s="62">
        <v>0</v>
      </c>
      <c r="AT60" s="62">
        <v>0</v>
      </c>
      <c r="AU60" s="62">
        <v>-0.28999999999999998</v>
      </c>
      <c r="AV60" s="62">
        <v>1.2500000000000001E-2</v>
      </c>
      <c r="AW60" s="62">
        <v>0.27</v>
      </c>
      <c r="AX60" s="62">
        <v>-0.01</v>
      </c>
      <c r="AY60" s="62">
        <v>-2.8000000000000004E-2</v>
      </c>
      <c r="AZ60" s="62">
        <v>0.06</v>
      </c>
      <c r="BA60" s="62">
        <v>0.30499999999999999</v>
      </c>
      <c r="BB60" s="62">
        <v>2.2499999999999999E-2</v>
      </c>
      <c r="BC60" s="62">
        <v>-2.8000000000000004E-2</v>
      </c>
      <c r="BD60" s="62">
        <v>7.4999999999999997E-3</v>
      </c>
      <c r="BE60" s="62">
        <v>5.0000000000000001E-3</v>
      </c>
      <c r="BF60" s="62">
        <v>0</v>
      </c>
      <c r="BG60" s="62">
        <v>-2.8000000000000004E-2</v>
      </c>
      <c r="BH60" s="62">
        <v>7.4999999999999997E-3</v>
      </c>
      <c r="BI60" s="62">
        <v>-6.5500000000000003E-2</v>
      </c>
      <c r="BJ60" s="62">
        <v>0.02</v>
      </c>
      <c r="BK60" s="62">
        <v>-1.6500000000000001E-2</v>
      </c>
      <c r="BL60" s="62">
        <v>2.3000000000000003E-2</v>
      </c>
      <c r="BM60" s="62">
        <v>1.2500000000000001E-2</v>
      </c>
      <c r="BN60" s="62">
        <v>1.2500000000000001E-2</v>
      </c>
      <c r="BO60" s="62">
        <v>1.425</v>
      </c>
      <c r="BP60" s="62">
        <v>0.3</v>
      </c>
      <c r="BQ60" s="62">
        <v>-0.35</v>
      </c>
      <c r="BR60" s="62">
        <v>0</v>
      </c>
      <c r="BS60" s="62">
        <v>0.435</v>
      </c>
      <c r="BT60" s="62">
        <v>0.03</v>
      </c>
      <c r="BU60" s="62">
        <v>0.96499999999999997</v>
      </c>
      <c r="BV60" s="62">
        <v>1.7500000000000002E-2</v>
      </c>
      <c r="BW60" s="62">
        <v>-3.7499999999999999E-2</v>
      </c>
      <c r="BX60" s="62">
        <v>1.7500000000000002E-2</v>
      </c>
      <c r="BY60" s="62">
        <v>-1.4499999999999999E-2</v>
      </c>
      <c r="BZ60" s="62">
        <v>7.4999999999999997E-3</v>
      </c>
      <c r="CA60" s="62">
        <v>-3.4500000000000003E-2</v>
      </c>
      <c r="CB60" s="62">
        <v>0.01</v>
      </c>
      <c r="CC60" s="62">
        <v>7.4999999999999997E-2</v>
      </c>
      <c r="CD60" s="62">
        <v>0</v>
      </c>
      <c r="CE60" s="331"/>
      <c r="CF60" s="76"/>
      <c r="CG60" s="91"/>
    </row>
    <row r="61" spans="4:86" x14ac:dyDescent="0.2">
      <c r="D61" s="91">
        <v>38047</v>
      </c>
      <c r="F61" s="89">
        <v>3.0260000000000002</v>
      </c>
      <c r="G61" s="90">
        <v>6.9758043863456007E-2</v>
      </c>
      <c r="H61" s="89">
        <v>0.27</v>
      </c>
      <c r="I61" s="89">
        <v>0.75</v>
      </c>
      <c r="J61" s="89">
        <v>0.8</v>
      </c>
      <c r="K61" s="89">
        <v>0.75</v>
      </c>
      <c r="L61" s="87">
        <v>0.75</v>
      </c>
      <c r="M61" s="87">
        <v>0.85</v>
      </c>
      <c r="N61" s="89">
        <v>1</v>
      </c>
      <c r="O61" s="89">
        <v>0.75</v>
      </c>
      <c r="P61" s="89">
        <v>0.75</v>
      </c>
      <c r="Q61" s="89">
        <v>0.95</v>
      </c>
      <c r="R61" s="90">
        <v>0.24</v>
      </c>
      <c r="S61" s="90">
        <v>0.75</v>
      </c>
      <c r="T61" s="89">
        <v>0.75</v>
      </c>
      <c r="U61" s="89">
        <v>2.5000000000000001E-3</v>
      </c>
      <c r="V61" s="89">
        <v>5.5E-2</v>
      </c>
      <c r="W61" s="89">
        <v>0.1525</v>
      </c>
      <c r="X61" s="89">
        <v>0.01</v>
      </c>
      <c r="Y61" s="89">
        <v>-0.08</v>
      </c>
      <c r="Z61" s="89">
        <v>1.8500000000000003E-2</v>
      </c>
      <c r="AA61" s="89">
        <v>-0.45</v>
      </c>
      <c r="AB61" s="89">
        <v>0.155</v>
      </c>
      <c r="AC61" s="89">
        <v>-0.06</v>
      </c>
      <c r="AD61" s="89">
        <v>7.4999999999999997E-3</v>
      </c>
      <c r="AE61" s="89">
        <v>-0.19500000000000001</v>
      </c>
      <c r="AF61" s="89">
        <v>2.5000000000000001E-3</v>
      </c>
      <c r="AG61" s="89">
        <v>-7.0000000000000007E-2</v>
      </c>
      <c r="AH61" s="89">
        <v>1.7500000000000002E-2</v>
      </c>
      <c r="AI61" s="90">
        <v>0.26750000000000002</v>
      </c>
      <c r="AJ61" s="90">
        <v>0</v>
      </c>
      <c r="AK61" s="90">
        <v>-0.19500000000000001</v>
      </c>
      <c r="AL61" s="89">
        <v>5.0000000000000001E-3</v>
      </c>
      <c r="AM61" s="89">
        <v>-0.12</v>
      </c>
      <c r="AN61" s="89">
        <v>0.01</v>
      </c>
      <c r="AO61" s="89">
        <v>7.4999999999999997E-2</v>
      </c>
      <c r="AP61" s="62">
        <v>0.02</v>
      </c>
      <c r="AQ61" s="62">
        <v>0.115</v>
      </c>
      <c r="AR61" s="62">
        <v>1.8500000000000003E-2</v>
      </c>
      <c r="AS61" s="62">
        <v>0</v>
      </c>
      <c r="AT61" s="62">
        <v>0</v>
      </c>
      <c r="AU61" s="62">
        <v>-0.28999999999999998</v>
      </c>
      <c r="AV61" s="62">
        <v>1.2500000000000001E-2</v>
      </c>
      <c r="AW61" s="62">
        <v>0.27</v>
      </c>
      <c r="AX61" s="62">
        <v>-0.01</v>
      </c>
      <c r="AY61" s="62">
        <v>-2.8000000000000004E-2</v>
      </c>
      <c r="AZ61" s="62">
        <v>0.06</v>
      </c>
      <c r="BA61" s="62">
        <v>0.26500000000000001</v>
      </c>
      <c r="BB61" s="62">
        <v>2.2499999999999999E-2</v>
      </c>
      <c r="BC61" s="62">
        <v>-2.8000000000000004E-2</v>
      </c>
      <c r="BD61" s="62">
        <v>7.4999999999999997E-3</v>
      </c>
      <c r="BE61" s="62">
        <v>5.0000000000000001E-3</v>
      </c>
      <c r="BF61" s="62">
        <v>0</v>
      </c>
      <c r="BG61" s="62">
        <v>-2.8000000000000004E-2</v>
      </c>
      <c r="BH61" s="62">
        <v>7.4999999999999997E-3</v>
      </c>
      <c r="BI61" s="62">
        <v>-8.2500000000000004E-2</v>
      </c>
      <c r="BJ61" s="62">
        <v>2.5000000000000001E-2</v>
      </c>
      <c r="BK61" s="62">
        <v>-1.6500000000000001E-2</v>
      </c>
      <c r="BL61" s="62">
        <v>2.4E-2</v>
      </c>
      <c r="BM61" s="62">
        <v>1.2500000000000001E-2</v>
      </c>
      <c r="BN61" s="62">
        <v>1.2500000000000001E-2</v>
      </c>
      <c r="BO61" s="62">
        <v>0.82499999999999996</v>
      </c>
      <c r="BP61" s="62">
        <v>0.16</v>
      </c>
      <c r="BQ61" s="62">
        <v>-0.36</v>
      </c>
      <c r="BR61" s="62">
        <v>0</v>
      </c>
      <c r="BS61" s="62">
        <v>0.30249999999999999</v>
      </c>
      <c r="BT61" s="62">
        <v>0.02</v>
      </c>
      <c r="BU61" s="62">
        <v>0.61750000000000005</v>
      </c>
      <c r="BV61" s="62">
        <v>2.5000000000000001E-3</v>
      </c>
      <c r="BW61" s="62">
        <v>-3.7499999999999999E-2</v>
      </c>
      <c r="BX61" s="62">
        <v>1.7500000000000002E-2</v>
      </c>
      <c r="BY61" s="62">
        <v>-1.4499999999999999E-2</v>
      </c>
      <c r="BZ61" s="62">
        <v>7.4999999999999997E-3</v>
      </c>
      <c r="CA61" s="62">
        <v>-3.4500000000000003E-2</v>
      </c>
      <c r="CB61" s="62">
        <v>0.01</v>
      </c>
      <c r="CC61" s="62">
        <v>0.25</v>
      </c>
      <c r="CD61" s="62">
        <v>0</v>
      </c>
      <c r="CE61" s="331"/>
      <c r="CF61" s="76"/>
      <c r="CG61" s="91"/>
    </row>
    <row r="62" spans="4:86" x14ac:dyDescent="0.2">
      <c r="D62" s="91">
        <v>38078</v>
      </c>
      <c r="F62" s="89">
        <v>2.8890000000000002</v>
      </c>
      <c r="G62" s="90">
        <v>6.9762215954341025E-2</v>
      </c>
      <c r="H62" s="89">
        <v>0.25</v>
      </c>
      <c r="I62" s="89">
        <v>0.4</v>
      </c>
      <c r="J62" s="89">
        <v>0.45</v>
      </c>
      <c r="K62" s="89">
        <v>0.4</v>
      </c>
      <c r="L62" s="87">
        <v>0.45</v>
      </c>
      <c r="M62" s="87">
        <v>0.45</v>
      </c>
      <c r="N62" s="89">
        <v>0.45</v>
      </c>
      <c r="O62" s="89">
        <v>0.45</v>
      </c>
      <c r="P62" s="89">
        <v>0.45</v>
      </c>
      <c r="Q62" s="89">
        <v>0.5</v>
      </c>
      <c r="R62" s="90">
        <v>0.3</v>
      </c>
      <c r="S62" s="90">
        <v>0.45</v>
      </c>
      <c r="T62" s="89">
        <v>0.4</v>
      </c>
      <c r="U62" s="89">
        <v>-8.5000000000000006E-2</v>
      </c>
      <c r="V62" s="89">
        <v>0.03</v>
      </c>
      <c r="W62" s="89">
        <v>7.2499999999999995E-2</v>
      </c>
      <c r="X62" s="89">
        <v>-2.5000000000000001E-3</v>
      </c>
      <c r="Y62" s="89">
        <v>-6.25E-2</v>
      </c>
      <c r="Z62" s="89">
        <v>1.6E-2</v>
      </c>
      <c r="AA62" s="89">
        <v>-0.51</v>
      </c>
      <c r="AB62" s="89">
        <v>0.155</v>
      </c>
      <c r="AC62" s="89">
        <v>-5.7500000000000002E-2</v>
      </c>
      <c r="AD62" s="89">
        <v>2.5000000000000001E-3</v>
      </c>
      <c r="AE62" s="89">
        <v>-0.185</v>
      </c>
      <c r="AF62" s="89">
        <v>0.01</v>
      </c>
      <c r="AG62" s="89">
        <v>-6.7500000000000004E-2</v>
      </c>
      <c r="AH62" s="89">
        <v>2.5000000000000001E-2</v>
      </c>
      <c r="AI62" s="90">
        <v>0.18</v>
      </c>
      <c r="AJ62" s="90">
        <v>0</v>
      </c>
      <c r="AK62" s="90">
        <v>-0.2</v>
      </c>
      <c r="AL62" s="89">
        <v>0</v>
      </c>
      <c r="AM62" s="89">
        <v>-0.11</v>
      </c>
      <c r="AN62" s="89">
        <v>0.01</v>
      </c>
      <c r="AO62" s="89">
        <v>6.5000000000000002E-2</v>
      </c>
      <c r="AP62" s="62">
        <v>7.4999999999999997E-3</v>
      </c>
      <c r="AQ62" s="62">
        <v>0.28499999999999998</v>
      </c>
      <c r="AR62" s="62">
        <v>1.1000000000000001E-2</v>
      </c>
      <c r="AS62" s="62">
        <v>0</v>
      </c>
      <c r="AT62" s="62">
        <v>0</v>
      </c>
      <c r="AU62" s="62">
        <v>-0.37</v>
      </c>
      <c r="AV62" s="62">
        <v>0</v>
      </c>
      <c r="AW62" s="62">
        <v>0.185</v>
      </c>
      <c r="AX62" s="62">
        <v>-0.01</v>
      </c>
      <c r="AY62" s="62">
        <v>-2.75E-2</v>
      </c>
      <c r="AZ62" s="62">
        <v>0.06</v>
      </c>
      <c r="BA62" s="62">
        <v>0.19500000000000001</v>
      </c>
      <c r="BB62" s="62">
        <v>1.7500000000000002E-2</v>
      </c>
      <c r="BC62" s="62">
        <v>-2.75E-2</v>
      </c>
      <c r="BD62" s="62">
        <v>0.01</v>
      </c>
      <c r="BE62" s="62">
        <v>5.0000000000000001E-3</v>
      </c>
      <c r="BF62" s="62">
        <v>0</v>
      </c>
      <c r="BG62" s="62">
        <v>-2.75E-2</v>
      </c>
      <c r="BH62" s="62">
        <v>0.01</v>
      </c>
      <c r="BI62" s="62">
        <v>-7.400000000000001E-2</v>
      </c>
      <c r="BJ62" s="62">
        <v>2.6000000000000002E-2</v>
      </c>
      <c r="BK62" s="62">
        <v>-2.4E-2</v>
      </c>
      <c r="BL62" s="62">
        <v>1.6E-2</v>
      </c>
      <c r="BM62" s="62">
        <v>6.0000000000000001E-3</v>
      </c>
      <c r="BN62" s="62">
        <v>0.01</v>
      </c>
      <c r="BO62" s="62">
        <v>0.45</v>
      </c>
      <c r="BP62" s="62">
        <v>0.02</v>
      </c>
      <c r="BQ62" s="62">
        <v>-8.2500000000000004E-2</v>
      </c>
      <c r="BR62" s="62">
        <v>0</v>
      </c>
      <c r="BS62" s="62">
        <v>0.25</v>
      </c>
      <c r="BT62" s="62">
        <v>5.0000000000000001E-3</v>
      </c>
      <c r="BU62" s="62">
        <v>0.25</v>
      </c>
      <c r="BV62" s="62">
        <v>5.0000000000000001E-3</v>
      </c>
      <c r="BW62" s="62">
        <v>-2.5000000000000001E-2</v>
      </c>
      <c r="BX62" s="62">
        <v>0.02</v>
      </c>
      <c r="BY62" s="62">
        <v>4.0000000000000001E-3</v>
      </c>
      <c r="BZ62" s="62">
        <v>0.01</v>
      </c>
      <c r="CA62" s="62">
        <v>-1.3500000000000002E-2</v>
      </c>
      <c r="CB62" s="62">
        <v>1.2500000000000001E-2</v>
      </c>
      <c r="CC62" s="62">
        <v>0.55000000000000004</v>
      </c>
      <c r="CD62" s="62">
        <v>0</v>
      </c>
      <c r="CE62" s="331"/>
      <c r="CF62" s="76"/>
      <c r="CG62" s="91"/>
    </row>
    <row r="63" spans="4:86" x14ac:dyDescent="0.2">
      <c r="D63" s="91">
        <v>38108</v>
      </c>
      <c r="F63" s="89">
        <v>2.875</v>
      </c>
      <c r="G63" s="90">
        <v>6.9759436473925018E-2</v>
      </c>
      <c r="H63" s="89">
        <v>0.25</v>
      </c>
      <c r="I63" s="89">
        <v>0.45</v>
      </c>
      <c r="J63" s="89">
        <v>0.5</v>
      </c>
      <c r="K63" s="89">
        <v>0.4</v>
      </c>
      <c r="L63" s="87">
        <v>0.4</v>
      </c>
      <c r="M63" s="87">
        <v>0.45</v>
      </c>
      <c r="N63" s="89">
        <v>0.5</v>
      </c>
      <c r="O63" s="89">
        <v>0.45</v>
      </c>
      <c r="P63" s="89">
        <v>0.4</v>
      </c>
      <c r="Q63" s="89">
        <v>0.45</v>
      </c>
      <c r="R63" s="90">
        <v>0.25</v>
      </c>
      <c r="S63" s="90">
        <v>0.5</v>
      </c>
      <c r="T63" s="89">
        <v>0.45</v>
      </c>
      <c r="U63" s="89">
        <v>-0.1</v>
      </c>
      <c r="V63" s="89">
        <v>0.03</v>
      </c>
      <c r="W63" s="89">
        <v>6.25E-2</v>
      </c>
      <c r="X63" s="89">
        <v>-2.5000000000000001E-3</v>
      </c>
      <c r="Y63" s="89">
        <v>-6.25E-2</v>
      </c>
      <c r="Z63" s="89">
        <v>1.6E-2</v>
      </c>
      <c r="AA63" s="89">
        <v>-0.51</v>
      </c>
      <c r="AB63" s="89">
        <v>0.155</v>
      </c>
      <c r="AC63" s="89">
        <v>-5.7500000000000002E-2</v>
      </c>
      <c r="AD63" s="89">
        <v>2.5000000000000001E-3</v>
      </c>
      <c r="AE63" s="89">
        <v>-0.185</v>
      </c>
      <c r="AF63" s="89">
        <v>7.4999999999999997E-3</v>
      </c>
      <c r="AG63" s="89">
        <v>-6.7500000000000004E-2</v>
      </c>
      <c r="AH63" s="89">
        <v>2.5000000000000001E-2</v>
      </c>
      <c r="AI63" s="90">
        <v>0.17</v>
      </c>
      <c r="AJ63" s="90">
        <v>0</v>
      </c>
      <c r="AK63" s="90">
        <v>-0.2</v>
      </c>
      <c r="AL63" s="89">
        <v>0</v>
      </c>
      <c r="AM63" s="89">
        <v>-0.09</v>
      </c>
      <c r="AN63" s="89">
        <v>0.01</v>
      </c>
      <c r="AO63" s="89">
        <v>6.5000000000000002E-2</v>
      </c>
      <c r="AP63" s="62">
        <v>7.4999999999999997E-3</v>
      </c>
      <c r="AQ63" s="62">
        <v>0.28499999999999998</v>
      </c>
      <c r="AR63" s="62">
        <v>1.1000000000000001E-2</v>
      </c>
      <c r="AS63" s="62">
        <v>0</v>
      </c>
      <c r="AT63" s="62">
        <v>0</v>
      </c>
      <c r="AU63" s="62">
        <v>-0.37</v>
      </c>
      <c r="AV63" s="62">
        <v>0</v>
      </c>
      <c r="AW63" s="62">
        <v>0.185</v>
      </c>
      <c r="AX63" s="62">
        <v>-0.01</v>
      </c>
      <c r="AY63" s="62">
        <v>-2.75E-2</v>
      </c>
      <c r="AZ63" s="62">
        <v>0.06</v>
      </c>
      <c r="BA63" s="62">
        <v>0.1825</v>
      </c>
      <c r="BB63" s="62">
        <v>0.01</v>
      </c>
      <c r="BC63" s="62">
        <v>-2.75E-2</v>
      </c>
      <c r="BD63" s="62">
        <v>0.01</v>
      </c>
      <c r="BE63" s="62">
        <v>5.0000000000000001E-3</v>
      </c>
      <c r="BF63" s="62">
        <v>0</v>
      </c>
      <c r="BG63" s="62">
        <v>-2.75E-2</v>
      </c>
      <c r="BH63" s="62">
        <v>0.01</v>
      </c>
      <c r="BI63" s="62">
        <v>-7.400000000000001E-2</v>
      </c>
      <c r="BJ63" s="62">
        <v>2.6000000000000002E-2</v>
      </c>
      <c r="BK63" s="62">
        <v>-2.4E-2</v>
      </c>
      <c r="BL63" s="62">
        <v>1.6E-2</v>
      </c>
      <c r="BM63" s="62">
        <v>6.0000000000000001E-3</v>
      </c>
      <c r="BN63" s="62">
        <v>0.01</v>
      </c>
      <c r="BO63" s="62">
        <v>0.40500000000000003</v>
      </c>
      <c r="BP63" s="62">
        <v>0.02</v>
      </c>
      <c r="BQ63" s="62">
        <v>-0.24150000000000002</v>
      </c>
      <c r="BR63" s="62">
        <v>0</v>
      </c>
      <c r="BS63" s="62">
        <v>0.20250000000000001</v>
      </c>
      <c r="BT63" s="62">
        <v>5.0000000000000001E-3</v>
      </c>
      <c r="BU63" s="62">
        <v>0.20250000000000001</v>
      </c>
      <c r="BV63" s="62">
        <v>5.0000000000000001E-3</v>
      </c>
      <c r="BW63" s="62">
        <v>-2.5249999999999998E-2</v>
      </c>
      <c r="BX63" s="62">
        <v>0.02</v>
      </c>
      <c r="BY63" s="62">
        <v>3.7499999999999999E-3</v>
      </c>
      <c r="BZ63" s="62">
        <v>0.01</v>
      </c>
      <c r="CA63" s="62">
        <v>-1.375E-2</v>
      </c>
      <c r="CB63" s="62">
        <v>1.2500000000000001E-2</v>
      </c>
      <c r="CC63" s="62">
        <v>0.7</v>
      </c>
      <c r="CD63" s="62">
        <v>0</v>
      </c>
      <c r="CE63" s="331"/>
      <c r="CF63" s="76"/>
      <c r="CG63" s="91"/>
    </row>
    <row r="64" spans="4:86" x14ac:dyDescent="0.2">
      <c r="D64" s="91">
        <v>38139</v>
      </c>
      <c r="F64" s="89">
        <v>2.9080000000000004</v>
      </c>
      <c r="G64" s="90">
        <v>6.9756564344165023E-2</v>
      </c>
      <c r="H64" s="89">
        <v>0.25</v>
      </c>
      <c r="I64" s="89">
        <v>0.45</v>
      </c>
      <c r="J64" s="89">
        <v>0.5</v>
      </c>
      <c r="K64" s="89">
        <v>0.4</v>
      </c>
      <c r="L64" s="87">
        <v>0.5</v>
      </c>
      <c r="M64" s="87">
        <v>0.45</v>
      </c>
      <c r="N64" s="89">
        <v>0.5</v>
      </c>
      <c r="O64" s="89">
        <v>0.5</v>
      </c>
      <c r="P64" s="89">
        <v>0.5</v>
      </c>
      <c r="Q64" s="89">
        <v>0.5</v>
      </c>
      <c r="R64" s="90">
        <v>0.25</v>
      </c>
      <c r="S64" s="90">
        <v>0.5</v>
      </c>
      <c r="T64" s="89">
        <v>0.45</v>
      </c>
      <c r="U64" s="89">
        <v>-0.11</v>
      </c>
      <c r="V64" s="89">
        <v>0.03</v>
      </c>
      <c r="W64" s="89">
        <v>5.7500000000000002E-2</v>
      </c>
      <c r="X64" s="89">
        <v>-2.5000000000000001E-3</v>
      </c>
      <c r="Y64" s="89">
        <v>-6.25E-2</v>
      </c>
      <c r="Z64" s="89">
        <v>1.6E-2</v>
      </c>
      <c r="AA64" s="89">
        <v>-0.51</v>
      </c>
      <c r="AB64" s="89">
        <v>0.155</v>
      </c>
      <c r="AC64" s="89">
        <v>-5.7500000000000002E-2</v>
      </c>
      <c r="AD64" s="89">
        <v>2.5000000000000001E-3</v>
      </c>
      <c r="AE64" s="89">
        <v>-0.185</v>
      </c>
      <c r="AF64" s="89">
        <v>5.0000000000000001E-3</v>
      </c>
      <c r="AG64" s="89">
        <v>-6.7500000000000004E-2</v>
      </c>
      <c r="AH64" s="89">
        <v>2.5000000000000001E-2</v>
      </c>
      <c r="AI64" s="90">
        <v>0.16500000000000001</v>
      </c>
      <c r="AJ64" s="90">
        <v>0</v>
      </c>
      <c r="AK64" s="90">
        <v>-0.2</v>
      </c>
      <c r="AL64" s="89">
        <v>0</v>
      </c>
      <c r="AM64" s="89">
        <v>-0.09</v>
      </c>
      <c r="AN64" s="89">
        <v>0</v>
      </c>
      <c r="AO64" s="89">
        <v>6.5000000000000002E-2</v>
      </c>
      <c r="AP64" s="62">
        <v>7.4999999999999997E-3</v>
      </c>
      <c r="AQ64" s="62">
        <v>0.28499999999999998</v>
      </c>
      <c r="AR64" s="62">
        <v>1.1000000000000001E-2</v>
      </c>
      <c r="AS64" s="62">
        <v>0</v>
      </c>
      <c r="AT64" s="62">
        <v>0</v>
      </c>
      <c r="AU64" s="62">
        <v>-0.37</v>
      </c>
      <c r="AV64" s="62">
        <v>0</v>
      </c>
      <c r="AW64" s="62">
        <v>0.185</v>
      </c>
      <c r="AX64" s="62">
        <v>-0.01</v>
      </c>
      <c r="AY64" s="62">
        <v>-2.75E-2</v>
      </c>
      <c r="AZ64" s="62">
        <v>0.06</v>
      </c>
      <c r="BA64" s="62">
        <v>0.1825</v>
      </c>
      <c r="BB64" s="62">
        <v>1.2500000000000001E-2</v>
      </c>
      <c r="BC64" s="62">
        <v>-2.75E-2</v>
      </c>
      <c r="BD64" s="62">
        <v>0.01</v>
      </c>
      <c r="BE64" s="62">
        <v>5.0000000000000001E-3</v>
      </c>
      <c r="BF64" s="62">
        <v>0</v>
      </c>
      <c r="BG64" s="62">
        <v>-2.75E-2</v>
      </c>
      <c r="BH64" s="62">
        <v>0.01</v>
      </c>
      <c r="BI64" s="62">
        <v>-0.09</v>
      </c>
      <c r="BJ64" s="62">
        <v>2.6000000000000002E-2</v>
      </c>
      <c r="BK64" s="62">
        <v>-2.4E-2</v>
      </c>
      <c r="BL64" s="62">
        <v>1.7000000000000001E-2</v>
      </c>
      <c r="BM64" s="62">
        <v>6.0000000000000001E-3</v>
      </c>
      <c r="BN64" s="62">
        <v>0.01</v>
      </c>
      <c r="BO64" s="62">
        <v>0.39500000000000002</v>
      </c>
      <c r="BP64" s="62">
        <v>3.5000000000000003E-2</v>
      </c>
      <c r="BQ64" s="62">
        <v>-0.62850000000000006</v>
      </c>
      <c r="BR64" s="62">
        <v>0</v>
      </c>
      <c r="BS64" s="62">
        <v>0.20250000000000001</v>
      </c>
      <c r="BT64" s="62">
        <v>5.0000000000000001E-3</v>
      </c>
      <c r="BU64" s="62">
        <v>0.20250000000000001</v>
      </c>
      <c r="BV64" s="62">
        <v>5.0000000000000001E-3</v>
      </c>
      <c r="BW64" s="62">
        <v>-2.5249999999999998E-2</v>
      </c>
      <c r="BX64" s="62">
        <v>0.02</v>
      </c>
      <c r="BY64" s="62">
        <v>3.7499999999999999E-3</v>
      </c>
      <c r="BZ64" s="62">
        <v>0.01</v>
      </c>
      <c r="CA64" s="62">
        <v>-1.375E-2</v>
      </c>
      <c r="CB64" s="62">
        <v>1.2500000000000001E-2</v>
      </c>
      <c r="CC64" s="62">
        <v>0.8</v>
      </c>
      <c r="CD64" s="62">
        <v>0</v>
      </c>
      <c r="CE64" s="331"/>
      <c r="CF64" s="76"/>
      <c r="CG64" s="91"/>
    </row>
    <row r="65" spans="4:85" x14ac:dyDescent="0.2">
      <c r="D65" s="91">
        <v>38169</v>
      </c>
      <c r="F65" s="89">
        <v>2.92</v>
      </c>
      <c r="G65" s="90">
        <v>6.9767735214672E-2</v>
      </c>
      <c r="H65" s="89">
        <v>0.2475</v>
      </c>
      <c r="I65" s="89">
        <v>0.5</v>
      </c>
      <c r="J65" s="89">
        <v>0.5</v>
      </c>
      <c r="K65" s="89">
        <v>0.4</v>
      </c>
      <c r="L65" s="87">
        <v>0.5</v>
      </c>
      <c r="M65" s="87">
        <v>0.5</v>
      </c>
      <c r="N65" s="89">
        <v>0.5</v>
      </c>
      <c r="O65" s="89">
        <v>0.5</v>
      </c>
      <c r="P65" s="89">
        <v>0.5</v>
      </c>
      <c r="Q65" s="89">
        <v>0.5</v>
      </c>
      <c r="R65" s="90">
        <v>0.35</v>
      </c>
      <c r="S65" s="90">
        <v>0.55000000000000004</v>
      </c>
      <c r="T65" s="89">
        <v>0.5</v>
      </c>
      <c r="U65" s="89">
        <v>-0.11</v>
      </c>
      <c r="V65" s="89">
        <v>0.03</v>
      </c>
      <c r="W65" s="89">
        <v>4.7500000000000001E-2</v>
      </c>
      <c r="X65" s="89">
        <v>0</v>
      </c>
      <c r="Y65" s="89">
        <v>-6.25E-2</v>
      </c>
      <c r="Z65" s="89">
        <v>1.6E-2</v>
      </c>
      <c r="AA65" s="89">
        <v>-0.51</v>
      </c>
      <c r="AB65" s="89">
        <v>0.155</v>
      </c>
      <c r="AC65" s="89">
        <v>-5.7500000000000002E-2</v>
      </c>
      <c r="AD65" s="89">
        <v>2.5000000000000001E-3</v>
      </c>
      <c r="AE65" s="89">
        <v>-0.185</v>
      </c>
      <c r="AF65" s="89">
        <v>2.5000000000000001E-3</v>
      </c>
      <c r="AG65" s="89">
        <v>-6.7500000000000004E-2</v>
      </c>
      <c r="AH65" s="89">
        <v>2.5000000000000001E-2</v>
      </c>
      <c r="AI65" s="90">
        <v>0.155</v>
      </c>
      <c r="AJ65" s="90">
        <v>0</v>
      </c>
      <c r="AK65" s="90">
        <v>-0.2</v>
      </c>
      <c r="AL65" s="89">
        <v>0</v>
      </c>
      <c r="AM65" s="89">
        <v>-0.09</v>
      </c>
      <c r="AN65" s="89">
        <v>0</v>
      </c>
      <c r="AO65" s="89">
        <v>6.5000000000000002E-2</v>
      </c>
      <c r="AP65" s="62">
        <v>7.4999999999999997E-3</v>
      </c>
      <c r="AQ65" s="62">
        <v>0.28499999999999998</v>
      </c>
      <c r="AR65" s="62">
        <v>1.1000000000000001E-2</v>
      </c>
      <c r="AS65" s="62">
        <v>0</v>
      </c>
      <c r="AT65" s="62">
        <v>0</v>
      </c>
      <c r="AU65" s="62">
        <v>-0.37</v>
      </c>
      <c r="AV65" s="62">
        <v>0</v>
      </c>
      <c r="AW65" s="62">
        <v>0.185</v>
      </c>
      <c r="AX65" s="62">
        <v>-0.01</v>
      </c>
      <c r="AY65" s="62">
        <v>-2.75E-2</v>
      </c>
      <c r="AZ65" s="62">
        <v>0.06</v>
      </c>
      <c r="BA65" s="62">
        <v>0.1825</v>
      </c>
      <c r="BB65" s="62">
        <v>1.2500000000000001E-2</v>
      </c>
      <c r="BC65" s="62">
        <v>-2.75E-2</v>
      </c>
      <c r="BD65" s="62">
        <v>0.01</v>
      </c>
      <c r="BE65" s="62">
        <v>5.0000000000000001E-3</v>
      </c>
      <c r="BF65" s="62">
        <v>0</v>
      </c>
      <c r="BG65" s="62">
        <v>-2.75E-2</v>
      </c>
      <c r="BH65" s="62">
        <v>0.01</v>
      </c>
      <c r="BI65" s="62">
        <v>-8.3000000000000004E-2</v>
      </c>
      <c r="BJ65" s="62">
        <v>2.6000000000000002E-2</v>
      </c>
      <c r="BK65" s="62">
        <v>-2.4E-2</v>
      </c>
      <c r="BL65" s="62">
        <v>1.8000000000000002E-2</v>
      </c>
      <c r="BM65" s="62">
        <v>6.0000000000000001E-3</v>
      </c>
      <c r="BN65" s="62">
        <v>0.01</v>
      </c>
      <c r="BO65" s="62">
        <v>0.43</v>
      </c>
      <c r="BP65" s="62">
        <v>3.5000000000000003E-2</v>
      </c>
      <c r="BQ65" s="62">
        <v>-0.32150000000000001</v>
      </c>
      <c r="BR65" s="62">
        <v>0</v>
      </c>
      <c r="BS65" s="62">
        <v>0.215</v>
      </c>
      <c r="BT65" s="62">
        <v>7.4999999999999997E-3</v>
      </c>
      <c r="BU65" s="62">
        <v>0.215</v>
      </c>
      <c r="BV65" s="62">
        <v>7.4999999999999997E-3</v>
      </c>
      <c r="BW65" s="62">
        <v>-2.5249999999999998E-2</v>
      </c>
      <c r="BX65" s="62">
        <v>0.02</v>
      </c>
      <c r="BY65" s="62">
        <v>3.7499999999999999E-3</v>
      </c>
      <c r="BZ65" s="62">
        <v>0.01</v>
      </c>
      <c r="CA65" s="62">
        <v>-1.375E-2</v>
      </c>
      <c r="CB65" s="62">
        <v>1.2500000000000001E-2</v>
      </c>
      <c r="CC65" s="62">
        <v>1</v>
      </c>
      <c r="CD65" s="62">
        <v>0</v>
      </c>
      <c r="CE65" s="331"/>
      <c r="CF65" s="76"/>
      <c r="CG65" s="91"/>
    </row>
    <row r="66" spans="4:85" x14ac:dyDescent="0.2">
      <c r="D66" s="91">
        <v>38200</v>
      </c>
      <c r="F66" s="89">
        <v>2.9410000000000003</v>
      </c>
      <c r="G66" s="90">
        <v>6.9795753147851011E-2</v>
      </c>
      <c r="H66" s="89">
        <v>0.2475</v>
      </c>
      <c r="I66" s="89">
        <v>0.55000000000000004</v>
      </c>
      <c r="J66" s="89">
        <v>0.55000000000000004</v>
      </c>
      <c r="K66" s="89">
        <v>0.5</v>
      </c>
      <c r="L66" s="87">
        <v>0.6</v>
      </c>
      <c r="M66" s="87">
        <v>0.55000000000000004</v>
      </c>
      <c r="N66" s="89">
        <v>0.6</v>
      </c>
      <c r="O66" s="89">
        <v>0.55000000000000004</v>
      </c>
      <c r="P66" s="89">
        <v>0.6</v>
      </c>
      <c r="Q66" s="89">
        <v>0.45</v>
      </c>
      <c r="R66" s="90">
        <v>0.38</v>
      </c>
      <c r="S66" s="90">
        <v>0.6</v>
      </c>
      <c r="T66" s="89">
        <v>0.55000000000000004</v>
      </c>
      <c r="U66" s="89">
        <v>-0.11</v>
      </c>
      <c r="V66" s="89">
        <v>0.03</v>
      </c>
      <c r="W66" s="89">
        <v>4.4999999999999998E-2</v>
      </c>
      <c r="X66" s="89">
        <v>2.5000000000000001E-3</v>
      </c>
      <c r="Y66" s="89">
        <v>-6.25E-2</v>
      </c>
      <c r="Z66" s="89">
        <v>1.6E-2</v>
      </c>
      <c r="AA66" s="89">
        <v>-0.51</v>
      </c>
      <c r="AB66" s="89">
        <v>0.155</v>
      </c>
      <c r="AC66" s="89">
        <v>-5.7500000000000002E-2</v>
      </c>
      <c r="AD66" s="89">
        <v>2.5000000000000001E-3</v>
      </c>
      <c r="AE66" s="89">
        <v>-0.185</v>
      </c>
      <c r="AF66" s="89">
        <v>2.5000000000000001E-3</v>
      </c>
      <c r="AG66" s="89">
        <v>-6.7500000000000004E-2</v>
      </c>
      <c r="AH66" s="89">
        <v>2.5000000000000001E-2</v>
      </c>
      <c r="AI66" s="90">
        <v>0.1525</v>
      </c>
      <c r="AJ66" s="90">
        <v>0</v>
      </c>
      <c r="AK66" s="90">
        <v>-0.2</v>
      </c>
      <c r="AL66" s="89">
        <v>0</v>
      </c>
      <c r="AM66" s="89">
        <v>-0.09</v>
      </c>
      <c r="AN66" s="89">
        <v>0</v>
      </c>
      <c r="AO66" s="89">
        <v>6.5000000000000002E-2</v>
      </c>
      <c r="AP66" s="62">
        <v>7.4999999999999997E-3</v>
      </c>
      <c r="AQ66" s="62">
        <v>0.28499999999999998</v>
      </c>
      <c r="AR66" s="62">
        <v>1.1000000000000001E-2</v>
      </c>
      <c r="AS66" s="62">
        <v>0</v>
      </c>
      <c r="AT66" s="62">
        <v>0</v>
      </c>
      <c r="AU66" s="62">
        <v>-0.37</v>
      </c>
      <c r="AV66" s="62">
        <v>0</v>
      </c>
      <c r="AW66" s="62">
        <v>0.185</v>
      </c>
      <c r="AX66" s="62">
        <v>-0.01</v>
      </c>
      <c r="AY66" s="62">
        <v>-2.75E-2</v>
      </c>
      <c r="AZ66" s="62">
        <v>0.06</v>
      </c>
      <c r="BA66" s="62">
        <v>0.1825</v>
      </c>
      <c r="BB66" s="62">
        <v>1.2500000000000001E-2</v>
      </c>
      <c r="BC66" s="62">
        <v>-2.75E-2</v>
      </c>
      <c r="BD66" s="62">
        <v>0.01</v>
      </c>
      <c r="BE66" s="62">
        <v>5.0000000000000001E-3</v>
      </c>
      <c r="BF66" s="62">
        <v>0</v>
      </c>
      <c r="BG66" s="62">
        <v>-2.75E-2</v>
      </c>
      <c r="BH66" s="62">
        <v>0.01</v>
      </c>
      <c r="BI66" s="62">
        <v>-7.400000000000001E-2</v>
      </c>
      <c r="BJ66" s="62">
        <v>2.6000000000000002E-2</v>
      </c>
      <c r="BK66" s="62">
        <v>-2.4E-2</v>
      </c>
      <c r="BL66" s="62">
        <v>1.9000000000000003E-2</v>
      </c>
      <c r="BM66" s="62">
        <v>6.0000000000000001E-3</v>
      </c>
      <c r="BN66" s="62">
        <v>0.01</v>
      </c>
      <c r="BO66" s="62">
        <v>0.495</v>
      </c>
      <c r="BP66" s="62">
        <v>3.5000000000000003E-2</v>
      </c>
      <c r="BQ66" s="62">
        <v>-0.60250000000000004</v>
      </c>
      <c r="BR66" s="62">
        <v>0</v>
      </c>
      <c r="BS66" s="62">
        <v>0.215</v>
      </c>
      <c r="BT66" s="62">
        <v>7.4999999999999997E-3</v>
      </c>
      <c r="BU66" s="62">
        <v>0.215</v>
      </c>
      <c r="BV66" s="62">
        <v>7.4999999999999997E-3</v>
      </c>
      <c r="BW66" s="62">
        <v>-2.5249999999999998E-2</v>
      </c>
      <c r="BX66" s="62">
        <v>0.02</v>
      </c>
      <c r="BY66" s="62">
        <v>3.7499999999999999E-3</v>
      </c>
      <c r="BZ66" s="62">
        <v>0.01</v>
      </c>
      <c r="CA66" s="62">
        <v>-1.375E-2</v>
      </c>
      <c r="CB66" s="62">
        <v>1.2500000000000001E-2</v>
      </c>
      <c r="CC66" s="62">
        <v>1</v>
      </c>
      <c r="CD66" s="62">
        <v>0</v>
      </c>
      <c r="CE66" s="331"/>
      <c r="CF66" s="76"/>
      <c r="CG66" s="91"/>
    </row>
    <row r="67" spans="4:85" x14ac:dyDescent="0.2">
      <c r="D67" s="91">
        <v>38231</v>
      </c>
      <c r="F67" s="89">
        <v>2.9670000000000001</v>
      </c>
      <c r="G67" s="90">
        <v>6.9823771081290023E-2</v>
      </c>
      <c r="H67" s="89">
        <v>0.2475</v>
      </c>
      <c r="I67" s="89">
        <v>0.55000000000000004</v>
      </c>
      <c r="J67" s="89">
        <v>0.55000000000000004</v>
      </c>
      <c r="K67" s="89">
        <v>0.55000000000000004</v>
      </c>
      <c r="L67" s="87">
        <v>0.55000000000000004</v>
      </c>
      <c r="M67" s="87">
        <v>0.55000000000000004</v>
      </c>
      <c r="N67" s="89">
        <v>0.6</v>
      </c>
      <c r="O67" s="89">
        <v>0.6</v>
      </c>
      <c r="P67" s="89">
        <v>0.55000000000000004</v>
      </c>
      <c r="Q67" s="89">
        <v>0.5</v>
      </c>
      <c r="R67" s="90">
        <v>0.35</v>
      </c>
      <c r="S67" s="90">
        <v>0.6</v>
      </c>
      <c r="T67" s="89">
        <v>0.55000000000000004</v>
      </c>
      <c r="U67" s="89">
        <v>-0.1</v>
      </c>
      <c r="V67" s="89">
        <v>0.03</v>
      </c>
      <c r="W67" s="89">
        <v>4.2500000000000003E-2</v>
      </c>
      <c r="X67" s="89">
        <v>2.5000000000000001E-3</v>
      </c>
      <c r="Y67" s="89">
        <v>-6.25E-2</v>
      </c>
      <c r="Z67" s="89">
        <v>1.6E-2</v>
      </c>
      <c r="AA67" s="89">
        <v>-0.51</v>
      </c>
      <c r="AB67" s="89">
        <v>0.155</v>
      </c>
      <c r="AC67" s="89">
        <v>-5.7500000000000002E-2</v>
      </c>
      <c r="AD67" s="89">
        <v>2.5000000000000001E-3</v>
      </c>
      <c r="AE67" s="89">
        <v>-0.185</v>
      </c>
      <c r="AF67" s="89">
        <v>2.5000000000000001E-3</v>
      </c>
      <c r="AG67" s="89">
        <v>-6.7500000000000004E-2</v>
      </c>
      <c r="AH67" s="89">
        <v>2.5000000000000001E-2</v>
      </c>
      <c r="AI67" s="90">
        <v>0.15</v>
      </c>
      <c r="AJ67" s="90">
        <v>0</v>
      </c>
      <c r="AK67" s="90">
        <v>-0.2</v>
      </c>
      <c r="AL67" s="89">
        <v>0</v>
      </c>
      <c r="AM67" s="89">
        <v>-0.09</v>
      </c>
      <c r="AN67" s="89">
        <v>0</v>
      </c>
      <c r="AO67" s="89">
        <v>6.5000000000000002E-2</v>
      </c>
      <c r="AP67" s="62">
        <v>7.4999999999999997E-3</v>
      </c>
      <c r="AQ67" s="62">
        <v>0.28499999999999998</v>
      </c>
      <c r="AR67" s="62">
        <v>1.1000000000000001E-2</v>
      </c>
      <c r="AS67" s="62">
        <v>0</v>
      </c>
      <c r="AT67" s="62">
        <v>0</v>
      </c>
      <c r="AU67" s="62">
        <v>-0.37</v>
      </c>
      <c r="AV67" s="62">
        <v>0</v>
      </c>
      <c r="AW67" s="62">
        <v>0.185</v>
      </c>
      <c r="AX67" s="62">
        <v>-0.01</v>
      </c>
      <c r="AY67" s="62">
        <v>-2.75E-2</v>
      </c>
      <c r="AZ67" s="62">
        <v>0.06</v>
      </c>
      <c r="BA67" s="62">
        <v>0.1825</v>
      </c>
      <c r="BB67" s="62">
        <v>1.2500000000000001E-2</v>
      </c>
      <c r="BC67" s="62">
        <v>-2.75E-2</v>
      </c>
      <c r="BD67" s="62">
        <v>0.01</v>
      </c>
      <c r="BE67" s="62">
        <v>5.0000000000000001E-3</v>
      </c>
      <c r="BF67" s="62">
        <v>0</v>
      </c>
      <c r="BG67" s="62">
        <v>-2.75E-2</v>
      </c>
      <c r="BH67" s="62">
        <v>0.01</v>
      </c>
      <c r="BI67" s="62">
        <v>-5.4000000000000006E-2</v>
      </c>
      <c r="BJ67" s="62">
        <v>2.5000000000000001E-2</v>
      </c>
      <c r="BK67" s="62">
        <v>-2.4E-2</v>
      </c>
      <c r="BL67" s="62">
        <v>1.9000000000000003E-2</v>
      </c>
      <c r="BM67" s="62">
        <v>6.0000000000000001E-3</v>
      </c>
      <c r="BN67" s="62">
        <v>0.01</v>
      </c>
      <c r="BO67" s="62">
        <v>0.39500000000000002</v>
      </c>
      <c r="BP67" s="62">
        <v>3.5000000000000003E-2</v>
      </c>
      <c r="BQ67" s="62">
        <v>-0.89749999999999996</v>
      </c>
      <c r="BR67" s="62">
        <v>0</v>
      </c>
      <c r="BS67" s="62">
        <v>0.19500000000000001</v>
      </c>
      <c r="BT67" s="62">
        <v>5.0000000000000001E-3</v>
      </c>
      <c r="BU67" s="62">
        <v>0.19500000000000001</v>
      </c>
      <c r="BV67" s="62">
        <v>5.0000000000000001E-3</v>
      </c>
      <c r="BW67" s="62">
        <v>-2.775E-2</v>
      </c>
      <c r="BX67" s="62">
        <v>0.02</v>
      </c>
      <c r="BY67" s="62">
        <v>1.25E-3</v>
      </c>
      <c r="BZ67" s="62">
        <v>0.01</v>
      </c>
      <c r="CA67" s="62">
        <v>-1.6250000000000001E-2</v>
      </c>
      <c r="CB67" s="62">
        <v>1.2500000000000001E-2</v>
      </c>
      <c r="CC67" s="62">
        <v>0.65</v>
      </c>
      <c r="CD67" s="62">
        <v>0</v>
      </c>
      <c r="CE67" s="331"/>
      <c r="CF67" s="76"/>
      <c r="CG67" s="91"/>
    </row>
    <row r="68" spans="4:85" x14ac:dyDescent="0.2">
      <c r="D68" s="91">
        <v>38261</v>
      </c>
      <c r="F68" s="89">
        <v>2.9810000000000003</v>
      </c>
      <c r="G68" s="90">
        <v>6.9850885210671024E-2</v>
      </c>
      <c r="H68" s="89">
        <v>0.2475</v>
      </c>
      <c r="I68" s="89">
        <v>0.6</v>
      </c>
      <c r="J68" s="89">
        <v>0.6</v>
      </c>
      <c r="K68" s="89">
        <v>0.55000000000000004</v>
      </c>
      <c r="L68" s="87">
        <v>0.6</v>
      </c>
      <c r="M68" s="87">
        <v>0.6</v>
      </c>
      <c r="N68" s="89">
        <v>0.65</v>
      </c>
      <c r="O68" s="89">
        <v>0.65</v>
      </c>
      <c r="P68" s="89">
        <v>0.6</v>
      </c>
      <c r="Q68" s="89">
        <v>0.5</v>
      </c>
      <c r="R68" s="90">
        <v>0.39</v>
      </c>
      <c r="S68" s="90">
        <v>0.65</v>
      </c>
      <c r="T68" s="89">
        <v>0.6</v>
      </c>
      <c r="U68" s="89">
        <v>-8.5000000000000006E-2</v>
      </c>
      <c r="V68" s="89">
        <v>0.03</v>
      </c>
      <c r="W68" s="89">
        <v>5.7500000000000002E-2</v>
      </c>
      <c r="X68" s="89">
        <v>2.5000000000000001E-3</v>
      </c>
      <c r="Y68" s="89">
        <v>-6.25E-2</v>
      </c>
      <c r="Z68" s="89">
        <v>1.6E-2</v>
      </c>
      <c r="AA68" s="89">
        <v>-0.51</v>
      </c>
      <c r="AB68" s="89">
        <v>0.155</v>
      </c>
      <c r="AC68" s="89">
        <v>-5.7500000000000002E-2</v>
      </c>
      <c r="AD68" s="89">
        <v>2.5000000000000001E-3</v>
      </c>
      <c r="AE68" s="89">
        <v>-0.185</v>
      </c>
      <c r="AF68" s="89">
        <v>2.5000000000000001E-3</v>
      </c>
      <c r="AG68" s="89">
        <v>-6.7500000000000004E-2</v>
      </c>
      <c r="AH68" s="89">
        <v>2.5000000000000001E-2</v>
      </c>
      <c r="AI68" s="90">
        <v>0.16500000000000001</v>
      </c>
      <c r="AJ68" s="90">
        <v>0</v>
      </c>
      <c r="AK68" s="90">
        <v>-0.2</v>
      </c>
      <c r="AL68" s="89">
        <v>0</v>
      </c>
      <c r="AM68" s="89">
        <v>-0.09</v>
      </c>
      <c r="AN68" s="89">
        <v>0</v>
      </c>
      <c r="AO68" s="89">
        <v>6.5000000000000002E-2</v>
      </c>
      <c r="AP68" s="62">
        <v>7.4999999999999997E-3</v>
      </c>
      <c r="AQ68" s="62">
        <v>0.28499999999999998</v>
      </c>
      <c r="AR68" s="62">
        <v>1.1000000000000001E-2</v>
      </c>
      <c r="AS68" s="62">
        <v>0</v>
      </c>
      <c r="AT68" s="62">
        <v>0</v>
      </c>
      <c r="AU68" s="62">
        <v>-0.37</v>
      </c>
      <c r="AV68" s="62">
        <v>5.0000000000000001E-3</v>
      </c>
      <c r="AW68" s="62">
        <v>0.185</v>
      </c>
      <c r="AX68" s="62">
        <v>-0.01</v>
      </c>
      <c r="AY68" s="62">
        <v>-2.75E-2</v>
      </c>
      <c r="AZ68" s="62">
        <v>0.06</v>
      </c>
      <c r="BA68" s="62">
        <v>0.1875</v>
      </c>
      <c r="BB68" s="62">
        <v>1.2500000000000001E-2</v>
      </c>
      <c r="BC68" s="62">
        <v>-2.75E-2</v>
      </c>
      <c r="BD68" s="62">
        <v>0.01</v>
      </c>
      <c r="BE68" s="62">
        <v>5.0000000000000001E-3</v>
      </c>
      <c r="BF68" s="62">
        <v>0</v>
      </c>
      <c r="BG68" s="62">
        <v>-2.75E-2</v>
      </c>
      <c r="BH68" s="62">
        <v>0.01</v>
      </c>
      <c r="BI68" s="62">
        <v>-6.4000000000000001E-2</v>
      </c>
      <c r="BJ68" s="62">
        <v>2.5000000000000001E-2</v>
      </c>
      <c r="BK68" s="62">
        <v>-2.4E-2</v>
      </c>
      <c r="BL68" s="62">
        <v>0.02</v>
      </c>
      <c r="BM68" s="62">
        <v>6.0000000000000001E-3</v>
      </c>
      <c r="BN68" s="62">
        <v>0.01</v>
      </c>
      <c r="BO68" s="62">
        <v>0.46100000000000002</v>
      </c>
      <c r="BP68" s="62">
        <v>3.5000000000000003E-2</v>
      </c>
      <c r="BQ68" s="62">
        <v>-0.54249999999999998</v>
      </c>
      <c r="BR68" s="62">
        <v>0</v>
      </c>
      <c r="BS68" s="62">
        <v>0.215</v>
      </c>
      <c r="BT68" s="62">
        <v>2.5000000000000001E-3</v>
      </c>
      <c r="BU68" s="62">
        <v>0.215</v>
      </c>
      <c r="BV68" s="62">
        <v>2.5000000000000001E-3</v>
      </c>
      <c r="BW68" s="62">
        <v>-2.775E-2</v>
      </c>
      <c r="BX68" s="62">
        <v>0.02</v>
      </c>
      <c r="BY68" s="62">
        <v>1.25E-3</v>
      </c>
      <c r="BZ68" s="62">
        <v>0.01</v>
      </c>
      <c r="CA68" s="62">
        <v>-1.6250000000000001E-2</v>
      </c>
      <c r="CB68" s="62">
        <v>1.2500000000000001E-2</v>
      </c>
      <c r="CC68" s="62">
        <v>0.35</v>
      </c>
      <c r="CD68" s="62">
        <v>0</v>
      </c>
      <c r="CE68" s="331"/>
      <c r="CF68" s="76"/>
      <c r="CG68" s="91"/>
    </row>
    <row r="69" spans="4:85" x14ac:dyDescent="0.2">
      <c r="D69" s="91">
        <v>38292</v>
      </c>
      <c r="F69" s="89">
        <v>3.0680000000000001</v>
      </c>
      <c r="G69" s="90">
        <v>6.9878903144621016E-2</v>
      </c>
      <c r="H69" s="89">
        <v>0.25</v>
      </c>
      <c r="I69" s="89">
        <v>0.8</v>
      </c>
      <c r="J69" s="89">
        <v>0.85</v>
      </c>
      <c r="K69" s="89">
        <v>0.8</v>
      </c>
      <c r="L69" s="87">
        <v>0.8</v>
      </c>
      <c r="M69" s="87">
        <v>0.9</v>
      </c>
      <c r="N69" s="89">
        <v>0.95</v>
      </c>
      <c r="O69" s="89">
        <v>0.85</v>
      </c>
      <c r="P69" s="89">
        <v>0.8</v>
      </c>
      <c r="Q69" s="89">
        <v>0.95</v>
      </c>
      <c r="R69" s="90">
        <v>0.33</v>
      </c>
      <c r="S69" s="90">
        <v>0.8</v>
      </c>
      <c r="T69" s="89">
        <v>0.8</v>
      </c>
      <c r="U69" s="89">
        <v>-2.5000000000000001E-2</v>
      </c>
      <c r="V69" s="89">
        <v>3.5000000000000003E-2</v>
      </c>
      <c r="W69" s="89">
        <v>0.1075</v>
      </c>
      <c r="X69" s="89">
        <v>0</v>
      </c>
      <c r="Y69" s="89">
        <v>-7.2499999999999995E-2</v>
      </c>
      <c r="Z69" s="89">
        <v>2.0499999999999997E-2</v>
      </c>
      <c r="AA69" s="89">
        <v>-0.49</v>
      </c>
      <c r="AB69" s="89">
        <v>0.155</v>
      </c>
      <c r="AC69" s="89">
        <v>-5.2499999999999998E-2</v>
      </c>
      <c r="AD69" s="89">
        <v>7.4999999999999997E-3</v>
      </c>
      <c r="AE69" s="89">
        <v>-0.18</v>
      </c>
      <c r="AF69" s="89">
        <v>1.2500000000000001E-2</v>
      </c>
      <c r="AG69" s="89">
        <v>-5.2499999999999998E-2</v>
      </c>
      <c r="AH69" s="89">
        <v>1.7500000000000002E-2</v>
      </c>
      <c r="AI69" s="90">
        <v>0.24249999999999999</v>
      </c>
      <c r="AJ69" s="90">
        <v>0</v>
      </c>
      <c r="AK69" s="90">
        <v>-0.19</v>
      </c>
      <c r="AL69" s="89">
        <v>5.0000000000000001E-3</v>
      </c>
      <c r="AM69" s="89">
        <v>-0.11749999999999999</v>
      </c>
      <c r="AN69" s="89">
        <v>0</v>
      </c>
      <c r="AO69" s="89">
        <v>0.08</v>
      </c>
      <c r="AP69" s="62">
        <v>0.02</v>
      </c>
      <c r="AQ69" s="62">
        <v>0.12</v>
      </c>
      <c r="AR69" s="62">
        <v>2.0499999999999997E-2</v>
      </c>
      <c r="AS69" s="62">
        <v>0</v>
      </c>
      <c r="AT69" s="62">
        <v>0</v>
      </c>
      <c r="AU69" s="62">
        <v>-0.28000000000000003</v>
      </c>
      <c r="AV69" s="62">
        <v>1.2500000000000001E-2</v>
      </c>
      <c r="AW69" s="62">
        <v>0.02</v>
      </c>
      <c r="AX69" s="62">
        <v>-0.01</v>
      </c>
      <c r="AY69" s="62">
        <v>-3.0500000000000003E-2</v>
      </c>
      <c r="AZ69" s="62">
        <v>0.06</v>
      </c>
      <c r="BA69" s="62">
        <v>0.27</v>
      </c>
      <c r="BB69" s="62">
        <v>1.7500000000000002E-2</v>
      </c>
      <c r="BC69" s="62">
        <v>-3.0500000000000003E-2</v>
      </c>
      <c r="BD69" s="62">
        <v>8.6999999999999994E-3</v>
      </c>
      <c r="BE69" s="62">
        <v>5.0000000000000001E-3</v>
      </c>
      <c r="BF69" s="62">
        <v>0</v>
      </c>
      <c r="BG69" s="62">
        <v>-3.0500000000000003E-2</v>
      </c>
      <c r="BH69" s="62">
        <v>8.6999999999999994E-3</v>
      </c>
      <c r="BI69" s="62">
        <v>-6.0499999999999998E-2</v>
      </c>
      <c r="BJ69" s="62">
        <v>2.5000000000000001E-2</v>
      </c>
      <c r="BK69" s="62">
        <v>-1.6500000000000001E-2</v>
      </c>
      <c r="BL69" s="62">
        <v>0.02</v>
      </c>
      <c r="BM69" s="62">
        <v>1.2500000000000001E-2</v>
      </c>
      <c r="BN69" s="62">
        <v>0.01</v>
      </c>
      <c r="BO69" s="62">
        <v>0.76249999999999996</v>
      </c>
      <c r="BP69" s="62">
        <v>0.14599999999999999</v>
      </c>
      <c r="BQ69" s="62">
        <v>-0.41</v>
      </c>
      <c r="BR69" s="62">
        <v>0</v>
      </c>
      <c r="BS69" s="62">
        <v>0.28749999999999998</v>
      </c>
      <c r="BT69" s="62">
        <v>0.02</v>
      </c>
      <c r="BU69" s="62">
        <v>0.46</v>
      </c>
      <c r="BV69" s="62">
        <v>1.4999999999999999E-2</v>
      </c>
      <c r="BW69" s="62">
        <v>-4.2500000000000003E-2</v>
      </c>
      <c r="BX69" s="62">
        <v>1.7500000000000002E-2</v>
      </c>
      <c r="BY69" s="62">
        <v>-1.3500000000000002E-2</v>
      </c>
      <c r="BZ69" s="62">
        <v>7.4999999999999997E-3</v>
      </c>
      <c r="CA69" s="62">
        <v>-3.1000000000000003E-2</v>
      </c>
      <c r="CB69" s="62">
        <v>0.01</v>
      </c>
      <c r="CC69" s="62">
        <v>0.27</v>
      </c>
      <c r="CD69" s="62">
        <v>0</v>
      </c>
      <c r="CE69" s="331"/>
      <c r="CF69" s="76"/>
      <c r="CG69" s="91"/>
    </row>
    <row r="70" spans="4:85" x14ac:dyDescent="0.2">
      <c r="D70" s="91">
        <v>38322</v>
      </c>
      <c r="F70" s="89">
        <v>3.1510000000000002</v>
      </c>
      <c r="G70" s="90">
        <v>6.9906017274496024E-2</v>
      </c>
      <c r="H70" s="89">
        <v>0.2525</v>
      </c>
      <c r="I70" s="89">
        <v>1</v>
      </c>
      <c r="J70" s="89">
        <v>1.05</v>
      </c>
      <c r="K70" s="89">
        <v>1</v>
      </c>
      <c r="L70" s="87">
        <v>1</v>
      </c>
      <c r="M70" s="87">
        <v>1.1499999999999999</v>
      </c>
      <c r="N70" s="89">
        <v>1.25</v>
      </c>
      <c r="O70" s="89">
        <v>1.05</v>
      </c>
      <c r="P70" s="89">
        <v>1</v>
      </c>
      <c r="Q70" s="89">
        <v>1.35</v>
      </c>
      <c r="R70" s="90">
        <v>0.52500000000000002</v>
      </c>
      <c r="S70" s="90">
        <v>1.1000000000000001</v>
      </c>
      <c r="T70" s="89">
        <v>1</v>
      </c>
      <c r="U70" s="89">
        <v>-1.7500000000000002E-2</v>
      </c>
      <c r="V70" s="89">
        <v>3.5000000000000003E-2</v>
      </c>
      <c r="W70" s="89">
        <v>0.14749999999999999</v>
      </c>
      <c r="X70" s="89">
        <v>2.5000000000000001E-3</v>
      </c>
      <c r="Y70" s="89">
        <v>-7.2499999999999995E-2</v>
      </c>
      <c r="Z70" s="89">
        <v>2.0499999999999997E-2</v>
      </c>
      <c r="AA70" s="89">
        <v>-0.49</v>
      </c>
      <c r="AB70" s="89">
        <v>0.155</v>
      </c>
      <c r="AC70" s="89">
        <v>-5.2499999999999998E-2</v>
      </c>
      <c r="AD70" s="89">
        <v>7.4999999999999997E-3</v>
      </c>
      <c r="AE70" s="89">
        <v>-0.1875</v>
      </c>
      <c r="AF70" s="89">
        <v>5.0000000000000001E-3</v>
      </c>
      <c r="AG70" s="89">
        <v>-5.2499999999999998E-2</v>
      </c>
      <c r="AH70" s="89">
        <v>1.7500000000000002E-2</v>
      </c>
      <c r="AI70" s="90">
        <v>0.28249999999999997</v>
      </c>
      <c r="AJ70" s="90">
        <v>0</v>
      </c>
      <c r="AK70" s="90">
        <v>-0.19</v>
      </c>
      <c r="AL70" s="89">
        <v>5.0000000000000001E-3</v>
      </c>
      <c r="AM70" s="89">
        <v>-0.11749999999999999</v>
      </c>
      <c r="AN70" s="89">
        <v>0</v>
      </c>
      <c r="AO70" s="89">
        <v>0.08</v>
      </c>
      <c r="AP70" s="62">
        <v>0.02</v>
      </c>
      <c r="AQ70" s="62">
        <v>0.12</v>
      </c>
      <c r="AR70" s="62">
        <v>2.0499999999999997E-2</v>
      </c>
      <c r="AS70" s="62">
        <v>0</v>
      </c>
      <c r="AT70" s="62">
        <v>0</v>
      </c>
      <c r="AU70" s="62">
        <v>-0.28000000000000003</v>
      </c>
      <c r="AV70" s="62">
        <v>1.2500000000000001E-2</v>
      </c>
      <c r="AW70" s="62">
        <v>0.02</v>
      </c>
      <c r="AX70" s="62">
        <v>-0.01</v>
      </c>
      <c r="AY70" s="62">
        <v>-3.0500000000000003E-2</v>
      </c>
      <c r="AZ70" s="62">
        <v>0.06</v>
      </c>
      <c r="BA70" s="62">
        <v>0.30499999999999999</v>
      </c>
      <c r="BB70" s="62">
        <v>2.2499999999999999E-2</v>
      </c>
      <c r="BC70" s="62">
        <v>-3.0500000000000003E-2</v>
      </c>
      <c r="BD70" s="62">
        <v>8.6999999999999994E-3</v>
      </c>
      <c r="BE70" s="62">
        <v>5.0000000000000001E-3</v>
      </c>
      <c r="BF70" s="62">
        <v>0</v>
      </c>
      <c r="BG70" s="62">
        <v>-3.0500000000000003E-2</v>
      </c>
      <c r="BH70" s="62">
        <v>8.6999999999999994E-3</v>
      </c>
      <c r="BI70" s="62">
        <v>-6.4500000000000002E-2</v>
      </c>
      <c r="BJ70" s="62">
        <v>2.5000000000000001E-2</v>
      </c>
      <c r="BK70" s="62">
        <v>-1.6500000000000001E-2</v>
      </c>
      <c r="BL70" s="62">
        <v>2.1000000000000001E-2</v>
      </c>
      <c r="BM70" s="62">
        <v>1.2500000000000001E-2</v>
      </c>
      <c r="BN70" s="62">
        <v>0.01</v>
      </c>
      <c r="BO70" s="62">
        <v>1.18</v>
      </c>
      <c r="BP70" s="62">
        <v>0.2</v>
      </c>
      <c r="BQ70" s="62">
        <v>-0.3</v>
      </c>
      <c r="BR70" s="62">
        <v>0</v>
      </c>
      <c r="BS70" s="62">
        <v>0.33750000000000002</v>
      </c>
      <c r="BT70" s="62">
        <v>2.2499999999999999E-2</v>
      </c>
      <c r="BU70" s="62">
        <v>0.79</v>
      </c>
      <c r="BV70" s="62">
        <v>1.7500000000000002E-2</v>
      </c>
      <c r="BW70" s="62">
        <v>-3.5000000000000003E-2</v>
      </c>
      <c r="BX70" s="62">
        <v>1.7500000000000002E-2</v>
      </c>
      <c r="BY70" s="62">
        <v>-1.3500000000000002E-2</v>
      </c>
      <c r="BZ70" s="62">
        <v>7.4999999999999997E-3</v>
      </c>
      <c r="CA70" s="62">
        <v>-3.1000000000000003E-2</v>
      </c>
      <c r="CB70" s="62">
        <v>0.01</v>
      </c>
      <c r="CC70" s="62">
        <v>0.25</v>
      </c>
      <c r="CD70" s="62">
        <v>0</v>
      </c>
      <c r="CE70" s="331"/>
      <c r="CF70" s="76"/>
      <c r="CG70" s="91"/>
    </row>
    <row r="71" spans="4:85" x14ac:dyDescent="0.2">
      <c r="D71" s="91">
        <v>38353</v>
      </c>
      <c r="F71" s="89">
        <v>3.2760000000000002</v>
      </c>
      <c r="G71" s="90">
        <v>6.9934035208956025E-2</v>
      </c>
      <c r="H71" s="89">
        <v>0.25750000000000001</v>
      </c>
      <c r="I71" s="89">
        <v>1</v>
      </c>
      <c r="J71" s="89">
        <v>1.05</v>
      </c>
      <c r="K71" s="89">
        <v>1</v>
      </c>
      <c r="L71" s="87">
        <v>1</v>
      </c>
      <c r="M71" s="87">
        <v>1.1499999999999999</v>
      </c>
      <c r="N71" s="89">
        <v>1.45</v>
      </c>
      <c r="O71" s="89">
        <v>1.05</v>
      </c>
      <c r="P71" s="89">
        <v>1</v>
      </c>
      <c r="Q71" s="89">
        <v>1.35</v>
      </c>
      <c r="R71" s="90">
        <v>0.55000000000000004</v>
      </c>
      <c r="S71" s="90">
        <v>1.1000000000000001</v>
      </c>
      <c r="T71" s="89">
        <v>1</v>
      </c>
      <c r="U71" s="89">
        <v>-2.5000000000000001E-3</v>
      </c>
      <c r="V71" s="89">
        <v>3.5000000000000003E-2</v>
      </c>
      <c r="W71" s="89">
        <v>0.1825</v>
      </c>
      <c r="X71" s="89">
        <v>5.0000000000000001E-3</v>
      </c>
      <c r="Y71" s="89">
        <v>-7.2499999999999995E-2</v>
      </c>
      <c r="Z71" s="89">
        <v>2.0499999999999997E-2</v>
      </c>
      <c r="AA71" s="89">
        <v>-0.49</v>
      </c>
      <c r="AB71" s="89">
        <v>0.155</v>
      </c>
      <c r="AC71" s="89">
        <v>-5.2499999999999998E-2</v>
      </c>
      <c r="AD71" s="89">
        <v>7.4999999999999997E-3</v>
      </c>
      <c r="AE71" s="89">
        <v>-0.19</v>
      </c>
      <c r="AF71" s="89">
        <v>2.5000000000000001E-3</v>
      </c>
      <c r="AG71" s="89">
        <v>-5.2499999999999998E-2</v>
      </c>
      <c r="AH71" s="89">
        <v>1.7500000000000002E-2</v>
      </c>
      <c r="AI71" s="90">
        <v>0.29499999999999998</v>
      </c>
      <c r="AJ71" s="90">
        <v>0</v>
      </c>
      <c r="AK71" s="90">
        <v>-0.19</v>
      </c>
      <c r="AL71" s="89">
        <v>5.0000000000000001E-3</v>
      </c>
      <c r="AM71" s="89">
        <v>-0.11749999999999999</v>
      </c>
      <c r="AN71" s="89">
        <v>0</v>
      </c>
      <c r="AO71" s="89">
        <v>0.08</v>
      </c>
      <c r="AP71" s="62">
        <v>0.02</v>
      </c>
      <c r="AQ71" s="62">
        <v>0.12</v>
      </c>
      <c r="AR71" s="62">
        <v>2.0499999999999997E-2</v>
      </c>
      <c r="AS71" s="62">
        <v>0</v>
      </c>
      <c r="AT71" s="62">
        <v>0</v>
      </c>
      <c r="AU71" s="62">
        <v>-0.28000000000000003</v>
      </c>
      <c r="AV71" s="62">
        <v>1.2500000000000001E-2</v>
      </c>
      <c r="AW71" s="62">
        <v>0.02</v>
      </c>
      <c r="AX71" s="62">
        <v>-0.01</v>
      </c>
      <c r="AY71" s="62">
        <v>-2.8000000000000004E-2</v>
      </c>
      <c r="AZ71" s="62">
        <v>0.06</v>
      </c>
      <c r="BA71" s="62">
        <v>0.30499999999999999</v>
      </c>
      <c r="BB71" s="62">
        <v>2.2499999999999999E-2</v>
      </c>
      <c r="BC71" s="62">
        <v>-2.8000000000000004E-2</v>
      </c>
      <c r="BD71" s="62">
        <v>8.6999999999999994E-3</v>
      </c>
      <c r="BE71" s="62">
        <v>5.0000000000000001E-3</v>
      </c>
      <c r="BF71" s="62">
        <v>0</v>
      </c>
      <c r="BG71" s="62">
        <v>-2.8000000000000004E-2</v>
      </c>
      <c r="BH71" s="62">
        <v>8.6999999999999994E-3</v>
      </c>
      <c r="BI71" s="62">
        <v>-6.0499999999999998E-2</v>
      </c>
      <c r="BJ71" s="62">
        <v>0.02</v>
      </c>
      <c r="BK71" s="62">
        <v>-1.4499999999999999E-2</v>
      </c>
      <c r="BL71" s="62">
        <v>2.2000000000000002E-2</v>
      </c>
      <c r="BM71" s="62">
        <v>1.2500000000000001E-2</v>
      </c>
      <c r="BN71" s="62">
        <v>1.2500000000000001E-2</v>
      </c>
      <c r="BO71" s="62">
        <v>1.51</v>
      </c>
      <c r="BP71" s="62">
        <v>0.3</v>
      </c>
      <c r="BQ71" s="62">
        <v>-0.32750000000000001</v>
      </c>
      <c r="BR71" s="62">
        <v>0</v>
      </c>
      <c r="BS71" s="62">
        <v>0.4375</v>
      </c>
      <c r="BT71" s="62">
        <v>0.03</v>
      </c>
      <c r="BU71" s="62">
        <v>0.96</v>
      </c>
      <c r="BV71" s="62">
        <v>2.2499999999999999E-2</v>
      </c>
      <c r="BW71" s="62">
        <v>-3.5000000000000003E-2</v>
      </c>
      <c r="BX71" s="62">
        <v>1.7500000000000002E-2</v>
      </c>
      <c r="BY71" s="62">
        <v>-1.3500000000000002E-2</v>
      </c>
      <c r="BZ71" s="62">
        <v>7.4999999999999997E-3</v>
      </c>
      <c r="CA71" s="62">
        <v>-3.1000000000000003E-2</v>
      </c>
      <c r="CB71" s="62">
        <v>0.01</v>
      </c>
      <c r="CC71" s="62">
        <v>7.4999999999999997E-2</v>
      </c>
      <c r="CD71" s="62">
        <v>0</v>
      </c>
      <c r="CE71" s="331"/>
      <c r="CF71" s="76"/>
      <c r="CG71" s="91"/>
    </row>
    <row r="72" spans="4:85" x14ac:dyDescent="0.2">
      <c r="D72" s="91">
        <v>38384</v>
      </c>
      <c r="F72" s="89">
        <v>3.1540000000000004</v>
      </c>
      <c r="G72" s="90">
        <v>6.9962053143676012E-2</v>
      </c>
      <c r="H72" s="89">
        <v>0.245</v>
      </c>
      <c r="I72" s="89">
        <v>1</v>
      </c>
      <c r="J72" s="89">
        <v>1.05</v>
      </c>
      <c r="K72" s="89">
        <v>1</v>
      </c>
      <c r="L72" s="87">
        <v>1</v>
      </c>
      <c r="M72" s="87">
        <v>1.1499999999999999</v>
      </c>
      <c r="N72" s="89">
        <v>1.45</v>
      </c>
      <c r="O72" s="89">
        <v>1.05</v>
      </c>
      <c r="P72" s="89">
        <v>1</v>
      </c>
      <c r="Q72" s="89">
        <v>1.35</v>
      </c>
      <c r="R72" s="90">
        <v>0.55000000000000004</v>
      </c>
      <c r="S72" s="90">
        <v>1.1000000000000001</v>
      </c>
      <c r="T72" s="89">
        <v>1</v>
      </c>
      <c r="U72" s="89">
        <v>-2.5000000000000001E-3</v>
      </c>
      <c r="V72" s="89">
        <v>3.5000000000000003E-2</v>
      </c>
      <c r="W72" s="89">
        <v>0.16250000000000001</v>
      </c>
      <c r="X72" s="89">
        <v>7.4999999999999997E-3</v>
      </c>
      <c r="Y72" s="89">
        <v>-7.2499999999999995E-2</v>
      </c>
      <c r="Z72" s="89">
        <v>2.0499999999999997E-2</v>
      </c>
      <c r="AA72" s="89">
        <v>-0.49</v>
      </c>
      <c r="AB72" s="89">
        <v>0.155</v>
      </c>
      <c r="AC72" s="89">
        <v>-5.2499999999999998E-2</v>
      </c>
      <c r="AD72" s="89">
        <v>7.4999999999999997E-3</v>
      </c>
      <c r="AE72" s="89">
        <v>-0.1925</v>
      </c>
      <c r="AF72" s="89">
        <v>5.0000000000000001E-3</v>
      </c>
      <c r="AG72" s="89">
        <v>-5.2499999999999998E-2</v>
      </c>
      <c r="AH72" s="89">
        <v>1.7500000000000002E-2</v>
      </c>
      <c r="AI72" s="90">
        <v>0.27250000000000002</v>
      </c>
      <c r="AJ72" s="90">
        <v>0</v>
      </c>
      <c r="AK72" s="90">
        <v>-0.19</v>
      </c>
      <c r="AL72" s="89">
        <v>5.0000000000000001E-3</v>
      </c>
      <c r="AM72" s="89">
        <v>-0.11749999999999999</v>
      </c>
      <c r="AN72" s="89">
        <v>0</v>
      </c>
      <c r="AO72" s="89">
        <v>0.08</v>
      </c>
      <c r="AP72" s="62">
        <v>0.02</v>
      </c>
      <c r="AQ72" s="62">
        <v>0.12</v>
      </c>
      <c r="AR72" s="62">
        <v>2.0499999999999997E-2</v>
      </c>
      <c r="AS72" s="62">
        <v>0</v>
      </c>
      <c r="AT72" s="62">
        <v>0</v>
      </c>
      <c r="AU72" s="62">
        <v>-0.28000000000000003</v>
      </c>
      <c r="AV72" s="62">
        <v>1.2500000000000001E-2</v>
      </c>
      <c r="AW72" s="62">
        <v>0.02</v>
      </c>
      <c r="AX72" s="62">
        <v>-0.01</v>
      </c>
      <c r="AY72" s="62">
        <v>-2.8000000000000004E-2</v>
      </c>
      <c r="AZ72" s="62">
        <v>0.06</v>
      </c>
      <c r="BA72" s="62">
        <v>0.30499999999999999</v>
      </c>
      <c r="BB72" s="62">
        <v>2.2499999999999999E-2</v>
      </c>
      <c r="BC72" s="62">
        <v>-2.8000000000000004E-2</v>
      </c>
      <c r="BD72" s="62">
        <v>8.6999999999999994E-3</v>
      </c>
      <c r="BE72" s="62">
        <v>5.0000000000000001E-3</v>
      </c>
      <c r="BF72" s="62">
        <v>0</v>
      </c>
      <c r="BG72" s="62">
        <v>-2.8000000000000004E-2</v>
      </c>
      <c r="BH72" s="62">
        <v>8.6999999999999994E-3</v>
      </c>
      <c r="BI72" s="62">
        <v>-6.3500000000000001E-2</v>
      </c>
      <c r="BJ72" s="62">
        <v>0.02</v>
      </c>
      <c r="BK72" s="62">
        <v>-1.4499999999999999E-2</v>
      </c>
      <c r="BL72" s="62">
        <v>2.3000000000000003E-2</v>
      </c>
      <c r="BM72" s="62">
        <v>1.2500000000000001E-2</v>
      </c>
      <c r="BN72" s="62">
        <v>1.2500000000000001E-2</v>
      </c>
      <c r="BO72" s="62">
        <v>1.44</v>
      </c>
      <c r="BP72" s="62">
        <v>0.3</v>
      </c>
      <c r="BQ72" s="62">
        <v>-0.34749999999999998</v>
      </c>
      <c r="BR72" s="62">
        <v>0</v>
      </c>
      <c r="BS72" s="62">
        <v>0.435</v>
      </c>
      <c r="BT72" s="62">
        <v>0.03</v>
      </c>
      <c r="BU72" s="62">
        <v>0.96</v>
      </c>
      <c r="BV72" s="62">
        <v>1.7500000000000002E-2</v>
      </c>
      <c r="BW72" s="62">
        <v>-3.5000000000000003E-2</v>
      </c>
      <c r="BX72" s="62">
        <v>1.7500000000000002E-2</v>
      </c>
      <c r="BY72" s="62">
        <v>-1.3500000000000002E-2</v>
      </c>
      <c r="BZ72" s="62">
        <v>7.4999999999999997E-3</v>
      </c>
      <c r="CA72" s="62">
        <v>-3.1000000000000003E-2</v>
      </c>
      <c r="CB72" s="62">
        <v>0.01</v>
      </c>
      <c r="CC72" s="62">
        <v>7.4999999999999997E-2</v>
      </c>
      <c r="CD72" s="62">
        <v>0</v>
      </c>
      <c r="CE72" s="331"/>
      <c r="CF72" s="76"/>
      <c r="CG72" s="91"/>
    </row>
    <row r="73" spans="4:85" x14ac:dyDescent="0.2">
      <c r="D73" s="91">
        <v>38412</v>
      </c>
      <c r="F73" s="89">
        <v>3.02</v>
      </c>
      <c r="G73" s="90">
        <v>6.9987359665582005E-2</v>
      </c>
      <c r="H73" s="89">
        <v>0.24</v>
      </c>
      <c r="I73" s="89">
        <v>0.75</v>
      </c>
      <c r="J73" s="89">
        <v>0.8</v>
      </c>
      <c r="K73" s="89">
        <v>0.75</v>
      </c>
      <c r="L73" s="87">
        <v>0.75</v>
      </c>
      <c r="M73" s="87">
        <v>0.85</v>
      </c>
      <c r="N73" s="89">
        <v>1</v>
      </c>
      <c r="O73" s="89">
        <v>0.75</v>
      </c>
      <c r="P73" s="89">
        <v>0.75</v>
      </c>
      <c r="Q73" s="89">
        <v>0.95</v>
      </c>
      <c r="R73" s="90">
        <v>0.24</v>
      </c>
      <c r="S73" s="90">
        <v>0.75</v>
      </c>
      <c r="T73" s="89">
        <v>0.75</v>
      </c>
      <c r="U73" s="89">
        <v>-2.5000000000000001E-3</v>
      </c>
      <c r="V73" s="89">
        <v>3.5000000000000003E-2</v>
      </c>
      <c r="W73" s="89">
        <v>0.16250000000000001</v>
      </c>
      <c r="X73" s="89">
        <v>0.01</v>
      </c>
      <c r="Y73" s="89">
        <v>-7.2499999999999995E-2</v>
      </c>
      <c r="Z73" s="89">
        <v>2.0499999999999997E-2</v>
      </c>
      <c r="AA73" s="89">
        <v>-0.49</v>
      </c>
      <c r="AB73" s="89">
        <v>0.155</v>
      </c>
      <c r="AC73" s="89">
        <v>-5.2499999999999998E-2</v>
      </c>
      <c r="AD73" s="89">
        <v>7.4999999999999997E-3</v>
      </c>
      <c r="AE73" s="89">
        <v>-0.19500000000000001</v>
      </c>
      <c r="AF73" s="89">
        <v>2.5000000000000001E-3</v>
      </c>
      <c r="AG73" s="89">
        <v>-5.2499999999999998E-2</v>
      </c>
      <c r="AH73" s="89">
        <v>1.7500000000000002E-2</v>
      </c>
      <c r="AI73" s="90">
        <v>0.27</v>
      </c>
      <c r="AJ73" s="90">
        <v>0</v>
      </c>
      <c r="AK73" s="90">
        <v>-0.19</v>
      </c>
      <c r="AL73" s="89">
        <v>5.0000000000000001E-3</v>
      </c>
      <c r="AM73" s="89">
        <v>-0.11749999999999999</v>
      </c>
      <c r="AN73" s="89">
        <v>0</v>
      </c>
      <c r="AO73" s="89">
        <v>0.08</v>
      </c>
      <c r="AP73" s="62">
        <v>0.02</v>
      </c>
      <c r="AQ73" s="62">
        <v>0.12</v>
      </c>
      <c r="AR73" s="62">
        <v>2.0499999999999997E-2</v>
      </c>
      <c r="AS73" s="62">
        <v>0</v>
      </c>
      <c r="AT73" s="62">
        <v>0</v>
      </c>
      <c r="AU73" s="62">
        <v>-0.28000000000000003</v>
      </c>
      <c r="AV73" s="62">
        <v>1.2500000000000001E-2</v>
      </c>
      <c r="AW73" s="62">
        <v>0.02</v>
      </c>
      <c r="AX73" s="62">
        <v>-0.01</v>
      </c>
      <c r="AY73" s="62">
        <v>-2.8000000000000004E-2</v>
      </c>
      <c r="AZ73" s="62">
        <v>0.06</v>
      </c>
      <c r="BA73" s="62">
        <v>0.26500000000000001</v>
      </c>
      <c r="BB73" s="62">
        <v>2.2499999999999999E-2</v>
      </c>
      <c r="BC73" s="62">
        <v>-2.8000000000000004E-2</v>
      </c>
      <c r="BD73" s="62">
        <v>8.6999999999999994E-3</v>
      </c>
      <c r="BE73" s="62">
        <v>5.0000000000000001E-3</v>
      </c>
      <c r="BF73" s="62">
        <v>0</v>
      </c>
      <c r="BG73" s="62">
        <v>-2.8000000000000004E-2</v>
      </c>
      <c r="BH73" s="62">
        <v>8.6999999999999994E-3</v>
      </c>
      <c r="BI73" s="62">
        <v>-8.0500000000000002E-2</v>
      </c>
      <c r="BJ73" s="62">
        <v>2.5000000000000001E-2</v>
      </c>
      <c r="BK73" s="62">
        <v>-1.4499999999999999E-2</v>
      </c>
      <c r="BL73" s="62">
        <v>2.4E-2</v>
      </c>
      <c r="BM73" s="62">
        <v>1.2500000000000001E-2</v>
      </c>
      <c r="BN73" s="62">
        <v>1.2500000000000001E-2</v>
      </c>
      <c r="BO73" s="62">
        <v>0.83</v>
      </c>
      <c r="BP73" s="62">
        <v>0.16</v>
      </c>
      <c r="BQ73" s="62">
        <v>-0.35749999999999998</v>
      </c>
      <c r="BR73" s="62">
        <v>0</v>
      </c>
      <c r="BS73" s="62">
        <v>0.30249999999999999</v>
      </c>
      <c r="BT73" s="62">
        <v>0.02</v>
      </c>
      <c r="BU73" s="62">
        <v>0.60250000000000004</v>
      </c>
      <c r="BV73" s="62">
        <v>2.5000000000000001E-3</v>
      </c>
      <c r="BW73" s="62">
        <v>-3.5000000000000003E-2</v>
      </c>
      <c r="BX73" s="62">
        <v>1.7500000000000002E-2</v>
      </c>
      <c r="BY73" s="62">
        <v>-1.3500000000000002E-2</v>
      </c>
      <c r="BZ73" s="62">
        <v>7.4999999999999997E-3</v>
      </c>
      <c r="CA73" s="62">
        <v>-3.1000000000000003E-2</v>
      </c>
      <c r="CB73" s="62">
        <v>0.01</v>
      </c>
      <c r="CC73" s="62">
        <v>0.25</v>
      </c>
      <c r="CD73" s="62">
        <v>0</v>
      </c>
      <c r="CE73" s="331"/>
      <c r="CF73" s="76"/>
      <c r="CG73" s="91"/>
    </row>
    <row r="74" spans="4:85" x14ac:dyDescent="0.2">
      <c r="D74" s="91">
        <v>38443</v>
      </c>
      <c r="F74" s="89">
        <v>2.8860000000000001</v>
      </c>
      <c r="G74" s="90">
        <v>7.0015377600796014E-2</v>
      </c>
      <c r="H74" s="89">
        <v>0.23</v>
      </c>
      <c r="I74" s="89">
        <v>0.4</v>
      </c>
      <c r="J74" s="89">
        <v>0.45</v>
      </c>
      <c r="K74" s="89">
        <v>0.4</v>
      </c>
      <c r="L74" s="87">
        <v>0.45</v>
      </c>
      <c r="M74" s="87">
        <v>0.45</v>
      </c>
      <c r="N74" s="89">
        <v>0.45</v>
      </c>
      <c r="O74" s="89">
        <v>0.45</v>
      </c>
      <c r="P74" s="89">
        <v>0.45</v>
      </c>
      <c r="Q74" s="89">
        <v>0.5</v>
      </c>
      <c r="R74" s="90">
        <v>0.3</v>
      </c>
      <c r="S74" s="90">
        <v>0.45</v>
      </c>
      <c r="T74" s="89">
        <v>0.4</v>
      </c>
      <c r="U74" s="89">
        <v>-0.09</v>
      </c>
      <c r="V74" s="89">
        <v>0.01</v>
      </c>
      <c r="W74" s="89">
        <v>6.7500000000000004E-2</v>
      </c>
      <c r="X74" s="89">
        <v>-2.5000000000000001E-3</v>
      </c>
      <c r="Y74" s="89">
        <v>-0.06</v>
      </c>
      <c r="Z74" s="89">
        <v>1.8000000000000002E-2</v>
      </c>
      <c r="AA74" s="89">
        <v>-0.55000000000000004</v>
      </c>
      <c r="AB74" s="89">
        <v>0.155</v>
      </c>
      <c r="AC74" s="89">
        <v>-5.5E-2</v>
      </c>
      <c r="AD74" s="89">
        <v>2.5000000000000001E-3</v>
      </c>
      <c r="AE74" s="89">
        <v>-0.185</v>
      </c>
      <c r="AF74" s="89">
        <v>0.01</v>
      </c>
      <c r="AG74" s="89">
        <v>-5.5E-2</v>
      </c>
      <c r="AH74" s="89">
        <v>2.5000000000000001E-2</v>
      </c>
      <c r="AI74" s="90">
        <v>0.1825</v>
      </c>
      <c r="AJ74" s="90">
        <v>0</v>
      </c>
      <c r="AK74" s="90">
        <v>-0.19500000000000001</v>
      </c>
      <c r="AL74" s="89">
        <v>0</v>
      </c>
      <c r="AM74" s="89">
        <v>-0.11749999999999999</v>
      </c>
      <c r="AN74" s="89">
        <v>0</v>
      </c>
      <c r="AO74" s="89">
        <v>6.5000000000000002E-2</v>
      </c>
      <c r="AP74" s="62">
        <v>7.4999999999999997E-3</v>
      </c>
      <c r="AQ74" s="62">
        <v>0.28999999999999998</v>
      </c>
      <c r="AR74" s="62">
        <v>1.3000000000000001E-2</v>
      </c>
      <c r="AS74" s="62">
        <v>0</v>
      </c>
      <c r="AT74" s="62">
        <v>0</v>
      </c>
      <c r="AU74" s="62">
        <v>-0.36</v>
      </c>
      <c r="AV74" s="62">
        <v>0</v>
      </c>
      <c r="AW74" s="62">
        <v>0.19</v>
      </c>
      <c r="AX74" s="62">
        <v>-0.01</v>
      </c>
      <c r="AY74" s="62">
        <v>-2.75E-2</v>
      </c>
      <c r="AZ74" s="62">
        <v>0.06</v>
      </c>
      <c r="BA74" s="62">
        <v>0.19500000000000001</v>
      </c>
      <c r="BB74" s="62">
        <v>1.7500000000000002E-2</v>
      </c>
      <c r="BC74" s="62">
        <v>-2.75E-2</v>
      </c>
      <c r="BD74" s="62">
        <v>1.1000000000000001E-2</v>
      </c>
      <c r="BE74" s="62">
        <v>5.0000000000000001E-3</v>
      </c>
      <c r="BF74" s="62">
        <v>0</v>
      </c>
      <c r="BG74" s="62">
        <v>-2.75E-2</v>
      </c>
      <c r="BH74" s="62">
        <v>1.1000000000000001E-2</v>
      </c>
      <c r="BI74" s="62">
        <v>-7.2000000000000008E-2</v>
      </c>
      <c r="BJ74" s="62">
        <v>2.6000000000000002E-2</v>
      </c>
      <c r="BK74" s="62">
        <v>-2.2000000000000002E-2</v>
      </c>
      <c r="BL74" s="62">
        <v>1.6E-2</v>
      </c>
      <c r="BM74" s="62">
        <v>6.0000000000000001E-3</v>
      </c>
      <c r="BN74" s="62">
        <v>0.01</v>
      </c>
      <c r="BO74" s="62">
        <v>0.45</v>
      </c>
      <c r="BP74" s="62">
        <v>0.02</v>
      </c>
      <c r="BQ74" s="62">
        <v>-0.08</v>
      </c>
      <c r="BR74" s="62">
        <v>0</v>
      </c>
      <c r="BS74" s="62">
        <v>0.25</v>
      </c>
      <c r="BT74" s="62">
        <v>5.0000000000000001E-3</v>
      </c>
      <c r="BU74" s="62">
        <v>0.25</v>
      </c>
      <c r="BV74" s="62">
        <v>5.0000000000000001E-3</v>
      </c>
      <c r="BW74" s="62">
        <v>-2.5000000000000001E-2</v>
      </c>
      <c r="BX74" s="62">
        <v>0.02</v>
      </c>
      <c r="BY74" s="62">
        <v>5.0000000000000001E-3</v>
      </c>
      <c r="BZ74" s="62">
        <v>7.4999999999999997E-3</v>
      </c>
      <c r="CA74" s="62">
        <v>-1.2500000000000001E-2</v>
      </c>
      <c r="CB74" s="62">
        <v>1.2500000000000001E-2</v>
      </c>
      <c r="CC74" s="62">
        <v>0.6</v>
      </c>
      <c r="CD74" s="62">
        <v>0</v>
      </c>
      <c r="CE74" s="331"/>
      <c r="CF74" s="76"/>
      <c r="CG74" s="91"/>
    </row>
    <row r="75" spans="4:85" x14ac:dyDescent="0.2">
      <c r="D75" s="91">
        <v>38473</v>
      </c>
      <c r="F75" s="89">
        <v>2.8730000000000002</v>
      </c>
      <c r="G75" s="90">
        <v>7.0042491731895015E-2</v>
      </c>
      <c r="H75" s="89">
        <v>0.23</v>
      </c>
      <c r="I75" s="89">
        <v>0.45</v>
      </c>
      <c r="J75" s="89">
        <v>0.5</v>
      </c>
      <c r="K75" s="89">
        <v>0.4</v>
      </c>
      <c r="L75" s="87">
        <v>0.4</v>
      </c>
      <c r="M75" s="87">
        <v>0.45</v>
      </c>
      <c r="N75" s="89">
        <v>0.5</v>
      </c>
      <c r="O75" s="89">
        <v>0.45</v>
      </c>
      <c r="P75" s="89">
        <v>0.4</v>
      </c>
      <c r="Q75" s="89">
        <v>0.45</v>
      </c>
      <c r="R75" s="90">
        <v>0.25</v>
      </c>
      <c r="S75" s="90">
        <v>0.5</v>
      </c>
      <c r="T75" s="89">
        <v>0.45</v>
      </c>
      <c r="U75" s="89">
        <v>-0.105</v>
      </c>
      <c r="V75" s="89">
        <v>0.01</v>
      </c>
      <c r="W75" s="89">
        <v>7.7499999999999999E-2</v>
      </c>
      <c r="X75" s="89">
        <v>-2.5000000000000001E-3</v>
      </c>
      <c r="Y75" s="89">
        <v>-0.06</v>
      </c>
      <c r="Z75" s="89">
        <v>1.8000000000000002E-2</v>
      </c>
      <c r="AA75" s="89">
        <v>-0.55000000000000004</v>
      </c>
      <c r="AB75" s="89">
        <v>0.155</v>
      </c>
      <c r="AC75" s="89">
        <v>-5.5E-2</v>
      </c>
      <c r="AD75" s="89">
        <v>2.5000000000000001E-3</v>
      </c>
      <c r="AE75" s="89">
        <v>-0.185</v>
      </c>
      <c r="AF75" s="89">
        <v>7.4999999999999997E-3</v>
      </c>
      <c r="AG75" s="89">
        <v>-5.5E-2</v>
      </c>
      <c r="AH75" s="89">
        <v>2.5000000000000001E-2</v>
      </c>
      <c r="AI75" s="90">
        <v>0.17249999999999999</v>
      </c>
      <c r="AJ75" s="90">
        <v>0</v>
      </c>
      <c r="AK75" s="90">
        <v>-0.19500000000000001</v>
      </c>
      <c r="AL75" s="89">
        <v>0</v>
      </c>
      <c r="AM75" s="89">
        <v>-0.11749999999999999</v>
      </c>
      <c r="AN75" s="89">
        <v>0</v>
      </c>
      <c r="AO75" s="89">
        <v>6.5000000000000002E-2</v>
      </c>
      <c r="AP75" s="62">
        <v>7.4999999999999997E-3</v>
      </c>
      <c r="AQ75" s="62">
        <v>0.28999999999999998</v>
      </c>
      <c r="AR75" s="62">
        <v>1.3000000000000001E-2</v>
      </c>
      <c r="AS75" s="62">
        <v>0</v>
      </c>
      <c r="AT75" s="62">
        <v>0</v>
      </c>
      <c r="AU75" s="62">
        <v>-0.36</v>
      </c>
      <c r="AV75" s="62">
        <v>0</v>
      </c>
      <c r="AW75" s="62">
        <v>0.19</v>
      </c>
      <c r="AX75" s="62">
        <v>-0.01</v>
      </c>
      <c r="AY75" s="62">
        <v>-2.75E-2</v>
      </c>
      <c r="AZ75" s="62">
        <v>0.06</v>
      </c>
      <c r="BA75" s="62">
        <v>0.1825</v>
      </c>
      <c r="BB75" s="62">
        <v>0.01</v>
      </c>
      <c r="BC75" s="62">
        <v>-2.75E-2</v>
      </c>
      <c r="BD75" s="62">
        <v>1.1000000000000001E-2</v>
      </c>
      <c r="BE75" s="62">
        <v>5.0000000000000001E-3</v>
      </c>
      <c r="BF75" s="62">
        <v>0</v>
      </c>
      <c r="BG75" s="62">
        <v>-2.75E-2</v>
      </c>
      <c r="BH75" s="62">
        <v>1.1000000000000001E-2</v>
      </c>
      <c r="BI75" s="62">
        <v>-7.2000000000000008E-2</v>
      </c>
      <c r="BJ75" s="62">
        <v>2.6000000000000002E-2</v>
      </c>
      <c r="BK75" s="62">
        <v>-2.2000000000000002E-2</v>
      </c>
      <c r="BL75" s="62">
        <v>1.6E-2</v>
      </c>
      <c r="BM75" s="62">
        <v>6.0000000000000001E-3</v>
      </c>
      <c r="BN75" s="62">
        <v>0.01</v>
      </c>
      <c r="BO75" s="62">
        <v>0.40500000000000003</v>
      </c>
      <c r="BP75" s="62">
        <v>0.02</v>
      </c>
      <c r="BQ75" s="62">
        <v>-0.23900000000000002</v>
      </c>
      <c r="BR75" s="62">
        <v>0</v>
      </c>
      <c r="BS75" s="62">
        <v>0.20250000000000001</v>
      </c>
      <c r="BT75" s="62">
        <v>5.0000000000000001E-3</v>
      </c>
      <c r="BU75" s="62">
        <v>0.20250000000000001</v>
      </c>
      <c r="BV75" s="62">
        <v>5.0000000000000001E-3</v>
      </c>
      <c r="BW75" s="62">
        <v>-2.5249999999999998E-2</v>
      </c>
      <c r="BX75" s="62">
        <v>0.02</v>
      </c>
      <c r="BY75" s="62">
        <v>4.7500000000000007E-3</v>
      </c>
      <c r="BZ75" s="62">
        <v>7.4999999999999997E-3</v>
      </c>
      <c r="CA75" s="62">
        <v>-1.2750000000000001E-2</v>
      </c>
      <c r="CB75" s="62">
        <v>1.2500000000000001E-2</v>
      </c>
      <c r="CC75" s="62">
        <v>0.75</v>
      </c>
      <c r="CD75" s="62">
        <v>0</v>
      </c>
      <c r="CE75" s="331"/>
      <c r="CF75" s="76"/>
      <c r="CG75" s="91"/>
    </row>
    <row r="76" spans="4:85" x14ac:dyDescent="0.2">
      <c r="D76" s="91">
        <v>38504</v>
      </c>
      <c r="F76" s="89">
        <v>2.907</v>
      </c>
      <c r="G76" s="90">
        <v>7.007050966761999E-2</v>
      </c>
      <c r="H76" s="89">
        <v>0.23</v>
      </c>
      <c r="I76" s="89">
        <v>0.45</v>
      </c>
      <c r="J76" s="89">
        <v>0.5</v>
      </c>
      <c r="K76" s="89">
        <v>0.4</v>
      </c>
      <c r="L76" s="87">
        <v>0.5</v>
      </c>
      <c r="M76" s="87">
        <v>0.45</v>
      </c>
      <c r="N76" s="89">
        <v>0.5</v>
      </c>
      <c r="O76" s="89">
        <v>0.5</v>
      </c>
      <c r="P76" s="89">
        <v>0.5</v>
      </c>
      <c r="Q76" s="89">
        <v>0.5</v>
      </c>
      <c r="R76" s="90">
        <v>0.25</v>
      </c>
      <c r="S76" s="90">
        <v>0.5</v>
      </c>
      <c r="T76" s="89">
        <v>0.45</v>
      </c>
      <c r="U76" s="89">
        <v>-0.115</v>
      </c>
      <c r="V76" s="89">
        <v>0.01</v>
      </c>
      <c r="W76" s="89">
        <v>7.2499999999999995E-2</v>
      </c>
      <c r="X76" s="89">
        <v>-2.5000000000000001E-3</v>
      </c>
      <c r="Y76" s="89">
        <v>-0.06</v>
      </c>
      <c r="Z76" s="89">
        <v>1.8000000000000002E-2</v>
      </c>
      <c r="AA76" s="89">
        <v>-0.55000000000000004</v>
      </c>
      <c r="AB76" s="89">
        <v>0.155</v>
      </c>
      <c r="AC76" s="89">
        <v>-5.5E-2</v>
      </c>
      <c r="AD76" s="89">
        <v>2.5000000000000001E-3</v>
      </c>
      <c r="AE76" s="89">
        <v>-0.185</v>
      </c>
      <c r="AF76" s="89">
        <v>5.0000000000000001E-3</v>
      </c>
      <c r="AG76" s="89">
        <v>-5.5E-2</v>
      </c>
      <c r="AH76" s="89">
        <v>2.5000000000000001E-2</v>
      </c>
      <c r="AI76" s="90">
        <v>0.16750000000000001</v>
      </c>
      <c r="AJ76" s="90">
        <v>0</v>
      </c>
      <c r="AK76" s="90">
        <v>-0.19500000000000001</v>
      </c>
      <c r="AL76" s="89">
        <v>0</v>
      </c>
      <c r="AM76" s="89">
        <v>-8.7499999999999994E-2</v>
      </c>
      <c r="AN76" s="89">
        <v>0</v>
      </c>
      <c r="AO76" s="89">
        <v>6.5000000000000002E-2</v>
      </c>
      <c r="AP76" s="62">
        <v>7.4999999999999997E-3</v>
      </c>
      <c r="AQ76" s="62">
        <v>0.28999999999999998</v>
      </c>
      <c r="AR76" s="62">
        <v>1.3000000000000001E-2</v>
      </c>
      <c r="AS76" s="62">
        <v>0</v>
      </c>
      <c r="AT76" s="62">
        <v>0</v>
      </c>
      <c r="AU76" s="62">
        <v>-0.36</v>
      </c>
      <c r="AV76" s="62">
        <v>0</v>
      </c>
      <c r="AW76" s="62">
        <v>0.19</v>
      </c>
      <c r="AX76" s="62">
        <v>-0.01</v>
      </c>
      <c r="AY76" s="62">
        <v>-2.75E-2</v>
      </c>
      <c r="AZ76" s="62">
        <v>0.06</v>
      </c>
      <c r="BA76" s="62">
        <v>0.1825</v>
      </c>
      <c r="BB76" s="62">
        <v>1.2500000000000001E-2</v>
      </c>
      <c r="BC76" s="62">
        <v>-2.75E-2</v>
      </c>
      <c r="BD76" s="62">
        <v>1.1000000000000001E-2</v>
      </c>
      <c r="BE76" s="62">
        <v>5.0000000000000001E-3</v>
      </c>
      <c r="BF76" s="62">
        <v>0</v>
      </c>
      <c r="BG76" s="62">
        <v>-2.75E-2</v>
      </c>
      <c r="BH76" s="62">
        <v>1.1000000000000001E-2</v>
      </c>
      <c r="BI76" s="62">
        <v>-8.8000000000000009E-2</v>
      </c>
      <c r="BJ76" s="62">
        <v>2.6000000000000002E-2</v>
      </c>
      <c r="BK76" s="62">
        <v>-2.2000000000000002E-2</v>
      </c>
      <c r="BL76" s="62">
        <v>1.7000000000000001E-2</v>
      </c>
      <c r="BM76" s="62">
        <v>6.0000000000000001E-3</v>
      </c>
      <c r="BN76" s="62">
        <v>0.01</v>
      </c>
      <c r="BO76" s="62">
        <v>0.39500000000000002</v>
      </c>
      <c r="BP76" s="62">
        <v>3.5000000000000003E-2</v>
      </c>
      <c r="BQ76" s="62">
        <v>-0.626</v>
      </c>
      <c r="BR76" s="62">
        <v>0</v>
      </c>
      <c r="BS76" s="62">
        <v>0.20250000000000001</v>
      </c>
      <c r="BT76" s="62">
        <v>5.0000000000000001E-3</v>
      </c>
      <c r="BU76" s="62">
        <v>0.20250000000000001</v>
      </c>
      <c r="BV76" s="62">
        <v>5.0000000000000001E-3</v>
      </c>
      <c r="BW76" s="62">
        <v>-2.5249999999999998E-2</v>
      </c>
      <c r="BX76" s="62">
        <v>0.02</v>
      </c>
      <c r="BY76" s="62">
        <v>4.7500000000000007E-3</v>
      </c>
      <c r="BZ76" s="62">
        <v>7.4999999999999997E-3</v>
      </c>
      <c r="CA76" s="62">
        <v>-1.2750000000000001E-2</v>
      </c>
      <c r="CB76" s="62">
        <v>1.2500000000000001E-2</v>
      </c>
      <c r="CC76" s="62">
        <v>0.85</v>
      </c>
      <c r="CD76" s="62">
        <v>0</v>
      </c>
      <c r="CE76" s="331"/>
      <c r="CF76" s="76"/>
      <c r="CG76" s="91"/>
    </row>
    <row r="77" spans="4:85" x14ac:dyDescent="0.2">
      <c r="D77" s="91">
        <v>38534</v>
      </c>
      <c r="F77" s="89">
        <v>2.9190000000000005</v>
      </c>
      <c r="G77" s="90">
        <v>7.0097623799213013E-2</v>
      </c>
      <c r="H77" s="89">
        <v>0.23</v>
      </c>
      <c r="I77" s="89">
        <v>0.5</v>
      </c>
      <c r="J77" s="89">
        <v>0.5</v>
      </c>
      <c r="K77" s="89">
        <v>0.4</v>
      </c>
      <c r="L77" s="87">
        <v>0.5</v>
      </c>
      <c r="M77" s="87">
        <v>0.5</v>
      </c>
      <c r="N77" s="89">
        <v>0.5</v>
      </c>
      <c r="O77" s="89">
        <v>0.5</v>
      </c>
      <c r="P77" s="89">
        <v>0.5</v>
      </c>
      <c r="Q77" s="89">
        <v>0.5</v>
      </c>
      <c r="R77" s="90">
        <v>0.34</v>
      </c>
      <c r="S77" s="90">
        <v>0.55000000000000004</v>
      </c>
      <c r="T77" s="89">
        <v>0.5</v>
      </c>
      <c r="U77" s="89">
        <v>-0.115</v>
      </c>
      <c r="V77" s="89">
        <v>0.01</v>
      </c>
      <c r="W77" s="89">
        <v>6.25E-2</v>
      </c>
      <c r="X77" s="89">
        <v>0</v>
      </c>
      <c r="Y77" s="89">
        <v>-0.06</v>
      </c>
      <c r="Z77" s="89">
        <v>1.8000000000000002E-2</v>
      </c>
      <c r="AA77" s="89">
        <v>-0.55000000000000004</v>
      </c>
      <c r="AB77" s="89">
        <v>0.155</v>
      </c>
      <c r="AC77" s="89">
        <v>-5.5E-2</v>
      </c>
      <c r="AD77" s="89">
        <v>2.5000000000000001E-3</v>
      </c>
      <c r="AE77" s="89">
        <v>-0.185</v>
      </c>
      <c r="AF77" s="89">
        <v>2.5000000000000001E-3</v>
      </c>
      <c r="AG77" s="89">
        <v>-5.5E-2</v>
      </c>
      <c r="AH77" s="89">
        <v>2.5000000000000001E-2</v>
      </c>
      <c r="AI77" s="90">
        <v>0.1575</v>
      </c>
      <c r="AJ77" s="90">
        <v>0</v>
      </c>
      <c r="AK77" s="90">
        <v>-0.19500000000000001</v>
      </c>
      <c r="AL77" s="89">
        <v>0</v>
      </c>
      <c r="AM77" s="89">
        <v>-8.7499999999999994E-2</v>
      </c>
      <c r="AN77" s="89">
        <v>0</v>
      </c>
      <c r="AO77" s="89">
        <v>6.5000000000000002E-2</v>
      </c>
      <c r="AP77" s="62">
        <v>7.4999999999999997E-3</v>
      </c>
      <c r="AQ77" s="62">
        <v>0.28999999999999998</v>
      </c>
      <c r="AR77" s="62">
        <v>1.3000000000000001E-2</v>
      </c>
      <c r="AS77" s="62">
        <v>0</v>
      </c>
      <c r="AT77" s="62">
        <v>0</v>
      </c>
      <c r="AU77" s="62">
        <v>-0.36</v>
      </c>
      <c r="AV77" s="62">
        <v>0</v>
      </c>
      <c r="AW77" s="62">
        <v>0.19</v>
      </c>
      <c r="AX77" s="62">
        <v>-0.01</v>
      </c>
      <c r="AY77" s="62">
        <v>-2.75E-2</v>
      </c>
      <c r="AZ77" s="62">
        <v>0.06</v>
      </c>
      <c r="BA77" s="62">
        <v>0.1825</v>
      </c>
      <c r="BB77" s="62">
        <v>1.2500000000000001E-2</v>
      </c>
      <c r="BC77" s="62">
        <v>-2.75E-2</v>
      </c>
      <c r="BD77" s="62">
        <v>1.1000000000000001E-2</v>
      </c>
      <c r="BE77" s="62">
        <v>5.0000000000000001E-3</v>
      </c>
      <c r="BF77" s="62">
        <v>0</v>
      </c>
      <c r="BG77" s="62">
        <v>-2.75E-2</v>
      </c>
      <c r="BH77" s="62">
        <v>1.1000000000000001E-2</v>
      </c>
      <c r="BI77" s="62">
        <v>-8.1000000000000003E-2</v>
      </c>
      <c r="BJ77" s="62">
        <v>2.6000000000000002E-2</v>
      </c>
      <c r="BK77" s="62">
        <v>-2.2000000000000002E-2</v>
      </c>
      <c r="BL77" s="62">
        <v>1.8000000000000002E-2</v>
      </c>
      <c r="BM77" s="62">
        <v>6.0000000000000001E-3</v>
      </c>
      <c r="BN77" s="62">
        <v>0.01</v>
      </c>
      <c r="BO77" s="62">
        <v>0.43</v>
      </c>
      <c r="BP77" s="62">
        <v>3.5000000000000003E-2</v>
      </c>
      <c r="BQ77" s="62">
        <v>-0.31900000000000001</v>
      </c>
      <c r="BR77" s="62">
        <v>0</v>
      </c>
      <c r="BS77" s="62">
        <v>0.215</v>
      </c>
      <c r="BT77" s="62">
        <v>7.4999999999999997E-3</v>
      </c>
      <c r="BU77" s="62">
        <v>0.215</v>
      </c>
      <c r="BV77" s="62">
        <v>7.4999999999999997E-3</v>
      </c>
      <c r="BW77" s="62">
        <v>-2.5249999999999998E-2</v>
      </c>
      <c r="BX77" s="62">
        <v>0.02</v>
      </c>
      <c r="BY77" s="62">
        <v>4.7500000000000007E-3</v>
      </c>
      <c r="BZ77" s="62">
        <v>7.4999999999999997E-3</v>
      </c>
      <c r="CA77" s="62">
        <v>-1.2750000000000001E-2</v>
      </c>
      <c r="CB77" s="62">
        <v>1.2500000000000001E-2</v>
      </c>
      <c r="CC77" s="62">
        <v>1.05</v>
      </c>
      <c r="CD77" s="62">
        <v>0</v>
      </c>
      <c r="CE77" s="331"/>
      <c r="CF77" s="76"/>
      <c r="CG77" s="91"/>
    </row>
    <row r="78" spans="4:85" x14ac:dyDescent="0.2">
      <c r="D78" s="91">
        <v>38565</v>
      </c>
      <c r="F78" s="89">
        <v>2.94</v>
      </c>
      <c r="G78" s="90">
        <v>7.012564173544801E-2</v>
      </c>
      <c r="H78" s="89">
        <v>0.23</v>
      </c>
      <c r="I78" s="89">
        <v>0.55000000000000004</v>
      </c>
      <c r="J78" s="89">
        <v>0.55000000000000004</v>
      </c>
      <c r="K78" s="89">
        <v>0.5</v>
      </c>
      <c r="L78" s="87">
        <v>0.6</v>
      </c>
      <c r="M78" s="87">
        <v>0.55000000000000004</v>
      </c>
      <c r="N78" s="89">
        <v>0.6</v>
      </c>
      <c r="O78" s="89">
        <v>0.55000000000000004</v>
      </c>
      <c r="P78" s="89">
        <v>0.6</v>
      </c>
      <c r="Q78" s="89">
        <v>0.45</v>
      </c>
      <c r="R78" s="90">
        <v>0.38</v>
      </c>
      <c r="S78" s="90">
        <v>0.6</v>
      </c>
      <c r="T78" s="89">
        <v>0.55000000000000004</v>
      </c>
      <c r="U78" s="89">
        <v>-0.115</v>
      </c>
      <c r="V78" s="89">
        <v>0.01</v>
      </c>
      <c r="W78" s="89">
        <v>0.06</v>
      </c>
      <c r="X78" s="89">
        <v>2.5000000000000001E-3</v>
      </c>
      <c r="Y78" s="89">
        <v>-0.06</v>
      </c>
      <c r="Z78" s="89">
        <v>1.8000000000000002E-2</v>
      </c>
      <c r="AA78" s="89">
        <v>-0.55000000000000004</v>
      </c>
      <c r="AB78" s="89">
        <v>0.155</v>
      </c>
      <c r="AC78" s="89">
        <v>-5.5E-2</v>
      </c>
      <c r="AD78" s="89">
        <v>2.5000000000000001E-3</v>
      </c>
      <c r="AE78" s="89">
        <v>-0.185</v>
      </c>
      <c r="AF78" s="89">
        <v>2.5000000000000001E-3</v>
      </c>
      <c r="AG78" s="89">
        <v>-5.5E-2</v>
      </c>
      <c r="AH78" s="89">
        <v>2.5000000000000001E-2</v>
      </c>
      <c r="AI78" s="90">
        <v>0.155</v>
      </c>
      <c r="AJ78" s="90">
        <v>0</v>
      </c>
      <c r="AK78" s="90">
        <v>-0.19500000000000001</v>
      </c>
      <c r="AL78" s="89">
        <v>0</v>
      </c>
      <c r="AM78" s="89">
        <v>-8.7499999999999994E-2</v>
      </c>
      <c r="AN78" s="89">
        <v>0</v>
      </c>
      <c r="AO78" s="89">
        <v>6.5000000000000002E-2</v>
      </c>
      <c r="AP78" s="62">
        <v>7.4999999999999997E-3</v>
      </c>
      <c r="AQ78" s="62">
        <v>0.28999999999999998</v>
      </c>
      <c r="AR78" s="62">
        <v>1.3000000000000001E-2</v>
      </c>
      <c r="AS78" s="62">
        <v>0</v>
      </c>
      <c r="AT78" s="62">
        <v>0</v>
      </c>
      <c r="AU78" s="62">
        <v>-0.36</v>
      </c>
      <c r="AV78" s="62">
        <v>0</v>
      </c>
      <c r="AW78" s="62">
        <v>0.19</v>
      </c>
      <c r="AX78" s="62">
        <v>-0.01</v>
      </c>
      <c r="AY78" s="62">
        <v>-2.75E-2</v>
      </c>
      <c r="AZ78" s="62">
        <v>0.06</v>
      </c>
      <c r="BA78" s="62">
        <v>0.1825</v>
      </c>
      <c r="BB78" s="62">
        <v>1.2500000000000001E-2</v>
      </c>
      <c r="BC78" s="62">
        <v>-2.75E-2</v>
      </c>
      <c r="BD78" s="62">
        <v>1.1000000000000001E-2</v>
      </c>
      <c r="BE78" s="62">
        <v>5.0000000000000001E-3</v>
      </c>
      <c r="BF78" s="62">
        <v>0</v>
      </c>
      <c r="BG78" s="62">
        <v>-2.75E-2</v>
      </c>
      <c r="BH78" s="62">
        <v>1.1000000000000001E-2</v>
      </c>
      <c r="BI78" s="62">
        <v>-7.2000000000000008E-2</v>
      </c>
      <c r="BJ78" s="62">
        <v>2.6000000000000002E-2</v>
      </c>
      <c r="BK78" s="62">
        <v>-2.2000000000000002E-2</v>
      </c>
      <c r="BL78" s="62">
        <v>1.9000000000000003E-2</v>
      </c>
      <c r="BM78" s="62">
        <v>6.0000000000000001E-3</v>
      </c>
      <c r="BN78" s="62">
        <v>0.01</v>
      </c>
      <c r="BO78" s="62">
        <v>0.495</v>
      </c>
      <c r="BP78" s="62">
        <v>3.5000000000000003E-2</v>
      </c>
      <c r="BQ78" s="62">
        <v>-0.6</v>
      </c>
      <c r="BR78" s="62">
        <v>0</v>
      </c>
      <c r="BS78" s="62">
        <v>0.215</v>
      </c>
      <c r="BT78" s="62">
        <v>7.4999999999999997E-3</v>
      </c>
      <c r="BU78" s="62">
        <v>0.215</v>
      </c>
      <c r="BV78" s="62">
        <v>7.4999999999999997E-3</v>
      </c>
      <c r="BW78" s="62">
        <v>-2.5249999999999998E-2</v>
      </c>
      <c r="BX78" s="62">
        <v>0.02</v>
      </c>
      <c r="BY78" s="62">
        <v>4.7500000000000007E-3</v>
      </c>
      <c r="BZ78" s="62">
        <v>7.4999999999999997E-3</v>
      </c>
      <c r="CA78" s="62">
        <v>-1.2750000000000001E-2</v>
      </c>
      <c r="CB78" s="62">
        <v>1.2500000000000001E-2</v>
      </c>
      <c r="CC78" s="62">
        <v>1.05</v>
      </c>
      <c r="CD78" s="62">
        <v>0</v>
      </c>
      <c r="CE78" s="331"/>
      <c r="CF78" s="76"/>
      <c r="CG78" s="91"/>
    </row>
    <row r="79" spans="4:85" x14ac:dyDescent="0.2">
      <c r="D79" s="91">
        <v>38596</v>
      </c>
      <c r="F79" s="89">
        <v>2.9649999999999999</v>
      </c>
      <c r="G79" s="90">
        <v>7.0150003019792018E-2</v>
      </c>
      <c r="H79" s="89">
        <v>0.23</v>
      </c>
      <c r="I79" s="89">
        <v>0.55000000000000004</v>
      </c>
      <c r="J79" s="89">
        <v>0.55000000000000004</v>
      </c>
      <c r="K79" s="89">
        <v>0.55000000000000004</v>
      </c>
      <c r="L79" s="87">
        <v>0.55000000000000004</v>
      </c>
      <c r="M79" s="87">
        <v>0.55000000000000004</v>
      </c>
      <c r="N79" s="89">
        <v>0.6</v>
      </c>
      <c r="O79" s="89">
        <v>0.6</v>
      </c>
      <c r="P79" s="89">
        <v>0.55000000000000004</v>
      </c>
      <c r="Q79" s="89">
        <v>0.5</v>
      </c>
      <c r="R79" s="90">
        <v>0.35</v>
      </c>
      <c r="S79" s="90">
        <v>0.6</v>
      </c>
      <c r="T79" s="89">
        <v>0.55000000000000004</v>
      </c>
      <c r="U79" s="89">
        <v>-0.105</v>
      </c>
      <c r="V79" s="89">
        <v>0.01</v>
      </c>
      <c r="W79" s="89">
        <v>5.7500000000000002E-2</v>
      </c>
      <c r="X79" s="89">
        <v>2.5000000000000001E-3</v>
      </c>
      <c r="Y79" s="89">
        <v>-0.06</v>
      </c>
      <c r="Z79" s="89">
        <v>1.8000000000000002E-2</v>
      </c>
      <c r="AA79" s="89">
        <v>-0.55000000000000004</v>
      </c>
      <c r="AB79" s="89">
        <v>0.155</v>
      </c>
      <c r="AC79" s="89">
        <v>-5.5E-2</v>
      </c>
      <c r="AD79" s="89">
        <v>2.5000000000000001E-3</v>
      </c>
      <c r="AE79" s="89">
        <v>-0.185</v>
      </c>
      <c r="AF79" s="89">
        <v>2.5000000000000001E-3</v>
      </c>
      <c r="AG79" s="89">
        <v>-5.5E-2</v>
      </c>
      <c r="AH79" s="89">
        <v>2.5000000000000001E-2</v>
      </c>
      <c r="AI79" s="90">
        <v>0.1525</v>
      </c>
      <c r="AJ79" s="90">
        <v>0</v>
      </c>
      <c r="AK79" s="90">
        <v>-0.19500000000000001</v>
      </c>
      <c r="AL79" s="89">
        <v>0</v>
      </c>
      <c r="AM79" s="89">
        <v>-8.7499999999999994E-2</v>
      </c>
      <c r="AN79" s="89">
        <v>0</v>
      </c>
      <c r="AO79" s="89">
        <v>6.5000000000000002E-2</v>
      </c>
      <c r="AP79" s="62">
        <v>7.4999999999999997E-3</v>
      </c>
      <c r="AQ79" s="62">
        <v>0.28999999999999998</v>
      </c>
      <c r="AR79" s="62">
        <v>1.3000000000000001E-2</v>
      </c>
      <c r="AS79" s="62">
        <v>0</v>
      </c>
      <c r="AT79" s="62">
        <v>0</v>
      </c>
      <c r="AU79" s="62">
        <v>-0.36</v>
      </c>
      <c r="AV79" s="62">
        <v>0</v>
      </c>
      <c r="AW79" s="62">
        <v>0.19</v>
      </c>
      <c r="AX79" s="62">
        <v>-0.01</v>
      </c>
      <c r="AY79" s="62">
        <v>-2.75E-2</v>
      </c>
      <c r="AZ79" s="62">
        <v>0.06</v>
      </c>
      <c r="BA79" s="62">
        <v>0.1825</v>
      </c>
      <c r="BB79" s="62">
        <v>1.2500000000000001E-2</v>
      </c>
      <c r="BC79" s="62">
        <v>-2.75E-2</v>
      </c>
      <c r="BD79" s="62">
        <v>1.1000000000000001E-2</v>
      </c>
      <c r="BE79" s="62">
        <v>5.0000000000000001E-3</v>
      </c>
      <c r="BF79" s="62">
        <v>0</v>
      </c>
      <c r="BG79" s="62">
        <v>-2.75E-2</v>
      </c>
      <c r="BH79" s="62">
        <v>1.1000000000000001E-2</v>
      </c>
      <c r="BI79" s="62">
        <v>-5.2000000000000005E-2</v>
      </c>
      <c r="BJ79" s="62">
        <v>2.5000000000000001E-2</v>
      </c>
      <c r="BK79" s="62">
        <v>-2.2000000000000002E-2</v>
      </c>
      <c r="BL79" s="62">
        <v>1.9000000000000003E-2</v>
      </c>
      <c r="BM79" s="62">
        <v>6.0000000000000001E-3</v>
      </c>
      <c r="BN79" s="62">
        <v>0.01</v>
      </c>
      <c r="BO79" s="62">
        <v>0.39500000000000002</v>
      </c>
      <c r="BP79" s="62">
        <v>3.5000000000000003E-2</v>
      </c>
      <c r="BQ79" s="62">
        <v>-0.89500000000000002</v>
      </c>
      <c r="BR79" s="62">
        <v>0</v>
      </c>
      <c r="BS79" s="62">
        <v>0.19500000000000001</v>
      </c>
      <c r="BT79" s="62">
        <v>5.0000000000000001E-3</v>
      </c>
      <c r="BU79" s="62">
        <v>0.19500000000000001</v>
      </c>
      <c r="BV79" s="62">
        <v>5.0000000000000001E-3</v>
      </c>
      <c r="BW79" s="62">
        <v>-2.775E-2</v>
      </c>
      <c r="BX79" s="62">
        <v>0.02</v>
      </c>
      <c r="BY79" s="62">
        <v>2.2500000000000003E-3</v>
      </c>
      <c r="BZ79" s="62">
        <v>7.4999999999999997E-3</v>
      </c>
      <c r="CA79" s="62">
        <v>-1.5250000000000001E-2</v>
      </c>
      <c r="CB79" s="62">
        <v>1.2500000000000001E-2</v>
      </c>
      <c r="CC79" s="62">
        <v>0.65</v>
      </c>
      <c r="CD79" s="62">
        <v>0</v>
      </c>
      <c r="CE79" s="331"/>
      <c r="CF79" s="76"/>
      <c r="CG79" s="91"/>
    </row>
    <row r="80" spans="4:85" x14ac:dyDescent="0.2">
      <c r="D80" s="91">
        <v>38626</v>
      </c>
      <c r="F80" s="89">
        <v>2.9780000000000002</v>
      </c>
      <c r="G80" s="90">
        <v>7.0169803847746015E-2</v>
      </c>
      <c r="H80" s="89">
        <v>0.23</v>
      </c>
      <c r="I80" s="89">
        <v>0.6</v>
      </c>
      <c r="J80" s="89">
        <v>0.6</v>
      </c>
      <c r="K80" s="89">
        <v>0.55000000000000004</v>
      </c>
      <c r="L80" s="87">
        <v>0.6</v>
      </c>
      <c r="M80" s="87">
        <v>0.6</v>
      </c>
      <c r="N80" s="89">
        <v>0.65</v>
      </c>
      <c r="O80" s="89">
        <v>0.65</v>
      </c>
      <c r="P80" s="89">
        <v>0.6</v>
      </c>
      <c r="Q80" s="89">
        <v>0.5</v>
      </c>
      <c r="R80" s="90">
        <v>0.39</v>
      </c>
      <c r="S80" s="90">
        <v>0.65</v>
      </c>
      <c r="T80" s="89">
        <v>0.6</v>
      </c>
      <c r="U80" s="89">
        <v>-0.09</v>
      </c>
      <c r="V80" s="89">
        <v>0.01</v>
      </c>
      <c r="W80" s="89">
        <v>7.2499999999999995E-2</v>
      </c>
      <c r="X80" s="89">
        <v>2.5000000000000001E-3</v>
      </c>
      <c r="Y80" s="89">
        <v>-0.06</v>
      </c>
      <c r="Z80" s="89">
        <v>1.8000000000000002E-2</v>
      </c>
      <c r="AA80" s="89">
        <v>-0.55000000000000004</v>
      </c>
      <c r="AB80" s="89">
        <v>0.155</v>
      </c>
      <c r="AC80" s="89">
        <v>-5.5E-2</v>
      </c>
      <c r="AD80" s="89">
        <v>2.5000000000000001E-3</v>
      </c>
      <c r="AE80" s="89">
        <v>-0.185</v>
      </c>
      <c r="AF80" s="89">
        <v>2.5000000000000001E-3</v>
      </c>
      <c r="AG80" s="89">
        <v>-5.5E-2</v>
      </c>
      <c r="AH80" s="89">
        <v>2.5000000000000001E-2</v>
      </c>
      <c r="AI80" s="90">
        <v>0.16750000000000001</v>
      </c>
      <c r="AJ80" s="90">
        <v>0</v>
      </c>
      <c r="AK80" s="90">
        <v>-0.19500000000000001</v>
      </c>
      <c r="AL80" s="89">
        <v>0</v>
      </c>
      <c r="AM80" s="89">
        <v>-8.7499999999999994E-2</v>
      </c>
      <c r="AN80" s="89">
        <v>0</v>
      </c>
      <c r="AO80" s="89">
        <v>6.5000000000000002E-2</v>
      </c>
      <c r="AP80" s="62">
        <v>7.4999999999999997E-3</v>
      </c>
      <c r="AQ80" s="62">
        <v>0.28999999999999998</v>
      </c>
      <c r="AR80" s="62">
        <v>1.3000000000000001E-2</v>
      </c>
      <c r="AS80" s="62">
        <v>0</v>
      </c>
      <c r="AT80" s="62">
        <v>0</v>
      </c>
      <c r="AU80" s="62">
        <v>-0.36</v>
      </c>
      <c r="AV80" s="62">
        <v>5.0000000000000001E-3</v>
      </c>
      <c r="AW80" s="62">
        <v>0.19</v>
      </c>
      <c r="AX80" s="62">
        <v>-0.01</v>
      </c>
      <c r="AY80" s="62">
        <v>-2.75E-2</v>
      </c>
      <c r="AZ80" s="62">
        <v>0.06</v>
      </c>
      <c r="BA80" s="62">
        <v>0.1875</v>
      </c>
      <c r="BB80" s="62">
        <v>1.2500000000000001E-2</v>
      </c>
      <c r="BC80" s="62">
        <v>-2.75E-2</v>
      </c>
      <c r="BD80" s="62">
        <v>1.1000000000000001E-2</v>
      </c>
      <c r="BE80" s="62">
        <v>5.0000000000000001E-3</v>
      </c>
      <c r="BF80" s="62">
        <v>0</v>
      </c>
      <c r="BG80" s="62">
        <v>-2.75E-2</v>
      </c>
      <c r="BH80" s="62">
        <v>1.1000000000000001E-2</v>
      </c>
      <c r="BI80" s="62">
        <v>-6.2000000000000006E-2</v>
      </c>
      <c r="BJ80" s="62">
        <v>2.5000000000000001E-2</v>
      </c>
      <c r="BK80" s="62">
        <v>-2.2000000000000002E-2</v>
      </c>
      <c r="BL80" s="62">
        <v>0.02</v>
      </c>
      <c r="BM80" s="62">
        <v>6.0000000000000001E-3</v>
      </c>
      <c r="BN80" s="62">
        <v>0.01</v>
      </c>
      <c r="BO80" s="62">
        <v>0.46100000000000002</v>
      </c>
      <c r="BP80" s="62">
        <v>3.5000000000000003E-2</v>
      </c>
      <c r="BQ80" s="62">
        <v>-0.54</v>
      </c>
      <c r="BR80" s="62">
        <v>0</v>
      </c>
      <c r="BS80" s="62">
        <v>0.215</v>
      </c>
      <c r="BT80" s="62">
        <v>2.5000000000000001E-3</v>
      </c>
      <c r="BU80" s="62">
        <v>0.215</v>
      </c>
      <c r="BV80" s="62">
        <v>2.5000000000000001E-3</v>
      </c>
      <c r="BW80" s="62">
        <v>-2.775E-2</v>
      </c>
      <c r="BX80" s="62">
        <v>0.02</v>
      </c>
      <c r="BY80" s="62">
        <v>2.2500000000000003E-3</v>
      </c>
      <c r="BZ80" s="62">
        <v>7.4999999999999997E-3</v>
      </c>
      <c r="CA80" s="62">
        <v>-1.5250000000000001E-2</v>
      </c>
      <c r="CB80" s="62">
        <v>1.2500000000000001E-2</v>
      </c>
      <c r="CC80" s="62">
        <v>0.35</v>
      </c>
      <c r="CD80" s="62">
        <v>0</v>
      </c>
      <c r="CE80" s="331"/>
      <c r="CF80" s="76"/>
      <c r="CG80" s="91"/>
    </row>
    <row r="81" spans="4:85" x14ac:dyDescent="0.2">
      <c r="D81" s="91">
        <v>38657</v>
      </c>
      <c r="F81" s="89">
        <v>3.06</v>
      </c>
      <c r="G81" s="90">
        <v>7.0190264703434008E-2</v>
      </c>
      <c r="H81" s="89">
        <v>0.23250000000000001</v>
      </c>
      <c r="I81" s="89">
        <v>0.8</v>
      </c>
      <c r="J81" s="89">
        <v>0.85</v>
      </c>
      <c r="K81" s="89">
        <v>0.8</v>
      </c>
      <c r="L81" s="87">
        <v>0.8</v>
      </c>
      <c r="M81" s="87">
        <v>0.9</v>
      </c>
      <c r="N81" s="89">
        <v>0.95</v>
      </c>
      <c r="O81" s="89">
        <v>0.85</v>
      </c>
      <c r="P81" s="89">
        <v>0.8</v>
      </c>
      <c r="Q81" s="89">
        <v>0.95</v>
      </c>
      <c r="R81" s="90">
        <v>0.33</v>
      </c>
      <c r="S81" s="90">
        <v>0.8</v>
      </c>
      <c r="T81" s="89">
        <v>0.8</v>
      </c>
      <c r="U81" s="89">
        <v>-2.5000000000000001E-2</v>
      </c>
      <c r="V81" s="89">
        <v>3.5000000000000003E-2</v>
      </c>
      <c r="W81" s="89">
        <v>0.13</v>
      </c>
      <c r="X81" s="89">
        <v>0</v>
      </c>
      <c r="Y81" s="89">
        <v>-0.08</v>
      </c>
      <c r="Z81" s="89">
        <v>2.2499999999999999E-2</v>
      </c>
      <c r="AA81" s="89">
        <v>-0.5</v>
      </c>
      <c r="AB81" s="89">
        <v>0.155</v>
      </c>
      <c r="AC81" s="89">
        <v>-0.06</v>
      </c>
      <c r="AD81" s="89">
        <v>7.4999999999999997E-3</v>
      </c>
      <c r="AE81" s="89">
        <v>-0.18</v>
      </c>
      <c r="AF81" s="89">
        <v>1.2500000000000001E-2</v>
      </c>
      <c r="AG81" s="89">
        <v>-0.06</v>
      </c>
      <c r="AH81" s="89">
        <v>1.7500000000000002E-2</v>
      </c>
      <c r="AI81" s="90">
        <v>0.245</v>
      </c>
      <c r="AJ81" s="90">
        <v>0</v>
      </c>
      <c r="AK81" s="90">
        <v>-0.19</v>
      </c>
      <c r="AL81" s="89">
        <v>5.0000000000000001E-3</v>
      </c>
      <c r="AM81" s="89">
        <v>-0.125</v>
      </c>
      <c r="AN81" s="89">
        <v>0</v>
      </c>
      <c r="AO81" s="89">
        <v>0.08</v>
      </c>
      <c r="AP81" s="62">
        <v>0.02</v>
      </c>
      <c r="AQ81" s="62">
        <v>0.12</v>
      </c>
      <c r="AR81" s="62">
        <v>2.2499999999999999E-2</v>
      </c>
      <c r="AS81" s="62">
        <v>0</v>
      </c>
      <c r="AT81" s="62">
        <v>0</v>
      </c>
      <c r="AU81" s="62">
        <v>-0.28000000000000003</v>
      </c>
      <c r="AV81" s="62">
        <v>1.2500000000000001E-2</v>
      </c>
      <c r="AW81" s="62">
        <v>0.02</v>
      </c>
      <c r="AX81" s="62">
        <v>-0.01</v>
      </c>
      <c r="AY81" s="62">
        <v>-3.0500000000000003E-2</v>
      </c>
      <c r="AZ81" s="62">
        <v>0.06</v>
      </c>
      <c r="BA81" s="62">
        <v>0.27</v>
      </c>
      <c r="BB81" s="62">
        <v>1.7500000000000002E-2</v>
      </c>
      <c r="BC81" s="62">
        <v>-3.0500000000000003E-2</v>
      </c>
      <c r="BD81" s="62">
        <v>8.6999999999999994E-3</v>
      </c>
      <c r="BE81" s="62">
        <v>5.0000000000000001E-3</v>
      </c>
      <c r="BF81" s="62">
        <v>0</v>
      </c>
      <c r="BG81" s="62">
        <v>-3.0500000000000003E-2</v>
      </c>
      <c r="BH81" s="62">
        <v>8.6999999999999994E-3</v>
      </c>
      <c r="BI81" s="62">
        <v>-5.8500000000000003E-2</v>
      </c>
      <c r="BJ81" s="62">
        <v>2.5000000000000001E-2</v>
      </c>
      <c r="BK81" s="62">
        <v>-1.4499999999999999E-2</v>
      </c>
      <c r="BL81" s="62">
        <v>0.02</v>
      </c>
      <c r="BM81" s="62">
        <v>1.3500000000000002E-2</v>
      </c>
      <c r="BN81" s="62">
        <v>0.01</v>
      </c>
      <c r="BO81" s="62">
        <v>0.76749999999999996</v>
      </c>
      <c r="BP81" s="62">
        <v>0.14599999999999999</v>
      </c>
      <c r="BQ81" s="62">
        <v>-0.40749999999999997</v>
      </c>
      <c r="BR81" s="62">
        <v>0</v>
      </c>
      <c r="BS81" s="62">
        <v>0.28749999999999998</v>
      </c>
      <c r="BT81" s="62">
        <v>0.02</v>
      </c>
      <c r="BU81" s="62">
        <v>0.46500000000000002</v>
      </c>
      <c r="BV81" s="62">
        <v>1.4999999999999999E-2</v>
      </c>
      <c r="BW81" s="62">
        <v>-4.2500000000000003E-2</v>
      </c>
      <c r="BX81" s="62">
        <v>1.7500000000000002E-2</v>
      </c>
      <c r="BY81" s="62">
        <v>-1.3500000000000002E-2</v>
      </c>
      <c r="BZ81" s="62">
        <v>7.4999999999999997E-3</v>
      </c>
      <c r="CA81" s="62">
        <v>-3.1000000000000003E-2</v>
      </c>
      <c r="CB81" s="62">
        <v>0.01</v>
      </c>
      <c r="CC81" s="62">
        <v>0.27</v>
      </c>
      <c r="CD81" s="62">
        <v>0</v>
      </c>
      <c r="CE81" s="331"/>
      <c r="CF81" s="76"/>
      <c r="CG81" s="91"/>
    </row>
    <row r="82" spans="4:85" x14ac:dyDescent="0.2">
      <c r="D82" s="91">
        <v>38687</v>
      </c>
      <c r="F82" s="89">
        <v>3.14</v>
      </c>
      <c r="G82" s="90">
        <v>7.0210065531650004E-2</v>
      </c>
      <c r="H82" s="89">
        <v>0.23499999999999999</v>
      </c>
      <c r="I82" s="89">
        <v>1</v>
      </c>
      <c r="J82" s="89">
        <v>1.05</v>
      </c>
      <c r="K82" s="89">
        <v>1</v>
      </c>
      <c r="L82" s="87">
        <v>1</v>
      </c>
      <c r="M82" s="87">
        <v>1.1499999999999999</v>
      </c>
      <c r="N82" s="89">
        <v>1.25</v>
      </c>
      <c r="O82" s="89">
        <v>1.05</v>
      </c>
      <c r="P82" s="89">
        <v>1</v>
      </c>
      <c r="Q82" s="89">
        <v>1.35</v>
      </c>
      <c r="R82" s="90">
        <v>0.52500000000000002</v>
      </c>
      <c r="S82" s="90">
        <v>1.1000000000000001</v>
      </c>
      <c r="T82" s="89">
        <v>1</v>
      </c>
      <c r="U82" s="89">
        <v>-1.7500000000000002E-2</v>
      </c>
      <c r="V82" s="89">
        <v>3.5000000000000003E-2</v>
      </c>
      <c r="W82" s="89">
        <v>0.17</v>
      </c>
      <c r="X82" s="89">
        <v>2.5000000000000001E-3</v>
      </c>
      <c r="Y82" s="89">
        <v>-0.08</v>
      </c>
      <c r="Z82" s="89">
        <v>2.2499999999999999E-2</v>
      </c>
      <c r="AA82" s="89">
        <v>-0.5</v>
      </c>
      <c r="AB82" s="89">
        <v>0.155</v>
      </c>
      <c r="AC82" s="89">
        <v>-0.06</v>
      </c>
      <c r="AD82" s="89">
        <v>7.4999999999999997E-3</v>
      </c>
      <c r="AE82" s="89">
        <v>-0.1875</v>
      </c>
      <c r="AF82" s="89">
        <v>5.0000000000000001E-3</v>
      </c>
      <c r="AG82" s="89">
        <v>-0.06</v>
      </c>
      <c r="AH82" s="89">
        <v>1.7500000000000002E-2</v>
      </c>
      <c r="AI82" s="90">
        <v>0.28499999999999998</v>
      </c>
      <c r="AJ82" s="90">
        <v>0</v>
      </c>
      <c r="AK82" s="90">
        <v>-0.19</v>
      </c>
      <c r="AL82" s="89">
        <v>5.0000000000000001E-3</v>
      </c>
      <c r="AM82" s="89">
        <v>-0.125</v>
      </c>
      <c r="AN82" s="89">
        <v>0</v>
      </c>
      <c r="AO82" s="89">
        <v>0.08</v>
      </c>
      <c r="AP82" s="62">
        <v>0.02</v>
      </c>
      <c r="AQ82" s="62">
        <v>0.12</v>
      </c>
      <c r="AR82" s="62">
        <v>2.2499999999999999E-2</v>
      </c>
      <c r="AS82" s="62">
        <v>0</v>
      </c>
      <c r="AT82" s="62">
        <v>0</v>
      </c>
      <c r="AU82" s="62">
        <v>-0.28000000000000003</v>
      </c>
      <c r="AV82" s="62">
        <v>1.2500000000000001E-2</v>
      </c>
      <c r="AW82" s="62">
        <v>0.02</v>
      </c>
      <c r="AX82" s="62">
        <v>-0.01</v>
      </c>
      <c r="AY82" s="62">
        <v>-3.0500000000000003E-2</v>
      </c>
      <c r="AZ82" s="62">
        <v>0.06</v>
      </c>
      <c r="BA82" s="62">
        <v>0.30499999999999999</v>
      </c>
      <c r="BB82" s="62">
        <v>2.2499999999999999E-2</v>
      </c>
      <c r="BC82" s="62">
        <v>-3.0500000000000003E-2</v>
      </c>
      <c r="BD82" s="62">
        <v>8.6999999999999994E-3</v>
      </c>
      <c r="BE82" s="62">
        <v>5.0000000000000001E-3</v>
      </c>
      <c r="BF82" s="62">
        <v>0</v>
      </c>
      <c r="BG82" s="62">
        <v>-3.0500000000000003E-2</v>
      </c>
      <c r="BH82" s="62">
        <v>8.6999999999999994E-3</v>
      </c>
      <c r="BI82" s="62">
        <v>-6.25E-2</v>
      </c>
      <c r="BJ82" s="62">
        <v>2.5000000000000001E-2</v>
      </c>
      <c r="BK82" s="62">
        <v>-1.4499999999999999E-2</v>
      </c>
      <c r="BL82" s="62">
        <v>2.1000000000000001E-2</v>
      </c>
      <c r="BM82" s="62">
        <v>1.3500000000000002E-2</v>
      </c>
      <c r="BN82" s="62">
        <v>0.01</v>
      </c>
      <c r="BO82" s="62">
        <v>1.19</v>
      </c>
      <c r="BP82" s="62">
        <v>0.2</v>
      </c>
      <c r="BQ82" s="62">
        <v>-0.29749999999999999</v>
      </c>
      <c r="BR82" s="62">
        <v>0</v>
      </c>
      <c r="BS82" s="62">
        <v>0.33750000000000002</v>
      </c>
      <c r="BT82" s="62">
        <v>2.2499999999999999E-2</v>
      </c>
      <c r="BU82" s="62">
        <v>0.8</v>
      </c>
      <c r="BV82" s="62">
        <v>1.7500000000000002E-2</v>
      </c>
      <c r="BW82" s="62">
        <v>-3.5000000000000003E-2</v>
      </c>
      <c r="BX82" s="62">
        <v>1.7500000000000002E-2</v>
      </c>
      <c r="BY82" s="62">
        <v>-1.3500000000000002E-2</v>
      </c>
      <c r="BZ82" s="62">
        <v>7.4999999999999997E-3</v>
      </c>
      <c r="CA82" s="62">
        <v>-3.1000000000000003E-2</v>
      </c>
      <c r="CB82" s="62">
        <v>0.01</v>
      </c>
      <c r="CC82" s="62">
        <v>0.25</v>
      </c>
      <c r="CD82" s="62">
        <v>0</v>
      </c>
      <c r="CE82" s="331"/>
      <c r="CF82" s="76"/>
      <c r="CG82" s="91"/>
    </row>
    <row r="83" spans="4:85" x14ac:dyDescent="0.2">
      <c r="D83" s="91">
        <v>38718</v>
      </c>
      <c r="F83" s="89">
        <v>3.278</v>
      </c>
      <c r="G83" s="90">
        <v>7.0230526387611014E-2</v>
      </c>
      <c r="H83" s="89">
        <v>0.23499999999999999</v>
      </c>
      <c r="I83" s="89">
        <v>1</v>
      </c>
      <c r="J83" s="89">
        <v>1.05</v>
      </c>
      <c r="K83" s="89">
        <v>1</v>
      </c>
      <c r="L83" s="87">
        <v>1</v>
      </c>
      <c r="M83" s="87">
        <v>1.1499999999999999</v>
      </c>
      <c r="N83" s="89">
        <v>1.45</v>
      </c>
      <c r="O83" s="89">
        <v>1.05</v>
      </c>
      <c r="P83" s="89">
        <v>1</v>
      </c>
      <c r="Q83" s="89">
        <v>1.35</v>
      </c>
      <c r="R83" s="90">
        <v>0.55000000000000004</v>
      </c>
      <c r="S83" s="90">
        <v>1.1000000000000001</v>
      </c>
      <c r="T83" s="89">
        <v>1</v>
      </c>
      <c r="U83" s="89">
        <v>-2.5000000000000001E-3</v>
      </c>
      <c r="V83" s="89">
        <v>3.5000000000000003E-2</v>
      </c>
      <c r="W83" s="89">
        <v>0.215</v>
      </c>
      <c r="X83" s="89">
        <v>5.0000000000000001E-3</v>
      </c>
      <c r="Y83" s="89">
        <v>-0.08</v>
      </c>
      <c r="Z83" s="89">
        <v>2.2499999999999999E-2</v>
      </c>
      <c r="AA83" s="89">
        <v>-0.5</v>
      </c>
      <c r="AB83" s="89">
        <v>0.155</v>
      </c>
      <c r="AC83" s="89">
        <v>-0.06</v>
      </c>
      <c r="AD83" s="89">
        <v>7.4999999999999997E-3</v>
      </c>
      <c r="AE83" s="89">
        <v>-0.19</v>
      </c>
      <c r="AF83" s="89">
        <v>2.5000000000000001E-3</v>
      </c>
      <c r="AG83" s="89">
        <v>-0.06</v>
      </c>
      <c r="AH83" s="89">
        <v>1.7500000000000002E-2</v>
      </c>
      <c r="AI83" s="90">
        <v>0.29749999999999999</v>
      </c>
      <c r="AJ83" s="90">
        <v>0</v>
      </c>
      <c r="AK83" s="90">
        <v>-0.19</v>
      </c>
      <c r="AL83" s="89">
        <v>5.0000000000000001E-3</v>
      </c>
      <c r="AM83" s="89">
        <v>-0.125</v>
      </c>
      <c r="AN83" s="89">
        <v>0</v>
      </c>
      <c r="AO83" s="89">
        <v>0.08</v>
      </c>
      <c r="AP83" s="62">
        <v>0.02</v>
      </c>
      <c r="AQ83" s="62">
        <v>0.12</v>
      </c>
      <c r="AR83" s="62">
        <v>2.2499999999999999E-2</v>
      </c>
      <c r="AS83" s="62">
        <v>0</v>
      </c>
      <c r="AT83" s="62">
        <v>0</v>
      </c>
      <c r="AU83" s="62">
        <v>-0.28000000000000003</v>
      </c>
      <c r="AV83" s="62">
        <v>1.2500000000000001E-2</v>
      </c>
      <c r="AW83" s="62">
        <v>0.02</v>
      </c>
      <c r="AX83" s="62">
        <v>-0.01</v>
      </c>
      <c r="AY83" s="62">
        <v>-2.6000000000000002E-2</v>
      </c>
      <c r="AZ83" s="62">
        <v>0.06</v>
      </c>
      <c r="BA83" s="62">
        <v>0.30499999999999999</v>
      </c>
      <c r="BB83" s="62">
        <v>2.2499999999999999E-2</v>
      </c>
      <c r="BC83" s="62">
        <v>-2.6000000000000002E-2</v>
      </c>
      <c r="BD83" s="62">
        <v>8.6999999999999994E-3</v>
      </c>
      <c r="BE83" s="62">
        <v>5.0000000000000001E-3</v>
      </c>
      <c r="BF83" s="62">
        <v>0</v>
      </c>
      <c r="BG83" s="62">
        <v>-2.6000000000000002E-2</v>
      </c>
      <c r="BH83" s="62">
        <v>8.6999999999999994E-3</v>
      </c>
      <c r="BI83" s="62">
        <v>-5.8500000000000003E-2</v>
      </c>
      <c r="BJ83" s="62">
        <v>0.02</v>
      </c>
      <c r="BK83" s="62">
        <v>-1.2500000000000001E-2</v>
      </c>
      <c r="BL83" s="62">
        <v>2.2000000000000002E-2</v>
      </c>
      <c r="BM83" s="62">
        <v>1.3500000000000002E-2</v>
      </c>
      <c r="BN83" s="62">
        <v>1.2500000000000001E-2</v>
      </c>
      <c r="BO83" s="62">
        <v>1.5249999999999999</v>
      </c>
      <c r="BP83" s="62">
        <v>0.3</v>
      </c>
      <c r="BQ83" s="62">
        <v>-0.32500000000000001</v>
      </c>
      <c r="BR83" s="62">
        <v>0</v>
      </c>
      <c r="BS83" s="62">
        <v>0.4375</v>
      </c>
      <c r="BT83" s="62">
        <v>0.03</v>
      </c>
      <c r="BU83" s="62">
        <v>0.97499999999999998</v>
      </c>
      <c r="BV83" s="62">
        <v>2.2499999999999999E-2</v>
      </c>
      <c r="BW83" s="62">
        <v>-3.5000000000000003E-2</v>
      </c>
      <c r="BX83" s="62">
        <v>1.7500000000000002E-2</v>
      </c>
      <c r="BY83" s="62">
        <v>-1.3500000000000002E-2</v>
      </c>
      <c r="BZ83" s="62">
        <v>7.4999999999999997E-3</v>
      </c>
      <c r="CA83" s="62">
        <v>-3.1000000000000003E-2</v>
      </c>
      <c r="CB83" s="62">
        <v>0.01</v>
      </c>
      <c r="CC83" s="62">
        <v>7.4999999999999997E-2</v>
      </c>
      <c r="CD83" s="62">
        <v>0</v>
      </c>
      <c r="CE83" s="331"/>
      <c r="CF83" s="76"/>
      <c r="CG83" s="91"/>
    </row>
    <row r="84" spans="4:85" x14ac:dyDescent="0.2">
      <c r="D84" s="91">
        <v>38749</v>
      </c>
      <c r="F84" s="89">
        <v>3.16</v>
      </c>
      <c r="G84" s="90">
        <v>7.0250987243709012E-2</v>
      </c>
      <c r="H84" s="89">
        <v>0.23749999999999999</v>
      </c>
      <c r="I84" s="89">
        <v>1</v>
      </c>
      <c r="J84" s="89">
        <v>1.05</v>
      </c>
      <c r="K84" s="89">
        <v>1</v>
      </c>
      <c r="L84" s="87">
        <v>1</v>
      </c>
      <c r="M84" s="87">
        <v>1.1499999999999999</v>
      </c>
      <c r="N84" s="89">
        <v>1.45</v>
      </c>
      <c r="O84" s="89">
        <v>1.05</v>
      </c>
      <c r="P84" s="89">
        <v>1</v>
      </c>
      <c r="Q84" s="89">
        <v>1.35</v>
      </c>
      <c r="R84" s="90">
        <v>0.55000000000000004</v>
      </c>
      <c r="S84" s="90">
        <v>1.1000000000000001</v>
      </c>
      <c r="T84" s="89">
        <v>1</v>
      </c>
      <c r="U84" s="89">
        <v>-2.5000000000000001E-3</v>
      </c>
      <c r="V84" s="89">
        <v>3.5000000000000003E-2</v>
      </c>
      <c r="W84" s="89">
        <v>0.19</v>
      </c>
      <c r="X84" s="89">
        <v>7.4999999999999997E-3</v>
      </c>
      <c r="Y84" s="89">
        <v>-0.08</v>
      </c>
      <c r="Z84" s="89">
        <v>2.2499999999999999E-2</v>
      </c>
      <c r="AA84" s="89">
        <v>-0.5</v>
      </c>
      <c r="AB84" s="89">
        <v>0.155</v>
      </c>
      <c r="AC84" s="89">
        <v>-0.06</v>
      </c>
      <c r="AD84" s="89">
        <v>7.4999999999999997E-3</v>
      </c>
      <c r="AE84" s="89">
        <v>-0.1925</v>
      </c>
      <c r="AF84" s="89">
        <v>5.0000000000000001E-3</v>
      </c>
      <c r="AG84" s="89">
        <v>-0.06</v>
      </c>
      <c r="AH84" s="89">
        <v>1.7500000000000002E-2</v>
      </c>
      <c r="AI84" s="90">
        <v>0.27500000000000002</v>
      </c>
      <c r="AJ84" s="90">
        <v>0</v>
      </c>
      <c r="AK84" s="90">
        <v>-0.19</v>
      </c>
      <c r="AL84" s="89">
        <v>5.0000000000000001E-3</v>
      </c>
      <c r="AM84" s="89">
        <v>-0.125</v>
      </c>
      <c r="AN84" s="89">
        <v>0</v>
      </c>
      <c r="AO84" s="89">
        <v>0.08</v>
      </c>
      <c r="AP84" s="62">
        <v>0.02</v>
      </c>
      <c r="AQ84" s="62">
        <v>0.12</v>
      </c>
      <c r="AR84" s="62">
        <v>2.2499999999999999E-2</v>
      </c>
      <c r="AS84" s="62">
        <v>0</v>
      </c>
      <c r="AT84" s="62">
        <v>0</v>
      </c>
      <c r="AU84" s="62">
        <v>-0.28000000000000003</v>
      </c>
      <c r="AV84" s="62">
        <v>1.2500000000000001E-2</v>
      </c>
      <c r="AW84" s="62">
        <v>0.02</v>
      </c>
      <c r="AX84" s="62">
        <v>-0.01</v>
      </c>
      <c r="AY84" s="62">
        <v>-2.6000000000000002E-2</v>
      </c>
      <c r="AZ84" s="62">
        <v>0.06</v>
      </c>
      <c r="BA84" s="62">
        <v>0.30499999999999999</v>
      </c>
      <c r="BB84" s="62">
        <v>2.2499999999999999E-2</v>
      </c>
      <c r="BC84" s="62">
        <v>-2.6000000000000002E-2</v>
      </c>
      <c r="BD84" s="62">
        <v>8.6999999999999994E-3</v>
      </c>
      <c r="BE84" s="62">
        <v>5.0000000000000001E-3</v>
      </c>
      <c r="BF84" s="62">
        <v>0</v>
      </c>
      <c r="BG84" s="62">
        <v>-2.6000000000000002E-2</v>
      </c>
      <c r="BH84" s="62">
        <v>8.6999999999999994E-3</v>
      </c>
      <c r="BI84" s="62">
        <v>-6.1500000000000006E-2</v>
      </c>
      <c r="BJ84" s="62">
        <v>0.02</v>
      </c>
      <c r="BK84" s="62">
        <v>-1.2500000000000001E-2</v>
      </c>
      <c r="BL84" s="62">
        <v>2.3000000000000003E-2</v>
      </c>
      <c r="BM84" s="62">
        <v>1.3500000000000002E-2</v>
      </c>
      <c r="BN84" s="62">
        <v>1.2500000000000001E-2</v>
      </c>
      <c r="BO84" s="62">
        <v>1.4550000000000001</v>
      </c>
      <c r="BP84" s="62">
        <v>0.3</v>
      </c>
      <c r="BQ84" s="62">
        <v>-0.34499999999999997</v>
      </c>
      <c r="BR84" s="62">
        <v>0</v>
      </c>
      <c r="BS84" s="62">
        <v>0.435</v>
      </c>
      <c r="BT84" s="62">
        <v>0.03</v>
      </c>
      <c r="BU84" s="62">
        <v>0.97499999999999998</v>
      </c>
      <c r="BV84" s="62">
        <v>1.7500000000000002E-2</v>
      </c>
      <c r="BW84" s="62">
        <v>-3.5000000000000003E-2</v>
      </c>
      <c r="BX84" s="62">
        <v>1.7500000000000002E-2</v>
      </c>
      <c r="BY84" s="62">
        <v>-1.3500000000000002E-2</v>
      </c>
      <c r="BZ84" s="62">
        <v>7.4999999999999997E-3</v>
      </c>
      <c r="CA84" s="62">
        <v>-3.1000000000000003E-2</v>
      </c>
      <c r="CB84" s="62">
        <v>0.01</v>
      </c>
      <c r="CC84" s="62">
        <v>7.4999999999999997E-2</v>
      </c>
      <c r="CD84" s="62">
        <v>0</v>
      </c>
      <c r="CE84" s="331"/>
      <c r="CF84" s="76"/>
      <c r="CG84" s="91"/>
    </row>
    <row r="85" spans="4:85" x14ac:dyDescent="0.2">
      <c r="D85" s="91">
        <v>38777</v>
      </c>
      <c r="F85" s="89">
        <v>3.0290000000000004</v>
      </c>
      <c r="G85" s="90">
        <v>7.0269468017079006E-2</v>
      </c>
      <c r="H85" s="89">
        <v>0.23749999999999999</v>
      </c>
      <c r="I85" s="89">
        <v>0.75</v>
      </c>
      <c r="J85" s="89">
        <v>0.8</v>
      </c>
      <c r="K85" s="89">
        <v>0.75</v>
      </c>
      <c r="L85" s="87">
        <v>0.75</v>
      </c>
      <c r="M85" s="87">
        <v>0.85</v>
      </c>
      <c r="N85" s="89">
        <v>1</v>
      </c>
      <c r="O85" s="89">
        <v>0.75</v>
      </c>
      <c r="P85" s="89">
        <v>0.75</v>
      </c>
      <c r="Q85" s="89">
        <v>0.95</v>
      </c>
      <c r="R85" s="90">
        <v>0.24</v>
      </c>
      <c r="S85" s="90">
        <v>0.75</v>
      </c>
      <c r="T85" s="89">
        <v>0.75</v>
      </c>
      <c r="U85" s="89">
        <v>-2.5000000000000001E-3</v>
      </c>
      <c r="V85" s="89">
        <v>3.5000000000000003E-2</v>
      </c>
      <c r="W85" s="89">
        <v>0.1875</v>
      </c>
      <c r="X85" s="89">
        <v>0.01</v>
      </c>
      <c r="Y85" s="89">
        <v>-0.08</v>
      </c>
      <c r="Z85" s="89">
        <v>2.2499999999999999E-2</v>
      </c>
      <c r="AA85" s="89">
        <v>-0.5</v>
      </c>
      <c r="AB85" s="89">
        <v>0.155</v>
      </c>
      <c r="AC85" s="89">
        <v>-0.06</v>
      </c>
      <c r="AD85" s="89">
        <v>7.4999999999999997E-3</v>
      </c>
      <c r="AE85" s="89">
        <v>-0.19500000000000001</v>
      </c>
      <c r="AF85" s="89">
        <v>2.5000000000000001E-3</v>
      </c>
      <c r="AG85" s="89">
        <v>-0.06</v>
      </c>
      <c r="AH85" s="89">
        <v>1.7500000000000002E-2</v>
      </c>
      <c r="AI85" s="90">
        <v>0.27250000000000002</v>
      </c>
      <c r="AJ85" s="90">
        <v>0</v>
      </c>
      <c r="AK85" s="90">
        <v>-0.19</v>
      </c>
      <c r="AL85" s="89">
        <v>5.0000000000000001E-3</v>
      </c>
      <c r="AM85" s="89">
        <v>-0.125</v>
      </c>
      <c r="AN85" s="89">
        <v>0</v>
      </c>
      <c r="AO85" s="89">
        <v>0.08</v>
      </c>
      <c r="AP85" s="62">
        <v>0.02</v>
      </c>
      <c r="AQ85" s="62">
        <v>0.12</v>
      </c>
      <c r="AR85" s="62">
        <v>2.2499999999999999E-2</v>
      </c>
      <c r="AS85" s="62">
        <v>0</v>
      </c>
      <c r="AT85" s="62">
        <v>0</v>
      </c>
      <c r="AU85" s="62">
        <v>-0.28000000000000003</v>
      </c>
      <c r="AV85" s="62">
        <v>1.2500000000000001E-2</v>
      </c>
      <c r="AW85" s="62">
        <v>0.02</v>
      </c>
      <c r="AX85" s="62">
        <v>-0.01</v>
      </c>
      <c r="AY85" s="62">
        <v>-2.6000000000000002E-2</v>
      </c>
      <c r="AZ85" s="62">
        <v>0.06</v>
      </c>
      <c r="BA85" s="62">
        <v>0.26500000000000001</v>
      </c>
      <c r="BB85" s="62">
        <v>2.2499999999999999E-2</v>
      </c>
      <c r="BC85" s="62">
        <v>-2.6000000000000002E-2</v>
      </c>
      <c r="BD85" s="62">
        <v>8.6999999999999994E-3</v>
      </c>
      <c r="BE85" s="62">
        <v>5.0000000000000001E-3</v>
      </c>
      <c r="BF85" s="62">
        <v>0</v>
      </c>
      <c r="BG85" s="62">
        <v>-2.6000000000000002E-2</v>
      </c>
      <c r="BH85" s="62">
        <v>8.6999999999999994E-3</v>
      </c>
      <c r="BI85" s="62">
        <v>-7.85E-2</v>
      </c>
      <c r="BJ85" s="62">
        <v>2.5000000000000001E-2</v>
      </c>
      <c r="BK85" s="62">
        <v>-1.2500000000000001E-2</v>
      </c>
      <c r="BL85" s="62">
        <v>2.4E-2</v>
      </c>
      <c r="BM85" s="62">
        <v>1.3500000000000002E-2</v>
      </c>
      <c r="BN85" s="62">
        <v>1.2500000000000001E-2</v>
      </c>
      <c r="BO85" s="62">
        <v>0.83499999999999996</v>
      </c>
      <c r="BP85" s="62">
        <v>0.16</v>
      </c>
      <c r="BQ85" s="62">
        <v>-0.35499999999999998</v>
      </c>
      <c r="BR85" s="62">
        <v>0</v>
      </c>
      <c r="BS85" s="62">
        <v>0.30249999999999999</v>
      </c>
      <c r="BT85" s="62">
        <v>0.02</v>
      </c>
      <c r="BU85" s="62">
        <v>0.60750000000000004</v>
      </c>
      <c r="BV85" s="62">
        <v>2.5000000000000001E-3</v>
      </c>
      <c r="BW85" s="62">
        <v>-3.5000000000000003E-2</v>
      </c>
      <c r="BX85" s="62">
        <v>1.7500000000000002E-2</v>
      </c>
      <c r="BY85" s="62">
        <v>5.0000000000000001E-3</v>
      </c>
      <c r="BZ85" s="62">
        <v>7.4999999999999997E-3</v>
      </c>
      <c r="CA85" s="62">
        <v>-1.2500000000000001E-2</v>
      </c>
      <c r="CB85" s="62">
        <v>0.01</v>
      </c>
      <c r="CC85" s="62">
        <v>0.25</v>
      </c>
      <c r="CD85" s="62">
        <v>0</v>
      </c>
      <c r="CE85" s="331"/>
      <c r="CF85" s="76"/>
      <c r="CG85" s="91"/>
    </row>
    <row r="86" spans="4:85" x14ac:dyDescent="0.2">
      <c r="D86" s="91">
        <v>38808</v>
      </c>
      <c r="F86" s="89">
        <v>2.8980000000000001</v>
      </c>
      <c r="G86" s="90">
        <v>7.0289928873441029E-2</v>
      </c>
      <c r="H86" s="89">
        <v>0.23499999999999999</v>
      </c>
      <c r="I86" s="89">
        <v>0.4</v>
      </c>
      <c r="J86" s="89">
        <v>0.45</v>
      </c>
      <c r="K86" s="89">
        <v>0.4</v>
      </c>
      <c r="L86" s="87">
        <v>0.45</v>
      </c>
      <c r="M86" s="87">
        <v>0.45</v>
      </c>
      <c r="N86" s="89">
        <v>0.45</v>
      </c>
      <c r="O86" s="89">
        <v>0.45</v>
      </c>
      <c r="P86" s="89">
        <v>0.45</v>
      </c>
      <c r="Q86" s="89">
        <v>0.5</v>
      </c>
      <c r="R86" s="90">
        <v>0.3</v>
      </c>
      <c r="S86" s="90">
        <v>0.45</v>
      </c>
      <c r="T86" s="89">
        <v>0.4</v>
      </c>
      <c r="U86" s="89">
        <v>-0.13</v>
      </c>
      <c r="V86" s="89">
        <v>0.01</v>
      </c>
      <c r="W86" s="89">
        <v>8.7499999999999994E-2</v>
      </c>
      <c r="X86" s="89">
        <v>-2.5000000000000001E-3</v>
      </c>
      <c r="Y86" s="89">
        <v>-6.25E-2</v>
      </c>
      <c r="Z86" s="89">
        <v>0.02</v>
      </c>
      <c r="AA86" s="89">
        <v>-0.56000000000000005</v>
      </c>
      <c r="AB86" s="89">
        <v>0.155</v>
      </c>
      <c r="AC86" s="89">
        <v>-5.7500000000000002E-2</v>
      </c>
      <c r="AD86" s="89">
        <v>2.5000000000000001E-3</v>
      </c>
      <c r="AE86" s="89">
        <v>-0.185</v>
      </c>
      <c r="AF86" s="89">
        <v>0.01</v>
      </c>
      <c r="AG86" s="89">
        <v>-5.7500000000000002E-2</v>
      </c>
      <c r="AH86" s="89">
        <v>2.5000000000000001E-2</v>
      </c>
      <c r="AI86" s="90">
        <v>0.185</v>
      </c>
      <c r="AJ86" s="90">
        <v>0</v>
      </c>
      <c r="AK86" s="90">
        <v>-0.19500000000000001</v>
      </c>
      <c r="AL86" s="89">
        <v>0</v>
      </c>
      <c r="AM86" s="89">
        <v>-0.1075</v>
      </c>
      <c r="AN86" s="89">
        <v>0</v>
      </c>
      <c r="AO86" s="89">
        <v>6.5000000000000002E-2</v>
      </c>
      <c r="AP86" s="62">
        <v>7.4999999999999997E-3</v>
      </c>
      <c r="AQ86" s="62">
        <v>0.28999999999999998</v>
      </c>
      <c r="AR86" s="62">
        <v>1.4999999999999999E-2</v>
      </c>
      <c r="AS86" s="62">
        <v>0</v>
      </c>
      <c r="AT86" s="62">
        <v>0</v>
      </c>
      <c r="AU86" s="62">
        <v>-0.36</v>
      </c>
      <c r="AV86" s="62">
        <v>0</v>
      </c>
      <c r="AW86" s="62">
        <v>0.19</v>
      </c>
      <c r="AX86" s="62">
        <v>-0.01</v>
      </c>
      <c r="AY86" s="62">
        <v>-2.5500000000000002E-2</v>
      </c>
      <c r="AZ86" s="62">
        <v>0.06</v>
      </c>
      <c r="BA86" s="62">
        <v>0.19500000000000001</v>
      </c>
      <c r="BB86" s="62">
        <v>1.7500000000000002E-2</v>
      </c>
      <c r="BC86" s="62">
        <v>-2.5500000000000002E-2</v>
      </c>
      <c r="BD86" s="62">
        <v>1.1000000000000001E-2</v>
      </c>
      <c r="BE86" s="62">
        <v>5.0000000000000001E-3</v>
      </c>
      <c r="BF86" s="62">
        <v>0</v>
      </c>
      <c r="BG86" s="62">
        <v>-2.5500000000000002E-2</v>
      </c>
      <c r="BH86" s="62">
        <v>1.1000000000000001E-2</v>
      </c>
      <c r="BI86" s="62">
        <v>-7.0000000000000007E-2</v>
      </c>
      <c r="BJ86" s="62">
        <v>2.6000000000000002E-2</v>
      </c>
      <c r="BK86" s="62">
        <v>-0.02</v>
      </c>
      <c r="BL86" s="62">
        <v>1.6E-2</v>
      </c>
      <c r="BM86" s="62">
        <v>6.5000000000000006E-3</v>
      </c>
      <c r="BN86" s="62">
        <v>0.01</v>
      </c>
      <c r="BO86" s="62">
        <v>0.45</v>
      </c>
      <c r="BP86" s="62">
        <v>0.02</v>
      </c>
      <c r="BQ86" s="62">
        <v>-7.7499999999999999E-2</v>
      </c>
      <c r="BR86" s="62">
        <v>0</v>
      </c>
      <c r="BS86" s="62">
        <v>0.25</v>
      </c>
      <c r="BT86" s="62">
        <v>5.0000000000000001E-3</v>
      </c>
      <c r="BU86" s="62">
        <v>0.25</v>
      </c>
      <c r="BV86" s="62">
        <v>5.0000000000000001E-3</v>
      </c>
      <c r="BW86" s="62">
        <v>-2.5000000000000001E-2</v>
      </c>
      <c r="BX86" s="62">
        <v>0.02</v>
      </c>
      <c r="BY86" s="62">
        <v>4.7500000000000007E-3</v>
      </c>
      <c r="BZ86" s="62">
        <v>0.01</v>
      </c>
      <c r="CA86" s="62">
        <v>-1.2750000000000001E-2</v>
      </c>
      <c r="CB86" s="62">
        <v>1.2500000000000001E-2</v>
      </c>
      <c r="CC86" s="62">
        <v>0.65</v>
      </c>
      <c r="CD86" s="62">
        <v>0</v>
      </c>
      <c r="CE86" s="331"/>
      <c r="CF86" s="76"/>
      <c r="CG86" s="91"/>
    </row>
    <row r="87" spans="4:85" x14ac:dyDescent="0.2">
      <c r="D87" s="91">
        <v>38838</v>
      </c>
      <c r="F87" s="89">
        <v>2.8860000000000001</v>
      </c>
      <c r="G87" s="90">
        <v>7.0309729702310017E-2</v>
      </c>
      <c r="H87" s="89">
        <v>0.23499999999999999</v>
      </c>
      <c r="I87" s="89">
        <v>0.45</v>
      </c>
      <c r="J87" s="89">
        <v>0.5</v>
      </c>
      <c r="K87" s="89">
        <v>0.4</v>
      </c>
      <c r="L87" s="87">
        <v>0.4</v>
      </c>
      <c r="M87" s="87">
        <v>0.45</v>
      </c>
      <c r="N87" s="89">
        <v>0.5</v>
      </c>
      <c r="O87" s="89">
        <v>0.45</v>
      </c>
      <c r="P87" s="89">
        <v>0.4</v>
      </c>
      <c r="Q87" s="89">
        <v>0.45</v>
      </c>
      <c r="R87" s="90">
        <v>0.25</v>
      </c>
      <c r="S87" s="90">
        <v>0.5</v>
      </c>
      <c r="T87" s="89">
        <v>0.45</v>
      </c>
      <c r="U87" s="89">
        <v>-0.14499999999999999</v>
      </c>
      <c r="V87" s="89">
        <v>0.01</v>
      </c>
      <c r="W87" s="89">
        <v>9.7500000000000003E-2</v>
      </c>
      <c r="X87" s="89">
        <v>-2.5000000000000001E-3</v>
      </c>
      <c r="Y87" s="89">
        <v>-6.25E-2</v>
      </c>
      <c r="Z87" s="89">
        <v>0.02</v>
      </c>
      <c r="AA87" s="89">
        <v>-0.56000000000000005</v>
      </c>
      <c r="AB87" s="89">
        <v>0.155</v>
      </c>
      <c r="AC87" s="89">
        <v>-5.7500000000000002E-2</v>
      </c>
      <c r="AD87" s="89">
        <v>2.5000000000000001E-3</v>
      </c>
      <c r="AE87" s="89">
        <v>-0.185</v>
      </c>
      <c r="AF87" s="89">
        <v>7.4999999999999997E-3</v>
      </c>
      <c r="AG87" s="89">
        <v>-5.7500000000000002E-2</v>
      </c>
      <c r="AH87" s="89">
        <v>2.5000000000000001E-2</v>
      </c>
      <c r="AI87" s="90">
        <v>0.17499999999999999</v>
      </c>
      <c r="AJ87" s="90">
        <v>0</v>
      </c>
      <c r="AK87" s="90">
        <v>-0.19500000000000001</v>
      </c>
      <c r="AL87" s="89">
        <v>0</v>
      </c>
      <c r="AM87" s="89">
        <v>-8.7499999999999994E-2</v>
      </c>
      <c r="AN87" s="89">
        <v>0</v>
      </c>
      <c r="AO87" s="89">
        <v>6.5000000000000002E-2</v>
      </c>
      <c r="AP87" s="62">
        <v>7.4999999999999997E-3</v>
      </c>
      <c r="AQ87" s="62">
        <v>0.28999999999999998</v>
      </c>
      <c r="AR87" s="62">
        <v>1.4999999999999999E-2</v>
      </c>
      <c r="AS87" s="62">
        <v>0</v>
      </c>
      <c r="AT87" s="62">
        <v>0</v>
      </c>
      <c r="AU87" s="62">
        <v>-0.36</v>
      </c>
      <c r="AV87" s="62">
        <v>0</v>
      </c>
      <c r="AW87" s="62">
        <v>0.19</v>
      </c>
      <c r="AX87" s="62">
        <v>-0.01</v>
      </c>
      <c r="AY87" s="62">
        <v>-2.5500000000000002E-2</v>
      </c>
      <c r="AZ87" s="62">
        <v>0.06</v>
      </c>
      <c r="BA87" s="62">
        <v>0.1825</v>
      </c>
      <c r="BB87" s="62">
        <v>0.01</v>
      </c>
      <c r="BC87" s="62">
        <v>-2.5500000000000002E-2</v>
      </c>
      <c r="BD87" s="62">
        <v>1.1000000000000001E-2</v>
      </c>
      <c r="BE87" s="62">
        <v>5.0000000000000001E-3</v>
      </c>
      <c r="BF87" s="62">
        <v>0</v>
      </c>
      <c r="BG87" s="62">
        <v>-2.5500000000000002E-2</v>
      </c>
      <c r="BH87" s="62">
        <v>1.1000000000000001E-2</v>
      </c>
      <c r="BI87" s="62">
        <v>-7.0000000000000007E-2</v>
      </c>
      <c r="BJ87" s="62">
        <v>2.6000000000000002E-2</v>
      </c>
      <c r="BK87" s="62">
        <v>-0.02</v>
      </c>
      <c r="BL87" s="62">
        <v>1.6E-2</v>
      </c>
      <c r="BM87" s="62">
        <v>6.5000000000000006E-3</v>
      </c>
      <c r="BN87" s="62">
        <v>0.01</v>
      </c>
      <c r="BO87" s="62">
        <v>0.40500000000000003</v>
      </c>
      <c r="BP87" s="62">
        <v>0.02</v>
      </c>
      <c r="BQ87" s="62">
        <v>-0.23650000000000002</v>
      </c>
      <c r="BR87" s="62">
        <v>0</v>
      </c>
      <c r="BS87" s="62">
        <v>0.20250000000000001</v>
      </c>
      <c r="BT87" s="62">
        <v>5.0000000000000001E-3</v>
      </c>
      <c r="BU87" s="62">
        <v>0.20250000000000001</v>
      </c>
      <c r="BV87" s="62">
        <v>5.0000000000000001E-3</v>
      </c>
      <c r="BW87" s="62">
        <v>-2.5249999999999998E-2</v>
      </c>
      <c r="BX87" s="62">
        <v>0.02</v>
      </c>
      <c r="BY87" s="62">
        <v>4.7500000000000007E-3</v>
      </c>
      <c r="BZ87" s="62">
        <v>0.01</v>
      </c>
      <c r="CA87" s="62">
        <v>-1.2750000000000001E-2</v>
      </c>
      <c r="CB87" s="62">
        <v>1.2500000000000001E-2</v>
      </c>
      <c r="CC87" s="62">
        <v>0.8</v>
      </c>
      <c r="CD87" s="62">
        <v>0</v>
      </c>
      <c r="CE87" s="331"/>
      <c r="CF87" s="76"/>
      <c r="CG87" s="91"/>
    </row>
    <row r="88" spans="4:85" x14ac:dyDescent="0.2">
      <c r="D88" s="91">
        <v>38869</v>
      </c>
      <c r="F88" s="89">
        <v>2.9210000000000003</v>
      </c>
      <c r="G88" s="90">
        <v>7.0330190558945016E-2</v>
      </c>
      <c r="H88" s="89">
        <v>0.23499999999999999</v>
      </c>
      <c r="I88" s="89">
        <v>0.45</v>
      </c>
      <c r="J88" s="89">
        <v>0.5</v>
      </c>
      <c r="K88" s="89">
        <v>0.4</v>
      </c>
      <c r="L88" s="87">
        <v>0.5</v>
      </c>
      <c r="M88" s="87">
        <v>0.45</v>
      </c>
      <c r="N88" s="89">
        <v>0.5</v>
      </c>
      <c r="O88" s="89">
        <v>0.5</v>
      </c>
      <c r="P88" s="89">
        <v>0.5</v>
      </c>
      <c r="Q88" s="89">
        <v>0.5</v>
      </c>
      <c r="R88" s="90">
        <v>0.25</v>
      </c>
      <c r="S88" s="90">
        <v>0.5</v>
      </c>
      <c r="T88" s="89">
        <v>0.45</v>
      </c>
      <c r="U88" s="89">
        <v>-0.155</v>
      </c>
      <c r="V88" s="89">
        <v>0.01</v>
      </c>
      <c r="W88" s="89">
        <v>9.2499999999999999E-2</v>
      </c>
      <c r="X88" s="89">
        <v>-2.5000000000000001E-3</v>
      </c>
      <c r="Y88" s="89">
        <v>-6.25E-2</v>
      </c>
      <c r="Z88" s="89">
        <v>0.02</v>
      </c>
      <c r="AA88" s="89">
        <v>-0.56000000000000005</v>
      </c>
      <c r="AB88" s="89">
        <v>0.155</v>
      </c>
      <c r="AC88" s="89">
        <v>-5.7500000000000002E-2</v>
      </c>
      <c r="AD88" s="89">
        <v>2.5000000000000001E-3</v>
      </c>
      <c r="AE88" s="89">
        <v>-0.185</v>
      </c>
      <c r="AF88" s="89">
        <v>5.0000000000000001E-3</v>
      </c>
      <c r="AG88" s="89">
        <v>-5.7500000000000002E-2</v>
      </c>
      <c r="AH88" s="89">
        <v>2.5000000000000001E-2</v>
      </c>
      <c r="AI88" s="90">
        <v>0.17</v>
      </c>
      <c r="AJ88" s="90">
        <v>0</v>
      </c>
      <c r="AK88" s="90">
        <v>-0.19500000000000001</v>
      </c>
      <c r="AL88" s="89">
        <v>0</v>
      </c>
      <c r="AM88" s="89">
        <v>-8.7499999999999994E-2</v>
      </c>
      <c r="AN88" s="89">
        <v>0</v>
      </c>
      <c r="AO88" s="89">
        <v>6.5000000000000002E-2</v>
      </c>
      <c r="AP88" s="62">
        <v>7.4999999999999997E-3</v>
      </c>
      <c r="AQ88" s="62">
        <v>0.28999999999999998</v>
      </c>
      <c r="AR88" s="62">
        <v>1.4999999999999999E-2</v>
      </c>
      <c r="AS88" s="62">
        <v>0</v>
      </c>
      <c r="AT88" s="62">
        <v>0</v>
      </c>
      <c r="AU88" s="62">
        <v>-0.36</v>
      </c>
      <c r="AV88" s="62">
        <v>0</v>
      </c>
      <c r="AW88" s="62">
        <v>0.19</v>
      </c>
      <c r="AX88" s="62">
        <v>-0.01</v>
      </c>
      <c r="AY88" s="62">
        <v>-2.5500000000000002E-2</v>
      </c>
      <c r="AZ88" s="62">
        <v>0.06</v>
      </c>
      <c r="BA88" s="62">
        <v>0.1825</v>
      </c>
      <c r="BB88" s="62">
        <v>1.2500000000000001E-2</v>
      </c>
      <c r="BC88" s="62">
        <v>-2.5500000000000002E-2</v>
      </c>
      <c r="BD88" s="62">
        <v>1.1000000000000001E-2</v>
      </c>
      <c r="BE88" s="62">
        <v>5.0000000000000001E-3</v>
      </c>
      <c r="BF88" s="62">
        <v>0</v>
      </c>
      <c r="BG88" s="62">
        <v>-2.5500000000000002E-2</v>
      </c>
      <c r="BH88" s="62">
        <v>1.1000000000000001E-2</v>
      </c>
      <c r="BI88" s="62">
        <v>-8.5999999999999993E-2</v>
      </c>
      <c r="BJ88" s="62">
        <v>2.6000000000000002E-2</v>
      </c>
      <c r="BK88" s="62">
        <v>-0.02</v>
      </c>
      <c r="BL88" s="62">
        <v>1.7000000000000001E-2</v>
      </c>
      <c r="BM88" s="62">
        <v>6.5000000000000006E-3</v>
      </c>
      <c r="BN88" s="62">
        <v>0.01</v>
      </c>
      <c r="BO88" s="62">
        <v>0.39500000000000002</v>
      </c>
      <c r="BP88" s="62">
        <v>3.5000000000000003E-2</v>
      </c>
      <c r="BQ88" s="62">
        <v>-0.62350000000000005</v>
      </c>
      <c r="BR88" s="62">
        <v>0</v>
      </c>
      <c r="BS88" s="62">
        <v>0.20250000000000001</v>
      </c>
      <c r="BT88" s="62">
        <v>5.0000000000000001E-3</v>
      </c>
      <c r="BU88" s="62">
        <v>0.20250000000000001</v>
      </c>
      <c r="BV88" s="62">
        <v>5.0000000000000001E-3</v>
      </c>
      <c r="BW88" s="62">
        <v>-2.5249999999999998E-2</v>
      </c>
      <c r="BX88" s="62">
        <v>0.02</v>
      </c>
      <c r="BY88" s="62">
        <v>4.7500000000000007E-3</v>
      </c>
      <c r="BZ88" s="62">
        <v>0.01</v>
      </c>
      <c r="CA88" s="62">
        <v>-1.2750000000000001E-2</v>
      </c>
      <c r="CB88" s="62">
        <v>1.2500000000000001E-2</v>
      </c>
      <c r="CC88" s="62">
        <v>0.9</v>
      </c>
      <c r="CD88" s="62">
        <v>0</v>
      </c>
      <c r="CE88" s="331"/>
      <c r="CF88" s="76"/>
      <c r="CG88" s="91"/>
    </row>
    <row r="89" spans="4:85" x14ac:dyDescent="0.2">
      <c r="D89" s="91">
        <v>38899</v>
      </c>
      <c r="F89" s="89">
        <v>2.9330000000000003</v>
      </c>
      <c r="G89" s="90">
        <v>7.0349991388077002E-2</v>
      </c>
      <c r="H89" s="89">
        <v>0.23499999999999999</v>
      </c>
      <c r="I89" s="89">
        <v>0.5</v>
      </c>
      <c r="J89" s="89">
        <v>0.5</v>
      </c>
      <c r="K89" s="89">
        <v>0.4</v>
      </c>
      <c r="L89" s="87">
        <v>0.5</v>
      </c>
      <c r="M89" s="87">
        <v>0.5</v>
      </c>
      <c r="N89" s="89">
        <v>0.5</v>
      </c>
      <c r="O89" s="89">
        <v>0.5</v>
      </c>
      <c r="P89" s="89">
        <v>0.5</v>
      </c>
      <c r="Q89" s="89">
        <v>0.5</v>
      </c>
      <c r="R89" s="90">
        <v>0.34</v>
      </c>
      <c r="S89" s="90">
        <v>0.55000000000000004</v>
      </c>
      <c r="T89" s="89">
        <v>0.5</v>
      </c>
      <c r="U89" s="89">
        <v>-0.155</v>
      </c>
      <c r="V89" s="89">
        <v>0.01</v>
      </c>
      <c r="W89" s="89">
        <v>8.2500000000000004E-2</v>
      </c>
      <c r="X89" s="89">
        <v>0</v>
      </c>
      <c r="Y89" s="89">
        <v>-6.25E-2</v>
      </c>
      <c r="Z89" s="89">
        <v>0.02</v>
      </c>
      <c r="AA89" s="89">
        <v>-0.56000000000000005</v>
      </c>
      <c r="AB89" s="89">
        <v>0.155</v>
      </c>
      <c r="AC89" s="89">
        <v>-5.7500000000000002E-2</v>
      </c>
      <c r="AD89" s="89">
        <v>2.5000000000000001E-3</v>
      </c>
      <c r="AE89" s="89">
        <v>-0.185</v>
      </c>
      <c r="AF89" s="89">
        <v>2.5000000000000001E-3</v>
      </c>
      <c r="AG89" s="89">
        <v>-5.7500000000000002E-2</v>
      </c>
      <c r="AH89" s="89">
        <v>2.5000000000000001E-2</v>
      </c>
      <c r="AI89" s="90">
        <v>0.16</v>
      </c>
      <c r="AJ89" s="90">
        <v>0</v>
      </c>
      <c r="AK89" s="90">
        <v>-0.19500000000000001</v>
      </c>
      <c r="AL89" s="89">
        <v>0</v>
      </c>
      <c r="AM89" s="89">
        <v>-8.7499999999999994E-2</v>
      </c>
      <c r="AN89" s="89">
        <v>0</v>
      </c>
      <c r="AO89" s="89">
        <v>6.5000000000000002E-2</v>
      </c>
      <c r="AP89" s="62">
        <v>7.4999999999999997E-3</v>
      </c>
      <c r="AQ89" s="62">
        <v>0.28999999999999998</v>
      </c>
      <c r="AR89" s="62">
        <v>1.4999999999999999E-2</v>
      </c>
      <c r="AS89" s="62">
        <v>0</v>
      </c>
      <c r="AT89" s="62">
        <v>0</v>
      </c>
      <c r="AU89" s="62">
        <v>-0.36</v>
      </c>
      <c r="AV89" s="62">
        <v>0</v>
      </c>
      <c r="AW89" s="62">
        <v>0.19</v>
      </c>
      <c r="AX89" s="62">
        <v>-0.01</v>
      </c>
      <c r="AY89" s="62">
        <v>-2.5500000000000002E-2</v>
      </c>
      <c r="AZ89" s="62">
        <v>0.06</v>
      </c>
      <c r="BA89" s="62">
        <v>0.1825</v>
      </c>
      <c r="BB89" s="62">
        <v>1.2500000000000001E-2</v>
      </c>
      <c r="BC89" s="62">
        <v>-2.5500000000000002E-2</v>
      </c>
      <c r="BD89" s="62">
        <v>1.1000000000000001E-2</v>
      </c>
      <c r="BE89" s="62">
        <v>5.0000000000000001E-3</v>
      </c>
      <c r="BF89" s="62">
        <v>0</v>
      </c>
      <c r="BG89" s="62">
        <v>-2.5500000000000002E-2</v>
      </c>
      <c r="BH89" s="62">
        <v>1.1000000000000001E-2</v>
      </c>
      <c r="BI89" s="62">
        <v>-7.9000000000000001E-2</v>
      </c>
      <c r="BJ89" s="62">
        <v>2.6000000000000002E-2</v>
      </c>
      <c r="BK89" s="62">
        <v>-0.02</v>
      </c>
      <c r="BL89" s="62">
        <v>1.8000000000000002E-2</v>
      </c>
      <c r="BM89" s="62">
        <v>6.5000000000000006E-3</v>
      </c>
      <c r="BN89" s="62">
        <v>0.01</v>
      </c>
      <c r="BO89" s="62">
        <v>0.43</v>
      </c>
      <c r="BP89" s="62">
        <v>3.5000000000000003E-2</v>
      </c>
      <c r="BQ89" s="62">
        <v>-0.3165</v>
      </c>
      <c r="BR89" s="62">
        <v>0</v>
      </c>
      <c r="BS89" s="62">
        <v>0.215</v>
      </c>
      <c r="BT89" s="62">
        <v>7.4999999999999997E-3</v>
      </c>
      <c r="BU89" s="62">
        <v>0.215</v>
      </c>
      <c r="BV89" s="62">
        <v>7.4999999999999997E-3</v>
      </c>
      <c r="BW89" s="62">
        <v>-2.5249999999999998E-2</v>
      </c>
      <c r="BX89" s="62">
        <v>0.02</v>
      </c>
      <c r="BY89" s="62">
        <v>4.7500000000000007E-3</v>
      </c>
      <c r="BZ89" s="62">
        <v>0.01</v>
      </c>
      <c r="CA89" s="62">
        <v>-1.2750000000000001E-2</v>
      </c>
      <c r="CB89" s="62">
        <v>1.2500000000000001E-2</v>
      </c>
      <c r="CC89" s="62">
        <v>1.1000000000000001</v>
      </c>
      <c r="CD89" s="62">
        <v>0</v>
      </c>
      <c r="CE89" s="331"/>
      <c r="CF89" s="76"/>
      <c r="CG89" s="91"/>
    </row>
    <row r="90" spans="4:85" x14ac:dyDescent="0.2">
      <c r="D90" s="91">
        <v>38930</v>
      </c>
      <c r="F90" s="89">
        <v>2.9540000000000002</v>
      </c>
      <c r="G90" s="90">
        <v>7.0370452244984005E-2</v>
      </c>
      <c r="H90" s="89">
        <v>0.23499999999999999</v>
      </c>
      <c r="I90" s="89">
        <v>0.55000000000000004</v>
      </c>
      <c r="J90" s="89">
        <v>0.55000000000000004</v>
      </c>
      <c r="K90" s="89">
        <v>0.5</v>
      </c>
      <c r="L90" s="87">
        <v>0.6</v>
      </c>
      <c r="M90" s="87">
        <v>0.55000000000000004</v>
      </c>
      <c r="N90" s="89">
        <v>0.6</v>
      </c>
      <c r="O90" s="89">
        <v>0.55000000000000004</v>
      </c>
      <c r="P90" s="89">
        <v>0.6</v>
      </c>
      <c r="Q90" s="89">
        <v>0.45</v>
      </c>
      <c r="R90" s="90">
        <v>0.38</v>
      </c>
      <c r="S90" s="90">
        <v>0.6</v>
      </c>
      <c r="T90" s="89">
        <v>0.55000000000000004</v>
      </c>
      <c r="U90" s="89">
        <v>-0.155</v>
      </c>
      <c r="V90" s="89">
        <v>0.01</v>
      </c>
      <c r="W90" s="89">
        <v>0.08</v>
      </c>
      <c r="X90" s="89">
        <v>2.5000000000000001E-3</v>
      </c>
      <c r="Y90" s="89">
        <v>-6.25E-2</v>
      </c>
      <c r="Z90" s="89">
        <v>0.02</v>
      </c>
      <c r="AA90" s="89">
        <v>-0.56000000000000005</v>
      </c>
      <c r="AB90" s="89">
        <v>0.155</v>
      </c>
      <c r="AC90" s="89">
        <v>-5.7500000000000002E-2</v>
      </c>
      <c r="AD90" s="89">
        <v>2.5000000000000001E-3</v>
      </c>
      <c r="AE90" s="89">
        <v>-0.185</v>
      </c>
      <c r="AF90" s="89">
        <v>2.5000000000000001E-3</v>
      </c>
      <c r="AG90" s="89">
        <v>-5.7500000000000002E-2</v>
      </c>
      <c r="AH90" s="89">
        <v>2.5000000000000001E-2</v>
      </c>
      <c r="AI90" s="90">
        <v>0.1575</v>
      </c>
      <c r="AJ90" s="90">
        <v>0</v>
      </c>
      <c r="AK90" s="90">
        <v>-0.19500000000000001</v>
      </c>
      <c r="AL90" s="89">
        <v>0</v>
      </c>
      <c r="AM90" s="89">
        <v>-8.7499999999999994E-2</v>
      </c>
      <c r="AN90" s="89">
        <v>0</v>
      </c>
      <c r="AO90" s="89">
        <v>6.5000000000000002E-2</v>
      </c>
      <c r="AP90" s="62">
        <v>7.4999999999999997E-3</v>
      </c>
      <c r="AQ90" s="62">
        <v>0.28999999999999998</v>
      </c>
      <c r="AR90" s="62">
        <v>1.4999999999999999E-2</v>
      </c>
      <c r="AS90" s="62">
        <v>0</v>
      </c>
      <c r="AT90" s="62">
        <v>0</v>
      </c>
      <c r="AU90" s="62">
        <v>-0.36</v>
      </c>
      <c r="AV90" s="62">
        <v>0</v>
      </c>
      <c r="AW90" s="62">
        <v>0.19</v>
      </c>
      <c r="AX90" s="62">
        <v>-0.01</v>
      </c>
      <c r="AY90" s="62">
        <v>-2.5500000000000002E-2</v>
      </c>
      <c r="AZ90" s="62">
        <v>0.06</v>
      </c>
      <c r="BA90" s="62">
        <v>0.1825</v>
      </c>
      <c r="BB90" s="62">
        <v>1.2500000000000001E-2</v>
      </c>
      <c r="BC90" s="62">
        <v>-2.5500000000000002E-2</v>
      </c>
      <c r="BD90" s="62">
        <v>1.1000000000000001E-2</v>
      </c>
      <c r="BE90" s="62">
        <v>5.0000000000000001E-3</v>
      </c>
      <c r="BF90" s="62">
        <v>0</v>
      </c>
      <c r="BG90" s="62">
        <v>-2.5500000000000002E-2</v>
      </c>
      <c r="BH90" s="62">
        <v>1.1000000000000001E-2</v>
      </c>
      <c r="BI90" s="62">
        <v>-7.0000000000000007E-2</v>
      </c>
      <c r="BJ90" s="62">
        <v>2.6000000000000002E-2</v>
      </c>
      <c r="BK90" s="62">
        <v>-0.02</v>
      </c>
      <c r="BL90" s="62">
        <v>1.9000000000000003E-2</v>
      </c>
      <c r="BM90" s="62">
        <v>6.5000000000000006E-3</v>
      </c>
      <c r="BN90" s="62">
        <v>0.01</v>
      </c>
      <c r="BO90" s="62">
        <v>0.495</v>
      </c>
      <c r="BP90" s="62">
        <v>3.5000000000000003E-2</v>
      </c>
      <c r="BQ90" s="62">
        <v>-0.59750000000000003</v>
      </c>
      <c r="BR90" s="62">
        <v>0</v>
      </c>
      <c r="BS90" s="62">
        <v>0.215</v>
      </c>
      <c r="BT90" s="62">
        <v>7.4999999999999997E-3</v>
      </c>
      <c r="BU90" s="62">
        <v>0.215</v>
      </c>
      <c r="BV90" s="62">
        <v>7.4999999999999997E-3</v>
      </c>
      <c r="BW90" s="62">
        <v>-2.5249999999999998E-2</v>
      </c>
      <c r="BX90" s="62">
        <v>0.02</v>
      </c>
      <c r="BY90" s="62">
        <v>2.2500000000000003E-3</v>
      </c>
      <c r="BZ90" s="62">
        <v>0.01</v>
      </c>
      <c r="CA90" s="62">
        <v>-1.5250000000000001E-2</v>
      </c>
      <c r="CB90" s="62">
        <v>1.2500000000000001E-2</v>
      </c>
      <c r="CC90" s="62">
        <v>1.1000000000000001</v>
      </c>
      <c r="CD90" s="62">
        <v>0</v>
      </c>
      <c r="CE90" s="331"/>
      <c r="CF90" s="76"/>
      <c r="CG90" s="91"/>
    </row>
    <row r="91" spans="4:85" x14ac:dyDescent="0.2">
      <c r="D91" s="91">
        <v>38961</v>
      </c>
      <c r="F91" s="89">
        <v>2.9780000000000002</v>
      </c>
      <c r="G91" s="90">
        <v>7.0390913102029024E-2</v>
      </c>
      <c r="H91" s="89">
        <v>0.23499999999999999</v>
      </c>
      <c r="I91" s="89">
        <v>0.55000000000000004</v>
      </c>
      <c r="J91" s="89">
        <v>0.55000000000000004</v>
      </c>
      <c r="K91" s="89">
        <v>0.55000000000000004</v>
      </c>
      <c r="L91" s="87">
        <v>0.55000000000000004</v>
      </c>
      <c r="M91" s="87">
        <v>0.55000000000000004</v>
      </c>
      <c r="N91" s="89">
        <v>0.6</v>
      </c>
      <c r="O91" s="89">
        <v>0.6</v>
      </c>
      <c r="P91" s="89">
        <v>0.55000000000000004</v>
      </c>
      <c r="Q91" s="89">
        <v>0.5</v>
      </c>
      <c r="R91" s="90">
        <v>0.34</v>
      </c>
      <c r="S91" s="90">
        <v>0.6</v>
      </c>
      <c r="T91" s="89">
        <v>0.55000000000000004</v>
      </c>
      <c r="U91" s="89">
        <v>-0.14499999999999999</v>
      </c>
      <c r="V91" s="89">
        <v>0.01</v>
      </c>
      <c r="W91" s="89">
        <v>7.7499999999999999E-2</v>
      </c>
      <c r="X91" s="89">
        <v>2.5000000000000001E-3</v>
      </c>
      <c r="Y91" s="89">
        <v>-6.25E-2</v>
      </c>
      <c r="Z91" s="89">
        <v>0.02</v>
      </c>
      <c r="AA91" s="89">
        <v>-0.56000000000000005</v>
      </c>
      <c r="AB91" s="89">
        <v>0.155</v>
      </c>
      <c r="AC91" s="89">
        <v>-5.7500000000000002E-2</v>
      </c>
      <c r="AD91" s="89">
        <v>2.5000000000000001E-3</v>
      </c>
      <c r="AE91" s="89">
        <v>-0.185</v>
      </c>
      <c r="AF91" s="89">
        <v>2.5000000000000001E-3</v>
      </c>
      <c r="AG91" s="89">
        <v>-5.7500000000000002E-2</v>
      </c>
      <c r="AH91" s="89">
        <v>2.5000000000000001E-2</v>
      </c>
      <c r="AI91" s="90">
        <v>0.155</v>
      </c>
      <c r="AJ91" s="90">
        <v>0</v>
      </c>
      <c r="AK91" s="90">
        <v>-0.19500000000000001</v>
      </c>
      <c r="AL91" s="89">
        <v>0</v>
      </c>
      <c r="AM91" s="89">
        <v>-8.7499999999999994E-2</v>
      </c>
      <c r="AN91" s="89">
        <v>0</v>
      </c>
      <c r="AO91" s="89">
        <v>6.5000000000000002E-2</v>
      </c>
      <c r="AP91" s="62">
        <v>7.4999999999999997E-3</v>
      </c>
      <c r="AQ91" s="62">
        <v>0.28999999999999998</v>
      </c>
      <c r="AR91" s="62">
        <v>1.4999999999999999E-2</v>
      </c>
      <c r="AS91" s="62">
        <v>0</v>
      </c>
      <c r="AT91" s="62">
        <v>0</v>
      </c>
      <c r="AU91" s="62">
        <v>-0.36</v>
      </c>
      <c r="AV91" s="62">
        <v>0</v>
      </c>
      <c r="AW91" s="62">
        <v>0.19</v>
      </c>
      <c r="AX91" s="62">
        <v>-0.01</v>
      </c>
      <c r="AY91" s="62">
        <v>-2.5500000000000002E-2</v>
      </c>
      <c r="AZ91" s="62">
        <v>0.06</v>
      </c>
      <c r="BA91" s="62">
        <v>0.1825</v>
      </c>
      <c r="BB91" s="62">
        <v>1.2500000000000001E-2</v>
      </c>
      <c r="BC91" s="62">
        <v>-2.5500000000000002E-2</v>
      </c>
      <c r="BD91" s="62">
        <v>1.1000000000000001E-2</v>
      </c>
      <c r="BE91" s="62">
        <v>5.0000000000000001E-3</v>
      </c>
      <c r="BF91" s="62">
        <v>0</v>
      </c>
      <c r="BG91" s="62">
        <v>-2.5500000000000002E-2</v>
      </c>
      <c r="BH91" s="62">
        <v>1.1000000000000001E-2</v>
      </c>
      <c r="BI91" s="62">
        <v>-0.05</v>
      </c>
      <c r="BJ91" s="62">
        <v>2.5000000000000001E-2</v>
      </c>
      <c r="BK91" s="62">
        <v>-0.02</v>
      </c>
      <c r="BL91" s="62">
        <v>1.9000000000000003E-2</v>
      </c>
      <c r="BM91" s="62">
        <v>6.5000000000000006E-3</v>
      </c>
      <c r="BN91" s="62">
        <v>0.01</v>
      </c>
      <c r="BO91" s="62">
        <v>0.39500000000000002</v>
      </c>
      <c r="BP91" s="62">
        <v>3.5000000000000003E-2</v>
      </c>
      <c r="BQ91" s="62">
        <v>-0.89249999999999996</v>
      </c>
      <c r="BR91" s="62">
        <v>0</v>
      </c>
      <c r="BS91" s="62">
        <v>0.19500000000000001</v>
      </c>
      <c r="BT91" s="62">
        <v>5.0000000000000001E-3</v>
      </c>
      <c r="BU91" s="62">
        <v>0.19500000000000001</v>
      </c>
      <c r="BV91" s="62">
        <v>5.0000000000000001E-3</v>
      </c>
      <c r="BW91" s="62">
        <v>-2.775E-2</v>
      </c>
      <c r="BX91" s="62">
        <v>0.02</v>
      </c>
      <c r="BY91" s="62">
        <v>2.2500000000000003E-3</v>
      </c>
      <c r="BZ91" s="62">
        <v>0.01</v>
      </c>
      <c r="CA91" s="62">
        <v>-1.5250000000000001E-2</v>
      </c>
      <c r="CB91" s="62">
        <v>1.2500000000000001E-2</v>
      </c>
      <c r="CC91" s="62">
        <v>0.65</v>
      </c>
      <c r="CD91" s="62">
        <v>0</v>
      </c>
      <c r="CE91" s="331"/>
      <c r="CF91" s="76"/>
      <c r="CG91" s="91"/>
    </row>
    <row r="92" spans="4:85" x14ac:dyDescent="0.2">
      <c r="D92" s="91">
        <v>38991</v>
      </c>
      <c r="F92" s="89">
        <v>2.99</v>
      </c>
      <c r="G92" s="90">
        <v>7.0410713931560009E-2</v>
      </c>
      <c r="H92" s="89">
        <v>0.23499999999999999</v>
      </c>
      <c r="I92" s="89">
        <v>0.6</v>
      </c>
      <c r="J92" s="89">
        <v>0.6</v>
      </c>
      <c r="K92" s="89">
        <v>0.55000000000000004</v>
      </c>
      <c r="L92" s="87">
        <v>0.6</v>
      </c>
      <c r="M92" s="87">
        <v>0.6</v>
      </c>
      <c r="N92" s="89">
        <v>0.65</v>
      </c>
      <c r="O92" s="89">
        <v>0.65</v>
      </c>
      <c r="P92" s="89">
        <v>0.6</v>
      </c>
      <c r="Q92" s="89">
        <v>0.5</v>
      </c>
      <c r="R92" s="90">
        <v>0.39</v>
      </c>
      <c r="S92" s="90">
        <v>0.65</v>
      </c>
      <c r="T92" s="89">
        <v>0.6</v>
      </c>
      <c r="U92" s="89">
        <v>-0.13</v>
      </c>
      <c r="V92" s="89">
        <v>0.01</v>
      </c>
      <c r="W92" s="89">
        <v>9.2499999999999999E-2</v>
      </c>
      <c r="X92" s="89">
        <v>2.5000000000000001E-3</v>
      </c>
      <c r="Y92" s="89">
        <v>-6.25E-2</v>
      </c>
      <c r="Z92" s="89">
        <v>0.02</v>
      </c>
      <c r="AA92" s="89">
        <v>-0.56000000000000005</v>
      </c>
      <c r="AB92" s="89">
        <v>0.155</v>
      </c>
      <c r="AC92" s="89">
        <v>-5.7500000000000002E-2</v>
      </c>
      <c r="AD92" s="89">
        <v>2.5000000000000001E-3</v>
      </c>
      <c r="AE92" s="89">
        <v>-0.185</v>
      </c>
      <c r="AF92" s="89">
        <v>2.5000000000000001E-3</v>
      </c>
      <c r="AG92" s="89">
        <v>-5.7500000000000002E-2</v>
      </c>
      <c r="AH92" s="89">
        <v>2.5000000000000001E-2</v>
      </c>
      <c r="AI92" s="90">
        <v>0.17</v>
      </c>
      <c r="AJ92" s="90">
        <v>0</v>
      </c>
      <c r="AK92" s="90">
        <v>-0.19500000000000001</v>
      </c>
      <c r="AL92" s="89">
        <v>0</v>
      </c>
      <c r="AM92" s="89">
        <v>-8.7499999999999994E-2</v>
      </c>
      <c r="AN92" s="89">
        <v>0</v>
      </c>
      <c r="AO92" s="89">
        <v>6.5000000000000002E-2</v>
      </c>
      <c r="AP92" s="62">
        <v>7.4999999999999997E-3</v>
      </c>
      <c r="AQ92" s="62">
        <v>0.28999999999999998</v>
      </c>
      <c r="AR92" s="62">
        <v>1.4999999999999999E-2</v>
      </c>
      <c r="AS92" s="62">
        <v>0</v>
      </c>
      <c r="AT92" s="62">
        <v>0</v>
      </c>
      <c r="AU92" s="62">
        <v>-0.36</v>
      </c>
      <c r="AV92" s="62">
        <v>5.0000000000000001E-3</v>
      </c>
      <c r="AW92" s="62">
        <v>0.19</v>
      </c>
      <c r="AX92" s="62">
        <v>-0.01</v>
      </c>
      <c r="AY92" s="62">
        <v>-2.5500000000000002E-2</v>
      </c>
      <c r="AZ92" s="62">
        <v>0.06</v>
      </c>
      <c r="BA92" s="62">
        <v>0.1875</v>
      </c>
      <c r="BB92" s="62">
        <v>1.2500000000000001E-2</v>
      </c>
      <c r="BC92" s="62">
        <v>-2.5500000000000002E-2</v>
      </c>
      <c r="BD92" s="62">
        <v>1.1000000000000001E-2</v>
      </c>
      <c r="BE92" s="62">
        <v>5.0000000000000001E-3</v>
      </c>
      <c r="BF92" s="62">
        <v>0</v>
      </c>
      <c r="BG92" s="62">
        <v>-2.5500000000000002E-2</v>
      </c>
      <c r="BH92" s="62">
        <v>1.1000000000000001E-2</v>
      </c>
      <c r="BI92" s="62">
        <v>-0.06</v>
      </c>
      <c r="BJ92" s="62">
        <v>2.5000000000000001E-2</v>
      </c>
      <c r="BK92" s="62">
        <v>-0.02</v>
      </c>
      <c r="BL92" s="62">
        <v>0.02</v>
      </c>
      <c r="BM92" s="62">
        <v>6.5000000000000006E-3</v>
      </c>
      <c r="BN92" s="62">
        <v>0.01</v>
      </c>
      <c r="BO92" s="62">
        <v>0.46100000000000002</v>
      </c>
      <c r="BP92" s="62">
        <v>3.5000000000000003E-2</v>
      </c>
      <c r="BQ92" s="62">
        <v>-0.53749999999999998</v>
      </c>
      <c r="BR92" s="62">
        <v>0</v>
      </c>
      <c r="BS92" s="62">
        <v>0.215</v>
      </c>
      <c r="BT92" s="62">
        <v>2.5000000000000001E-3</v>
      </c>
      <c r="BU92" s="62">
        <v>0.215</v>
      </c>
      <c r="BV92" s="62">
        <v>2.5000000000000001E-3</v>
      </c>
      <c r="BW92" s="62">
        <v>-2.775E-2</v>
      </c>
      <c r="BX92" s="62">
        <v>0.02</v>
      </c>
      <c r="BY92" s="62">
        <v>-1.3500000000000002E-2</v>
      </c>
      <c r="BZ92" s="62">
        <v>0.01</v>
      </c>
      <c r="CA92" s="62">
        <v>-3.1000000000000003E-2</v>
      </c>
      <c r="CB92" s="62">
        <v>1.2500000000000001E-2</v>
      </c>
      <c r="CC92" s="62">
        <v>0.35</v>
      </c>
      <c r="CD92" s="62">
        <v>0</v>
      </c>
      <c r="CE92" s="331"/>
      <c r="CF92" s="76"/>
      <c r="CG92" s="91"/>
    </row>
    <row r="93" spans="4:85" x14ac:dyDescent="0.2">
      <c r="D93" s="91">
        <v>39022</v>
      </c>
      <c r="F93" s="89">
        <v>3.0670000000000002</v>
      </c>
      <c r="G93" s="90">
        <v>7.0431174788877005E-2</v>
      </c>
      <c r="H93" s="89">
        <v>0.23749999999999999</v>
      </c>
      <c r="I93" s="89">
        <v>0.8</v>
      </c>
      <c r="J93" s="89">
        <v>0.85</v>
      </c>
      <c r="K93" s="89">
        <v>0.8</v>
      </c>
      <c r="L93" s="87">
        <v>0.8</v>
      </c>
      <c r="M93" s="87">
        <v>0.9</v>
      </c>
      <c r="N93" s="89">
        <v>0.95</v>
      </c>
      <c r="O93" s="89">
        <v>0.85</v>
      </c>
      <c r="P93" s="89">
        <v>0.8</v>
      </c>
      <c r="Q93" s="89">
        <v>0.95</v>
      </c>
      <c r="R93" s="90">
        <v>0.33</v>
      </c>
      <c r="S93" s="90">
        <v>0.8</v>
      </c>
      <c r="T93" s="89">
        <v>0.8</v>
      </c>
      <c r="U93" s="89">
        <v>-9.2499999999999999E-2</v>
      </c>
      <c r="V93" s="89">
        <v>3.5000000000000003E-2</v>
      </c>
      <c r="W93" s="89">
        <v>0.13500000000000001</v>
      </c>
      <c r="X93" s="89">
        <v>0</v>
      </c>
      <c r="Y93" s="89">
        <v>-7.7499999999999999E-2</v>
      </c>
      <c r="Z93" s="89">
        <v>2.4500000000000001E-2</v>
      </c>
      <c r="AA93" s="89">
        <v>-0.51</v>
      </c>
      <c r="AB93" s="89">
        <v>0.155</v>
      </c>
      <c r="AC93" s="89">
        <v>-5.7500000000000002E-2</v>
      </c>
      <c r="AD93" s="89">
        <v>7.4999999999999997E-3</v>
      </c>
      <c r="AE93" s="89">
        <v>-0.18</v>
      </c>
      <c r="AF93" s="89">
        <v>1.2500000000000001E-2</v>
      </c>
      <c r="AG93" s="89">
        <v>-5.7500000000000002E-2</v>
      </c>
      <c r="AH93" s="89">
        <v>1.7500000000000002E-2</v>
      </c>
      <c r="AI93" s="90">
        <v>0.2475</v>
      </c>
      <c r="AJ93" s="90">
        <v>0</v>
      </c>
      <c r="AK93" s="90">
        <v>-0.19</v>
      </c>
      <c r="AL93" s="89">
        <v>5.0000000000000001E-3</v>
      </c>
      <c r="AM93" s="89">
        <v>-0.125</v>
      </c>
      <c r="AN93" s="89">
        <v>0</v>
      </c>
      <c r="AO93" s="89">
        <v>0.08</v>
      </c>
      <c r="AP93" s="62">
        <v>0.02</v>
      </c>
      <c r="AQ93" s="62">
        <v>0.12</v>
      </c>
      <c r="AR93" s="62">
        <v>2.4500000000000001E-2</v>
      </c>
      <c r="AS93" s="62">
        <v>0</v>
      </c>
      <c r="AT93" s="62">
        <v>0</v>
      </c>
      <c r="AU93" s="62">
        <v>-0.28000000000000003</v>
      </c>
      <c r="AV93" s="62">
        <v>1.2500000000000001E-2</v>
      </c>
      <c r="AW93" s="62">
        <v>0.02</v>
      </c>
      <c r="AX93" s="62">
        <v>-0.01</v>
      </c>
      <c r="AY93" s="62">
        <v>-2.8500000000000001E-2</v>
      </c>
      <c r="AZ93" s="62">
        <v>0.06</v>
      </c>
      <c r="BA93" s="62">
        <v>0.27</v>
      </c>
      <c r="BB93" s="62">
        <v>1.7500000000000002E-2</v>
      </c>
      <c r="BC93" s="62">
        <v>-2.8500000000000001E-2</v>
      </c>
      <c r="BD93" s="62">
        <v>8.6999999999999994E-3</v>
      </c>
      <c r="BE93" s="62">
        <v>5.0000000000000001E-3</v>
      </c>
      <c r="BF93" s="62">
        <v>0</v>
      </c>
      <c r="BG93" s="62">
        <v>-2.8500000000000001E-2</v>
      </c>
      <c r="BH93" s="62">
        <v>8.6999999999999994E-3</v>
      </c>
      <c r="BI93" s="62">
        <v>-5.6500000000000002E-2</v>
      </c>
      <c r="BJ93" s="62">
        <v>2.5000000000000001E-2</v>
      </c>
      <c r="BK93" s="62">
        <v>-1.2500000000000001E-2</v>
      </c>
      <c r="BL93" s="62">
        <v>0.02</v>
      </c>
      <c r="BM93" s="62">
        <v>1.4000000000000002E-2</v>
      </c>
      <c r="BN93" s="62">
        <v>1.4999999999999999E-2</v>
      </c>
      <c r="BO93" s="62">
        <v>0.76749999999999996</v>
      </c>
      <c r="BP93" s="62">
        <v>0.14599999999999999</v>
      </c>
      <c r="BQ93" s="62">
        <v>-0.40500000000000003</v>
      </c>
      <c r="BR93" s="62">
        <v>0</v>
      </c>
      <c r="BS93" s="62">
        <v>0.28749999999999998</v>
      </c>
      <c r="BT93" s="62">
        <v>0.02</v>
      </c>
      <c r="BU93" s="62">
        <v>0.46500000000000002</v>
      </c>
      <c r="BV93" s="62">
        <v>1.4999999999999999E-2</v>
      </c>
      <c r="BW93" s="62">
        <v>-0.04</v>
      </c>
      <c r="BX93" s="62">
        <v>1.7500000000000002E-2</v>
      </c>
      <c r="BY93" s="62">
        <v>-1.2500000000000001E-2</v>
      </c>
      <c r="BZ93" s="62">
        <v>7.4999999999999997E-3</v>
      </c>
      <c r="CA93" s="62">
        <v>-0.03</v>
      </c>
      <c r="CB93" s="62">
        <v>0.01</v>
      </c>
      <c r="CC93" s="62">
        <v>0.27</v>
      </c>
      <c r="CD93" s="62">
        <v>0</v>
      </c>
      <c r="CE93" s="331"/>
      <c r="CF93" s="76"/>
      <c r="CG93" s="91"/>
    </row>
    <row r="94" spans="4:85" x14ac:dyDescent="0.2">
      <c r="D94" s="91">
        <v>39052</v>
      </c>
      <c r="F94" s="89">
        <v>3.1440000000000006</v>
      </c>
      <c r="G94" s="90">
        <v>7.045097561867103E-2</v>
      </c>
      <c r="H94" s="89">
        <v>0.24</v>
      </c>
      <c r="I94" s="89">
        <v>1</v>
      </c>
      <c r="J94" s="89">
        <v>1.05</v>
      </c>
      <c r="K94" s="89">
        <v>1</v>
      </c>
      <c r="L94" s="87">
        <v>1</v>
      </c>
      <c r="M94" s="87">
        <v>1.1499999999999999</v>
      </c>
      <c r="N94" s="89">
        <v>1.25</v>
      </c>
      <c r="O94" s="89">
        <v>1.05</v>
      </c>
      <c r="P94" s="89">
        <v>1</v>
      </c>
      <c r="Q94" s="89">
        <v>1.35</v>
      </c>
      <c r="R94" s="90">
        <v>0.52500000000000002</v>
      </c>
      <c r="S94" s="90">
        <v>1.1000000000000001</v>
      </c>
      <c r="T94" s="89">
        <v>1</v>
      </c>
      <c r="U94" s="89">
        <v>-8.5000000000000006E-2</v>
      </c>
      <c r="V94" s="89">
        <v>3.5000000000000003E-2</v>
      </c>
      <c r="W94" s="89">
        <v>0.17499999999999999</v>
      </c>
      <c r="X94" s="89">
        <v>2.5000000000000001E-3</v>
      </c>
      <c r="Y94" s="89">
        <v>-7.7499999999999999E-2</v>
      </c>
      <c r="Z94" s="89">
        <v>2.4500000000000001E-2</v>
      </c>
      <c r="AA94" s="89">
        <v>-0.51</v>
      </c>
      <c r="AB94" s="89">
        <v>0.155</v>
      </c>
      <c r="AC94" s="89">
        <v>-5.7500000000000002E-2</v>
      </c>
      <c r="AD94" s="89">
        <v>7.4999999999999997E-3</v>
      </c>
      <c r="AE94" s="89">
        <v>-0.1875</v>
      </c>
      <c r="AF94" s="89">
        <v>5.0000000000000001E-3</v>
      </c>
      <c r="AG94" s="89">
        <v>-5.7500000000000002E-2</v>
      </c>
      <c r="AH94" s="89">
        <v>1.7500000000000002E-2</v>
      </c>
      <c r="AI94" s="90">
        <v>0.28749999999999998</v>
      </c>
      <c r="AJ94" s="90">
        <v>0</v>
      </c>
      <c r="AK94" s="90">
        <v>-0.19</v>
      </c>
      <c r="AL94" s="89">
        <v>5.0000000000000001E-3</v>
      </c>
      <c r="AM94" s="89">
        <v>-0.125</v>
      </c>
      <c r="AN94" s="89">
        <v>0</v>
      </c>
      <c r="AO94" s="89">
        <v>0.08</v>
      </c>
      <c r="AP94" s="62">
        <v>0.02</v>
      </c>
      <c r="AQ94" s="62">
        <v>0.12</v>
      </c>
      <c r="AR94" s="62">
        <v>2.4500000000000001E-2</v>
      </c>
      <c r="AS94" s="62">
        <v>0</v>
      </c>
      <c r="AT94" s="62">
        <v>0</v>
      </c>
      <c r="AU94" s="62">
        <v>-0.28000000000000003</v>
      </c>
      <c r="AV94" s="62">
        <v>1.2500000000000001E-2</v>
      </c>
      <c r="AW94" s="62">
        <v>0.02</v>
      </c>
      <c r="AX94" s="62">
        <v>-0.01</v>
      </c>
      <c r="AY94" s="62">
        <v>-2.8500000000000001E-2</v>
      </c>
      <c r="AZ94" s="62">
        <v>0.06</v>
      </c>
      <c r="BA94" s="62">
        <v>0.30499999999999999</v>
      </c>
      <c r="BB94" s="62">
        <v>2.2499999999999999E-2</v>
      </c>
      <c r="BC94" s="62">
        <v>-2.8500000000000001E-2</v>
      </c>
      <c r="BD94" s="62">
        <v>8.6999999999999994E-3</v>
      </c>
      <c r="BE94" s="62">
        <v>5.0000000000000001E-3</v>
      </c>
      <c r="BF94" s="62">
        <v>0</v>
      </c>
      <c r="BG94" s="62">
        <v>-2.8500000000000001E-2</v>
      </c>
      <c r="BH94" s="62">
        <v>8.6999999999999994E-3</v>
      </c>
      <c r="BI94" s="62">
        <v>-6.0499999999999998E-2</v>
      </c>
      <c r="BJ94" s="62">
        <v>2.5000000000000001E-2</v>
      </c>
      <c r="BK94" s="62">
        <v>-1.2500000000000001E-2</v>
      </c>
      <c r="BL94" s="62">
        <v>2.1000000000000001E-2</v>
      </c>
      <c r="BM94" s="62">
        <v>1.4000000000000002E-2</v>
      </c>
      <c r="BN94" s="62">
        <v>1.4999999999999999E-2</v>
      </c>
      <c r="BO94" s="62">
        <v>1.19</v>
      </c>
      <c r="BP94" s="62">
        <v>0.2</v>
      </c>
      <c r="BQ94" s="62">
        <v>-0.29499999999999998</v>
      </c>
      <c r="BR94" s="62">
        <v>0</v>
      </c>
      <c r="BS94" s="62">
        <v>0.33750000000000002</v>
      </c>
      <c r="BT94" s="62">
        <v>2.2499999999999999E-2</v>
      </c>
      <c r="BU94" s="62">
        <v>0.8</v>
      </c>
      <c r="BV94" s="62">
        <v>1.7500000000000002E-2</v>
      </c>
      <c r="BW94" s="62">
        <v>-3.2500000000000001E-2</v>
      </c>
      <c r="BX94" s="62">
        <v>1.7500000000000002E-2</v>
      </c>
      <c r="BY94" s="62">
        <v>-1.2500000000000001E-2</v>
      </c>
      <c r="BZ94" s="62">
        <v>7.4999999999999997E-3</v>
      </c>
      <c r="CA94" s="62">
        <v>-0.03</v>
      </c>
      <c r="CB94" s="62">
        <v>0.01</v>
      </c>
      <c r="CC94" s="62">
        <v>0.25</v>
      </c>
      <c r="CD94" s="62">
        <v>0</v>
      </c>
      <c r="CE94" s="331"/>
      <c r="CF94" s="76"/>
      <c r="CG94" s="91"/>
    </row>
    <row r="95" spans="4:85" x14ac:dyDescent="0.2">
      <c r="D95" s="91">
        <v>39083</v>
      </c>
      <c r="F95" s="89">
        <v>3.2949999999999999</v>
      </c>
      <c r="G95" s="90">
        <v>7.0471436476261015E-2</v>
      </c>
      <c r="H95" s="89">
        <v>0.245</v>
      </c>
      <c r="I95" s="89">
        <v>1</v>
      </c>
      <c r="J95" s="89">
        <v>1.05</v>
      </c>
      <c r="K95" s="89">
        <v>1</v>
      </c>
      <c r="L95" s="87">
        <v>1</v>
      </c>
      <c r="M95" s="87">
        <v>1.1499999999999999</v>
      </c>
      <c r="N95" s="89">
        <v>1.45</v>
      </c>
      <c r="O95" s="89">
        <v>1.05</v>
      </c>
      <c r="P95" s="89">
        <v>1</v>
      </c>
      <c r="Q95" s="89">
        <v>1.35</v>
      </c>
      <c r="R95" s="90">
        <v>0.55000000000000004</v>
      </c>
      <c r="S95" s="90">
        <v>1.1000000000000001</v>
      </c>
      <c r="T95" s="89">
        <v>1</v>
      </c>
      <c r="U95" s="89">
        <v>-7.0000000000000007E-2</v>
      </c>
      <c r="V95" s="89">
        <v>3.5000000000000003E-2</v>
      </c>
      <c r="W95" s="89">
        <v>0.22</v>
      </c>
      <c r="X95" s="89">
        <v>5.0000000000000001E-3</v>
      </c>
      <c r="Y95" s="89">
        <v>-7.7499999999999999E-2</v>
      </c>
      <c r="Z95" s="89">
        <v>2.4500000000000001E-2</v>
      </c>
      <c r="AA95" s="89">
        <v>-0.51</v>
      </c>
      <c r="AB95" s="89">
        <v>0.155</v>
      </c>
      <c r="AC95" s="89">
        <v>-5.7500000000000002E-2</v>
      </c>
      <c r="AD95" s="89">
        <v>7.4999999999999997E-3</v>
      </c>
      <c r="AE95" s="89">
        <v>-0.19</v>
      </c>
      <c r="AF95" s="89">
        <v>2.5000000000000001E-3</v>
      </c>
      <c r="AG95" s="89">
        <v>-5.7500000000000002E-2</v>
      </c>
      <c r="AH95" s="89">
        <v>1.7500000000000002E-2</v>
      </c>
      <c r="AI95" s="90">
        <v>0.3</v>
      </c>
      <c r="AJ95" s="90">
        <v>0</v>
      </c>
      <c r="AK95" s="90">
        <v>-0.19</v>
      </c>
      <c r="AL95" s="89">
        <v>5.0000000000000001E-3</v>
      </c>
      <c r="AM95" s="89"/>
      <c r="AN95" s="89"/>
      <c r="AO95" s="89">
        <v>0.08</v>
      </c>
      <c r="AP95" s="62">
        <v>0.02</v>
      </c>
      <c r="AQ95" s="62">
        <v>0.12</v>
      </c>
      <c r="AR95" s="62">
        <v>2.4500000000000001E-2</v>
      </c>
      <c r="AS95" s="62">
        <v>0</v>
      </c>
      <c r="AT95" s="62">
        <v>0</v>
      </c>
      <c r="AU95" s="62">
        <v>-0.28000000000000003</v>
      </c>
      <c r="AV95" s="62">
        <v>1.2500000000000001E-2</v>
      </c>
      <c r="AW95" s="62">
        <v>0.02</v>
      </c>
      <c r="AX95" s="62">
        <v>-0.01</v>
      </c>
      <c r="AY95" s="62">
        <v>-2.4E-2</v>
      </c>
      <c r="AZ95" s="62">
        <v>0.06</v>
      </c>
      <c r="BA95" s="62">
        <v>0.30499999999999999</v>
      </c>
      <c r="BB95" s="62">
        <v>2.2499999999999999E-2</v>
      </c>
      <c r="BC95" s="62">
        <v>-2.4E-2</v>
      </c>
      <c r="BD95" s="62">
        <v>8.6999999999999994E-3</v>
      </c>
      <c r="BE95" s="62">
        <v>5.0000000000000001E-3</v>
      </c>
      <c r="BF95" s="62">
        <v>5.0000000000000001E-3</v>
      </c>
      <c r="BG95" s="62">
        <v>-2.4E-2</v>
      </c>
      <c r="BH95" s="62">
        <v>8.6999999999999994E-3</v>
      </c>
      <c r="BI95" s="62">
        <v>-5.6500000000000002E-2</v>
      </c>
      <c r="BJ95" s="62">
        <v>0.02</v>
      </c>
      <c r="BK95" s="62">
        <v>-1.0500000000000001E-2</v>
      </c>
      <c r="BL95" s="62">
        <v>2.2000000000000002E-2</v>
      </c>
      <c r="BM95" s="62">
        <v>1.4000000000000002E-2</v>
      </c>
      <c r="BN95" s="62">
        <v>1.4999999999999999E-2</v>
      </c>
      <c r="BO95" s="62">
        <v>1.5249999999999999</v>
      </c>
      <c r="BP95" s="62">
        <v>0.3</v>
      </c>
      <c r="BQ95" s="62">
        <v>-0.32250000000000001</v>
      </c>
      <c r="BR95" s="62">
        <v>0</v>
      </c>
      <c r="BS95" s="62">
        <v>0.4375</v>
      </c>
      <c r="BT95" s="62">
        <v>0.03</v>
      </c>
      <c r="BU95" s="62">
        <v>0.97499999999999998</v>
      </c>
      <c r="BV95" s="62">
        <v>2.2499999999999999E-2</v>
      </c>
      <c r="BW95" s="62">
        <v>-3.2500000000000001E-2</v>
      </c>
      <c r="BX95" s="62">
        <v>1.7500000000000002E-2</v>
      </c>
      <c r="BY95" s="62">
        <v>-1.2500000000000001E-2</v>
      </c>
      <c r="BZ95" s="62">
        <v>7.4999999999999997E-3</v>
      </c>
      <c r="CA95" s="62">
        <v>-0.03</v>
      </c>
      <c r="CB95" s="62">
        <v>0.01</v>
      </c>
      <c r="CC95" s="62">
        <v>7.4999999999999997E-2</v>
      </c>
      <c r="CD95" s="62">
        <v>0</v>
      </c>
      <c r="CE95" s="331"/>
      <c r="CF95" s="76"/>
      <c r="CG95" s="91"/>
    </row>
    <row r="96" spans="4:85" x14ac:dyDescent="0.2">
      <c r="D96" s="91">
        <v>39114</v>
      </c>
      <c r="F96" s="89">
        <v>3.1810000000000005</v>
      </c>
      <c r="G96" s="90">
        <v>7.0491897333989015E-2</v>
      </c>
      <c r="H96" s="89">
        <v>0.23</v>
      </c>
      <c r="I96" s="89">
        <v>1</v>
      </c>
      <c r="J96" s="89">
        <v>1.05</v>
      </c>
      <c r="K96" s="89">
        <v>1</v>
      </c>
      <c r="L96" s="87">
        <v>1</v>
      </c>
      <c r="M96" s="87">
        <v>1.1499999999999999</v>
      </c>
      <c r="N96" s="89">
        <v>1.45</v>
      </c>
      <c r="O96" s="89">
        <v>1.05</v>
      </c>
      <c r="P96" s="89">
        <v>1</v>
      </c>
      <c r="Q96" s="89">
        <v>1.35</v>
      </c>
      <c r="R96" s="90">
        <v>0.55000000000000004</v>
      </c>
      <c r="S96" s="90">
        <v>1.1000000000000001</v>
      </c>
      <c r="T96" s="89">
        <v>1</v>
      </c>
      <c r="U96" s="89">
        <v>-7.0000000000000007E-2</v>
      </c>
      <c r="V96" s="89">
        <v>3.5000000000000003E-2</v>
      </c>
      <c r="W96" s="89">
        <v>0.19500000000000001</v>
      </c>
      <c r="X96" s="89">
        <v>7.4999999999999997E-3</v>
      </c>
      <c r="Y96" s="89">
        <v>-7.7499999999999999E-2</v>
      </c>
      <c r="Z96" s="89">
        <v>2.4500000000000001E-2</v>
      </c>
      <c r="AA96" s="89">
        <v>-0.51</v>
      </c>
      <c r="AB96" s="89">
        <v>0.155</v>
      </c>
      <c r="AC96" s="89">
        <v>-5.7500000000000002E-2</v>
      </c>
      <c r="AD96" s="89">
        <v>7.4999999999999997E-3</v>
      </c>
      <c r="AE96" s="89">
        <v>-0.1925</v>
      </c>
      <c r="AF96" s="89">
        <v>5.0000000000000001E-3</v>
      </c>
      <c r="AG96" s="89">
        <v>-5.7500000000000002E-2</v>
      </c>
      <c r="AH96" s="89">
        <v>1.7500000000000002E-2</v>
      </c>
      <c r="AI96" s="90">
        <v>0.27750000000000002</v>
      </c>
      <c r="AJ96" s="90">
        <v>0</v>
      </c>
      <c r="AK96" s="90">
        <v>-0.19</v>
      </c>
      <c r="AL96" s="89">
        <v>5.0000000000000001E-3</v>
      </c>
      <c r="AM96" s="89"/>
      <c r="AN96" s="89"/>
      <c r="AO96" s="89">
        <v>0.08</v>
      </c>
      <c r="AP96" s="62">
        <v>0.02</v>
      </c>
      <c r="AQ96" s="62">
        <v>0.12</v>
      </c>
      <c r="AR96" s="62">
        <v>2.4500000000000001E-2</v>
      </c>
      <c r="AS96" s="62">
        <v>0</v>
      </c>
      <c r="AT96" s="62">
        <v>0</v>
      </c>
      <c r="AU96" s="62">
        <v>-0.28000000000000003</v>
      </c>
      <c r="AV96" s="62">
        <v>1.2500000000000001E-2</v>
      </c>
      <c r="AW96" s="62">
        <v>0.02</v>
      </c>
      <c r="AX96" s="62">
        <v>-0.01</v>
      </c>
      <c r="AY96" s="62">
        <v>-2.4E-2</v>
      </c>
      <c r="AZ96" s="62">
        <v>0.06</v>
      </c>
      <c r="BA96" s="62">
        <v>0.30499999999999999</v>
      </c>
      <c r="BB96" s="62">
        <v>2.2499999999999999E-2</v>
      </c>
      <c r="BC96" s="62">
        <v>-2.4E-2</v>
      </c>
      <c r="BD96" s="62">
        <v>8.6999999999999994E-3</v>
      </c>
      <c r="BE96" s="62">
        <v>5.0000000000000001E-3</v>
      </c>
      <c r="BF96" s="62">
        <v>5.0000000000000001E-3</v>
      </c>
      <c r="BG96" s="62">
        <v>-2.4E-2</v>
      </c>
      <c r="BH96" s="62">
        <v>8.6999999999999994E-3</v>
      </c>
      <c r="BI96" s="62">
        <v>-5.9500000000000004E-2</v>
      </c>
      <c r="BJ96" s="62">
        <v>0.02</v>
      </c>
      <c r="BK96" s="62">
        <v>-1.0500000000000001E-2</v>
      </c>
      <c r="BL96" s="62">
        <v>2.3000000000000003E-2</v>
      </c>
      <c r="BM96" s="62">
        <v>1.4000000000000002E-2</v>
      </c>
      <c r="BN96" s="62">
        <v>1.4999999999999999E-2</v>
      </c>
      <c r="BO96" s="62">
        <v>1.4550000000000001</v>
      </c>
      <c r="BP96" s="62">
        <v>0.3</v>
      </c>
      <c r="BQ96" s="62">
        <v>-0.34250000000000003</v>
      </c>
      <c r="BR96" s="62">
        <v>0</v>
      </c>
      <c r="BS96" s="62">
        <v>0.435</v>
      </c>
      <c r="BT96" s="62">
        <v>0.03</v>
      </c>
      <c r="BU96" s="62">
        <v>0.97499999999999998</v>
      </c>
      <c r="BV96" s="62">
        <v>1.7500000000000002E-2</v>
      </c>
      <c r="BW96" s="62">
        <v>-3.2500000000000001E-2</v>
      </c>
      <c r="BX96" s="62">
        <v>1.7500000000000002E-2</v>
      </c>
      <c r="BY96" s="62">
        <v>-1.2500000000000001E-2</v>
      </c>
      <c r="BZ96" s="62">
        <v>7.4999999999999997E-3</v>
      </c>
      <c r="CA96" s="62">
        <v>-0.03</v>
      </c>
      <c r="CB96" s="62">
        <v>0.01</v>
      </c>
      <c r="CC96" s="62">
        <v>7.4999999999999997E-2</v>
      </c>
      <c r="CD96" s="62">
        <v>0</v>
      </c>
      <c r="CE96" s="331"/>
      <c r="CF96" s="76"/>
      <c r="CG96" s="91"/>
    </row>
    <row r="97" spans="4:85" x14ac:dyDescent="0.2">
      <c r="D97" s="91">
        <v>39142</v>
      </c>
      <c r="F97" s="89">
        <v>3.0530000000000004</v>
      </c>
      <c r="G97" s="90">
        <v>7.0510378108830998E-2</v>
      </c>
      <c r="H97" s="89">
        <v>0.22</v>
      </c>
      <c r="I97" s="89">
        <v>0.75</v>
      </c>
      <c r="J97" s="89">
        <v>0.8</v>
      </c>
      <c r="K97" s="89">
        <v>0.75</v>
      </c>
      <c r="L97" s="87">
        <v>0.75</v>
      </c>
      <c r="M97" s="87">
        <v>0.85</v>
      </c>
      <c r="N97" s="89">
        <v>1</v>
      </c>
      <c r="O97" s="89">
        <v>0.75</v>
      </c>
      <c r="P97" s="89">
        <v>0.75</v>
      </c>
      <c r="Q97" s="89">
        <v>0.95</v>
      </c>
      <c r="R97" s="90">
        <v>0.24</v>
      </c>
      <c r="S97" s="90">
        <v>0.75</v>
      </c>
      <c r="T97" s="89">
        <v>0.75</v>
      </c>
      <c r="U97" s="89">
        <v>-7.0000000000000007E-2</v>
      </c>
      <c r="V97" s="89">
        <v>3.5000000000000003E-2</v>
      </c>
      <c r="W97" s="89">
        <v>0.1925</v>
      </c>
      <c r="X97" s="89">
        <v>0.01</v>
      </c>
      <c r="Y97" s="89">
        <v>-7.7499999999999999E-2</v>
      </c>
      <c r="Z97" s="89">
        <v>2.4500000000000001E-2</v>
      </c>
      <c r="AA97" s="89">
        <v>-0.51</v>
      </c>
      <c r="AB97" s="89">
        <v>0.155</v>
      </c>
      <c r="AC97" s="89">
        <v>-5.7500000000000002E-2</v>
      </c>
      <c r="AD97" s="89">
        <v>7.4999999999999997E-3</v>
      </c>
      <c r="AE97" s="89">
        <v>-0.19500000000000001</v>
      </c>
      <c r="AF97" s="89">
        <v>2.5000000000000001E-3</v>
      </c>
      <c r="AG97" s="89">
        <v>-5.7500000000000002E-2</v>
      </c>
      <c r="AH97" s="89">
        <v>1.7500000000000002E-2</v>
      </c>
      <c r="AI97" s="90">
        <v>0.27500000000000002</v>
      </c>
      <c r="AJ97" s="90">
        <v>0</v>
      </c>
      <c r="AK97" s="90">
        <v>-0.19</v>
      </c>
      <c r="AL97" s="89">
        <v>5.0000000000000001E-3</v>
      </c>
      <c r="AM97" s="89"/>
      <c r="AN97" s="89"/>
      <c r="AO97" s="89">
        <v>0.08</v>
      </c>
      <c r="AP97" s="62">
        <v>0.02</v>
      </c>
      <c r="AQ97" s="62">
        <v>0.12</v>
      </c>
      <c r="AR97" s="62">
        <v>2.4500000000000001E-2</v>
      </c>
      <c r="AS97" s="62">
        <v>0</v>
      </c>
      <c r="AT97" s="62">
        <v>0</v>
      </c>
      <c r="AU97" s="62">
        <v>-0.28000000000000003</v>
      </c>
      <c r="AV97" s="62">
        <v>1.2500000000000001E-2</v>
      </c>
      <c r="AW97" s="62">
        <v>0.02</v>
      </c>
      <c r="AX97" s="62">
        <v>-0.01</v>
      </c>
      <c r="AY97" s="62">
        <v>-2.4E-2</v>
      </c>
      <c r="AZ97" s="62">
        <v>0.06</v>
      </c>
      <c r="BA97" s="62">
        <v>0.26500000000000001</v>
      </c>
      <c r="BB97" s="62">
        <v>2.2499999999999999E-2</v>
      </c>
      <c r="BC97" s="62">
        <v>-2.4E-2</v>
      </c>
      <c r="BD97" s="62">
        <v>8.6999999999999994E-3</v>
      </c>
      <c r="BE97" s="62">
        <v>5.0000000000000001E-3</v>
      </c>
      <c r="BF97" s="62">
        <v>5.0000000000000001E-3</v>
      </c>
      <c r="BG97" s="62">
        <v>-2.4E-2</v>
      </c>
      <c r="BH97" s="62">
        <v>8.6999999999999994E-3</v>
      </c>
      <c r="BI97" s="62">
        <v>-7.6499999999999999E-2</v>
      </c>
      <c r="BJ97" s="62">
        <v>2.5000000000000001E-2</v>
      </c>
      <c r="BK97" s="62">
        <v>-1.0500000000000001E-2</v>
      </c>
      <c r="BL97" s="62">
        <v>2.4E-2</v>
      </c>
      <c r="BM97" s="62">
        <v>1.4000000000000002E-2</v>
      </c>
      <c r="BN97" s="62">
        <v>1.4999999999999999E-2</v>
      </c>
      <c r="BO97" s="62">
        <v>0.83499999999999996</v>
      </c>
      <c r="BP97" s="62">
        <v>0.16</v>
      </c>
      <c r="BQ97" s="62">
        <v>-0.35249999999999998</v>
      </c>
      <c r="BR97" s="62">
        <v>0</v>
      </c>
      <c r="BS97" s="62">
        <v>0.30249999999999999</v>
      </c>
      <c r="BT97" s="62">
        <v>0.02</v>
      </c>
      <c r="BU97" s="62">
        <v>0.60750000000000004</v>
      </c>
      <c r="BV97" s="62">
        <v>2.5000000000000001E-3</v>
      </c>
      <c r="BW97" s="62">
        <v>-3.2500000000000001E-2</v>
      </c>
      <c r="BX97" s="62">
        <v>1.7500000000000002E-2</v>
      </c>
      <c r="BY97" s="62">
        <v>6.0000000000000001E-3</v>
      </c>
      <c r="BZ97" s="62">
        <v>7.4999999999999997E-3</v>
      </c>
      <c r="CA97" s="62">
        <v>-1.1500000000000002E-2</v>
      </c>
      <c r="CB97" s="62">
        <v>0.01</v>
      </c>
      <c r="CC97" s="62">
        <v>0.2</v>
      </c>
      <c r="CD97" s="62">
        <v>0</v>
      </c>
      <c r="CE97" s="331"/>
      <c r="CF97" s="76"/>
      <c r="CG97" s="91"/>
    </row>
    <row r="98" spans="4:85" x14ac:dyDescent="0.2">
      <c r="D98" s="91">
        <v>39173</v>
      </c>
      <c r="F98" s="89">
        <v>2.9249999999999998</v>
      </c>
      <c r="G98" s="90">
        <v>7.053083896682201E-2</v>
      </c>
      <c r="H98" s="89">
        <v>0.22</v>
      </c>
      <c r="I98" s="89">
        <v>0.4</v>
      </c>
      <c r="J98" s="89">
        <v>0.45</v>
      </c>
      <c r="K98" s="89">
        <v>0.4</v>
      </c>
      <c r="L98" s="87">
        <v>0.45</v>
      </c>
      <c r="M98" s="87">
        <v>0.45</v>
      </c>
      <c r="N98" s="89">
        <v>0.45</v>
      </c>
      <c r="O98" s="89">
        <v>0.45</v>
      </c>
      <c r="P98" s="89">
        <v>0.45</v>
      </c>
      <c r="Q98" s="89">
        <v>0.5</v>
      </c>
      <c r="R98" s="90">
        <v>0.3</v>
      </c>
      <c r="S98" s="90">
        <v>0.45</v>
      </c>
      <c r="T98" s="89">
        <v>0.4</v>
      </c>
      <c r="U98" s="89">
        <v>-0.15</v>
      </c>
      <c r="V98" s="89">
        <v>0.01</v>
      </c>
      <c r="W98" s="89">
        <v>9.7500000000000003E-2</v>
      </c>
      <c r="X98" s="89">
        <v>-2.5000000000000001E-3</v>
      </c>
      <c r="Y98" s="89">
        <v>-0.06</v>
      </c>
      <c r="Z98" s="89">
        <v>2.2000000000000002E-2</v>
      </c>
      <c r="AA98" s="89">
        <v>-0.56000000000000005</v>
      </c>
      <c r="AB98" s="89">
        <v>0.155</v>
      </c>
      <c r="AC98" s="89">
        <v>-5.5E-2</v>
      </c>
      <c r="AD98" s="89">
        <v>2.5000000000000001E-3</v>
      </c>
      <c r="AE98" s="89">
        <v>-0.185</v>
      </c>
      <c r="AF98" s="89">
        <v>0.01</v>
      </c>
      <c r="AG98" s="89">
        <v>-5.5E-2</v>
      </c>
      <c r="AH98" s="89">
        <v>2.5000000000000001E-2</v>
      </c>
      <c r="AI98" s="90">
        <v>0.1875</v>
      </c>
      <c r="AJ98" s="90">
        <v>0</v>
      </c>
      <c r="AK98" s="90">
        <v>-0.19500000000000001</v>
      </c>
      <c r="AL98" s="89">
        <v>0</v>
      </c>
      <c r="AM98" s="89"/>
      <c r="AN98" s="89"/>
      <c r="AO98" s="89">
        <v>6.5000000000000002E-2</v>
      </c>
      <c r="AP98" s="62">
        <v>7.4999999999999997E-3</v>
      </c>
      <c r="AQ98" s="62">
        <v>0.28999999999999998</v>
      </c>
      <c r="AR98" s="62">
        <v>1.7000000000000001E-2</v>
      </c>
      <c r="AS98" s="62">
        <v>0</v>
      </c>
      <c r="AT98" s="62">
        <v>0</v>
      </c>
      <c r="AU98" s="62">
        <v>-0.36</v>
      </c>
      <c r="AV98" s="62">
        <v>0</v>
      </c>
      <c r="AW98" s="62">
        <v>0.19</v>
      </c>
      <c r="AX98" s="62">
        <v>-0.01</v>
      </c>
      <c r="AY98" s="62">
        <v>-2.35E-2</v>
      </c>
      <c r="AZ98" s="62">
        <v>0.06</v>
      </c>
      <c r="BA98" s="62">
        <v>0.19500000000000001</v>
      </c>
      <c r="BB98" s="62">
        <v>1.7500000000000002E-2</v>
      </c>
      <c r="BC98" s="62">
        <v>-2.35E-2</v>
      </c>
      <c r="BD98" s="62">
        <v>1.1000000000000001E-2</v>
      </c>
      <c r="BE98" s="62">
        <v>5.0000000000000001E-3</v>
      </c>
      <c r="BF98" s="62">
        <v>5.0000000000000001E-3</v>
      </c>
      <c r="BG98" s="62">
        <v>-2.35E-2</v>
      </c>
      <c r="BH98" s="62">
        <v>1.1000000000000001E-2</v>
      </c>
      <c r="BI98" s="62">
        <v>-6.8000000000000005E-2</v>
      </c>
      <c r="BJ98" s="62">
        <v>2.6000000000000002E-2</v>
      </c>
      <c r="BK98" s="62">
        <v>-1.8000000000000002E-2</v>
      </c>
      <c r="BL98" s="62">
        <v>1.6E-2</v>
      </c>
      <c r="BM98" s="62">
        <v>6.5000000000000006E-3</v>
      </c>
      <c r="BN98" s="62">
        <v>0.01</v>
      </c>
      <c r="BO98" s="62">
        <v>0.45</v>
      </c>
      <c r="BP98" s="62">
        <v>0.02</v>
      </c>
      <c r="BQ98" s="62">
        <v>-7.4999999999999997E-2</v>
      </c>
      <c r="BR98" s="62">
        <v>0</v>
      </c>
      <c r="BS98" s="62">
        <v>0.25</v>
      </c>
      <c r="BT98" s="62">
        <v>5.0000000000000001E-3</v>
      </c>
      <c r="BU98" s="62">
        <v>0.25</v>
      </c>
      <c r="BV98" s="62">
        <v>5.0000000000000001E-3</v>
      </c>
      <c r="BW98" s="62">
        <v>-2.5000000000000001E-2</v>
      </c>
      <c r="BX98" s="62">
        <v>0.02</v>
      </c>
      <c r="BY98" s="62">
        <v>6.0000000000000001E-3</v>
      </c>
      <c r="BZ98" s="62">
        <v>0.01</v>
      </c>
      <c r="CA98" s="62">
        <v>-1.1500000000000002E-2</v>
      </c>
      <c r="CB98" s="62">
        <v>1.2500000000000001E-2</v>
      </c>
      <c r="CC98" s="62">
        <v>0.6</v>
      </c>
      <c r="CD98" s="62">
        <v>0</v>
      </c>
      <c r="CE98" s="331"/>
      <c r="CF98" s="76"/>
      <c r="CG98" s="91"/>
    </row>
    <row r="99" spans="4:85" x14ac:dyDescent="0.2">
      <c r="D99" s="91">
        <v>39203</v>
      </c>
      <c r="F99" s="89">
        <v>2.9140000000000006</v>
      </c>
      <c r="G99" s="90">
        <v>7.0550639797268014E-2</v>
      </c>
      <c r="H99" s="89">
        <v>0.22</v>
      </c>
      <c r="I99" s="89">
        <v>0.45</v>
      </c>
      <c r="J99" s="89">
        <v>0.5</v>
      </c>
      <c r="K99" s="89">
        <v>0.4</v>
      </c>
      <c r="L99" s="87">
        <v>0.4</v>
      </c>
      <c r="M99" s="87">
        <v>0.45</v>
      </c>
      <c r="N99" s="89">
        <v>0.5</v>
      </c>
      <c r="O99" s="89">
        <v>0.45</v>
      </c>
      <c r="P99" s="89">
        <v>0.4</v>
      </c>
      <c r="Q99" s="89">
        <v>0.45</v>
      </c>
      <c r="R99" s="90">
        <v>0.25</v>
      </c>
      <c r="S99" s="90">
        <v>0.5</v>
      </c>
      <c r="T99" s="89">
        <v>0.45</v>
      </c>
      <c r="U99" s="89">
        <v>-0.16500000000000001</v>
      </c>
      <c r="V99" s="89">
        <v>0.01</v>
      </c>
      <c r="W99" s="89">
        <v>0.1075</v>
      </c>
      <c r="X99" s="89">
        <v>-2.5000000000000001E-3</v>
      </c>
      <c r="Y99" s="89">
        <v>-0.06</v>
      </c>
      <c r="Z99" s="89">
        <v>2.2000000000000002E-2</v>
      </c>
      <c r="AA99" s="89">
        <v>-0.56000000000000005</v>
      </c>
      <c r="AB99" s="89">
        <v>0.155</v>
      </c>
      <c r="AC99" s="89">
        <v>-5.5E-2</v>
      </c>
      <c r="AD99" s="89">
        <v>2.5000000000000001E-3</v>
      </c>
      <c r="AE99" s="89">
        <v>-0.185</v>
      </c>
      <c r="AF99" s="89">
        <v>7.4999999999999997E-3</v>
      </c>
      <c r="AG99" s="89">
        <v>-5.5E-2</v>
      </c>
      <c r="AH99" s="89">
        <v>2.5000000000000001E-2</v>
      </c>
      <c r="AI99" s="90">
        <v>0.17749999999999999</v>
      </c>
      <c r="AJ99" s="90">
        <v>0</v>
      </c>
      <c r="AK99" s="90">
        <v>-0.19500000000000001</v>
      </c>
      <c r="AL99" s="89">
        <v>0</v>
      </c>
      <c r="AM99" s="89"/>
      <c r="AN99" s="89"/>
      <c r="AO99" s="89">
        <v>6.5000000000000002E-2</v>
      </c>
      <c r="AP99" s="62">
        <v>7.4999999999999997E-3</v>
      </c>
      <c r="AQ99" s="62">
        <v>0.28999999999999998</v>
      </c>
      <c r="AR99" s="62">
        <v>1.7000000000000001E-2</v>
      </c>
      <c r="AS99" s="62">
        <v>0</v>
      </c>
      <c r="AT99" s="62">
        <v>0</v>
      </c>
      <c r="AU99" s="62">
        <v>-0.36</v>
      </c>
      <c r="AV99" s="62">
        <v>0</v>
      </c>
      <c r="AW99" s="62">
        <v>0.19</v>
      </c>
      <c r="AX99" s="62">
        <v>-0.01</v>
      </c>
      <c r="AY99" s="62">
        <v>-2.35E-2</v>
      </c>
      <c r="AZ99" s="62">
        <v>0.06</v>
      </c>
      <c r="BA99" s="62">
        <v>0.1825</v>
      </c>
      <c r="BB99" s="62">
        <v>0.01</v>
      </c>
      <c r="BC99" s="62">
        <v>-2.35E-2</v>
      </c>
      <c r="BD99" s="62">
        <v>1.1000000000000001E-2</v>
      </c>
      <c r="BE99" s="62">
        <v>5.0000000000000001E-3</v>
      </c>
      <c r="BF99" s="62">
        <v>5.0000000000000001E-3</v>
      </c>
      <c r="BG99" s="62">
        <v>-2.35E-2</v>
      </c>
      <c r="BH99" s="62">
        <v>1.1000000000000001E-2</v>
      </c>
      <c r="BI99" s="62">
        <v>-6.8000000000000005E-2</v>
      </c>
      <c r="BJ99" s="62">
        <v>2.6000000000000002E-2</v>
      </c>
      <c r="BK99" s="62">
        <v>-1.8000000000000002E-2</v>
      </c>
      <c r="BL99" s="62">
        <v>1.6E-2</v>
      </c>
      <c r="BM99" s="62">
        <v>6.5000000000000006E-3</v>
      </c>
      <c r="BN99" s="62">
        <v>0.01</v>
      </c>
      <c r="BO99" s="62">
        <v>0.40500000000000003</v>
      </c>
      <c r="BP99" s="62">
        <v>0.02</v>
      </c>
      <c r="BQ99" s="62">
        <v>-0.23400000000000001</v>
      </c>
      <c r="BR99" s="62">
        <v>0</v>
      </c>
      <c r="BS99" s="62">
        <v>0.20250000000000001</v>
      </c>
      <c r="BT99" s="62">
        <v>5.0000000000000001E-3</v>
      </c>
      <c r="BU99" s="62">
        <v>0.20250000000000001</v>
      </c>
      <c r="BV99" s="62">
        <v>5.0000000000000001E-3</v>
      </c>
      <c r="BW99" s="62">
        <v>-2.5249999999999998E-2</v>
      </c>
      <c r="BX99" s="62">
        <v>0.02</v>
      </c>
      <c r="BY99" s="62">
        <v>5.7500000000000008E-3</v>
      </c>
      <c r="BZ99" s="62">
        <v>0.01</v>
      </c>
      <c r="CA99" s="62">
        <v>-1.175E-2</v>
      </c>
      <c r="CB99" s="62">
        <v>1.2500000000000001E-2</v>
      </c>
      <c r="CC99" s="62">
        <v>0.75</v>
      </c>
      <c r="CD99" s="62">
        <v>0</v>
      </c>
      <c r="CE99" s="331"/>
      <c r="CF99" s="76"/>
      <c r="CG99" s="91"/>
    </row>
    <row r="100" spans="4:85" x14ac:dyDescent="0.2">
      <c r="D100" s="91">
        <v>39234</v>
      </c>
      <c r="F100" s="89">
        <v>2.95</v>
      </c>
      <c r="G100" s="90">
        <v>7.0571100655533014E-2</v>
      </c>
      <c r="H100" s="89">
        <v>0.21</v>
      </c>
      <c r="I100" s="89">
        <v>0.45</v>
      </c>
      <c r="J100" s="89">
        <v>0.5</v>
      </c>
      <c r="K100" s="89">
        <v>0.4</v>
      </c>
      <c r="L100" s="87">
        <v>0.5</v>
      </c>
      <c r="M100" s="87">
        <v>0.45</v>
      </c>
      <c r="N100" s="89">
        <v>0.5</v>
      </c>
      <c r="O100" s="89">
        <v>0.5</v>
      </c>
      <c r="P100" s="89">
        <v>0.5</v>
      </c>
      <c r="Q100" s="89">
        <v>0.5</v>
      </c>
      <c r="R100" s="90">
        <v>0.25</v>
      </c>
      <c r="S100" s="90">
        <v>0.5</v>
      </c>
      <c r="T100" s="89">
        <v>0.45</v>
      </c>
      <c r="U100" s="89">
        <v>-0.17499999999999999</v>
      </c>
      <c r="V100" s="89">
        <v>0.01</v>
      </c>
      <c r="W100" s="89">
        <v>0.10249999999999999</v>
      </c>
      <c r="X100" s="89">
        <v>-2.5000000000000001E-3</v>
      </c>
      <c r="Y100" s="89">
        <v>-0.06</v>
      </c>
      <c r="Z100" s="89">
        <v>2.2000000000000002E-2</v>
      </c>
      <c r="AA100" s="89">
        <v>-0.56000000000000005</v>
      </c>
      <c r="AB100" s="89">
        <v>0.155</v>
      </c>
      <c r="AC100" s="89">
        <v>-5.5E-2</v>
      </c>
      <c r="AD100" s="89">
        <v>2.5000000000000001E-3</v>
      </c>
      <c r="AE100" s="89">
        <v>-0.185</v>
      </c>
      <c r="AF100" s="89">
        <v>5.0000000000000001E-3</v>
      </c>
      <c r="AG100" s="89">
        <v>-5.5E-2</v>
      </c>
      <c r="AH100" s="89">
        <v>2.5000000000000001E-2</v>
      </c>
      <c r="AI100" s="90">
        <v>0.17249999999999999</v>
      </c>
      <c r="AJ100" s="90">
        <v>0</v>
      </c>
      <c r="AK100" s="90">
        <v>-0.19500000000000001</v>
      </c>
      <c r="AL100" s="89">
        <v>0</v>
      </c>
      <c r="AM100" s="89"/>
      <c r="AN100" s="89"/>
      <c r="AO100" s="89">
        <v>6.5000000000000002E-2</v>
      </c>
      <c r="AP100" s="62">
        <v>7.4999999999999997E-3</v>
      </c>
      <c r="AQ100" s="62">
        <v>0.28999999999999998</v>
      </c>
      <c r="AR100" s="62">
        <v>1.7000000000000001E-2</v>
      </c>
      <c r="AS100" s="62">
        <v>0</v>
      </c>
      <c r="AT100" s="62">
        <v>0</v>
      </c>
      <c r="AU100" s="62">
        <v>-0.36</v>
      </c>
      <c r="AV100" s="62">
        <v>0</v>
      </c>
      <c r="AW100" s="62">
        <v>0</v>
      </c>
      <c r="AX100" s="62">
        <v>-0.01</v>
      </c>
      <c r="AY100" s="62">
        <v>-2.35E-2</v>
      </c>
      <c r="AZ100" s="62">
        <v>0.06</v>
      </c>
      <c r="BA100" s="62">
        <v>0.1825</v>
      </c>
      <c r="BB100" s="62">
        <v>1.2500000000000001E-2</v>
      </c>
      <c r="BC100" s="62">
        <v>-2.35E-2</v>
      </c>
      <c r="BD100" s="62">
        <v>1.1000000000000001E-2</v>
      </c>
      <c r="BE100" s="62">
        <v>5.0000000000000001E-3</v>
      </c>
      <c r="BF100" s="62">
        <v>5.0000000000000001E-3</v>
      </c>
      <c r="BG100" s="62">
        <v>-2.35E-2</v>
      </c>
      <c r="BH100" s="62">
        <v>1.1000000000000001E-2</v>
      </c>
      <c r="BI100" s="62">
        <v>-8.4000000000000005E-2</v>
      </c>
      <c r="BJ100" s="62">
        <v>2.6000000000000002E-2</v>
      </c>
      <c r="BK100" s="62">
        <v>-1.8000000000000002E-2</v>
      </c>
      <c r="BL100" s="62">
        <v>1.7000000000000001E-2</v>
      </c>
      <c r="BM100" s="62">
        <v>6.5000000000000006E-3</v>
      </c>
      <c r="BN100" s="62">
        <v>0.01</v>
      </c>
      <c r="BO100" s="62">
        <v>0.39500000000000002</v>
      </c>
      <c r="BP100" s="62">
        <v>3.5000000000000003E-2</v>
      </c>
      <c r="BQ100" s="62">
        <v>-0.621</v>
      </c>
      <c r="BR100" s="62">
        <v>0</v>
      </c>
      <c r="BS100" s="62">
        <v>0.20250000000000001</v>
      </c>
      <c r="BT100" s="62">
        <v>5.0000000000000001E-3</v>
      </c>
      <c r="BU100" s="62">
        <v>0.20250000000000001</v>
      </c>
      <c r="BV100" s="62">
        <v>5.0000000000000001E-3</v>
      </c>
      <c r="BW100" s="62">
        <v>-2.5249999999999998E-2</v>
      </c>
      <c r="BX100" s="62">
        <v>0.02</v>
      </c>
      <c r="BY100" s="62">
        <v>5.7500000000000008E-3</v>
      </c>
      <c r="BZ100" s="62">
        <v>0.01</v>
      </c>
      <c r="CA100" s="62">
        <v>-1.175E-2</v>
      </c>
      <c r="CB100" s="62">
        <v>1.2500000000000001E-2</v>
      </c>
      <c r="CC100" s="62">
        <v>0.85</v>
      </c>
      <c r="CD100" s="62">
        <v>0</v>
      </c>
      <c r="CE100" s="331"/>
      <c r="CF100" s="76"/>
      <c r="CG100" s="91"/>
    </row>
    <row r="101" spans="4:85" x14ac:dyDescent="0.2">
      <c r="D101" s="91">
        <v>39264</v>
      </c>
      <c r="F101" s="89">
        <v>2.9619999999999997</v>
      </c>
      <c r="G101" s="90">
        <v>7.0590901486242016E-2</v>
      </c>
      <c r="H101" s="89">
        <v>0.21</v>
      </c>
      <c r="I101" s="89">
        <v>0.5</v>
      </c>
      <c r="J101" s="89">
        <v>0.5</v>
      </c>
      <c r="K101" s="89">
        <v>0.4</v>
      </c>
      <c r="L101" s="87">
        <v>0.5</v>
      </c>
      <c r="M101" s="87">
        <v>0.5</v>
      </c>
      <c r="N101" s="89">
        <v>0.5</v>
      </c>
      <c r="O101" s="89">
        <v>0.5</v>
      </c>
      <c r="P101" s="89">
        <v>0.5</v>
      </c>
      <c r="Q101" s="89">
        <v>0.5</v>
      </c>
      <c r="R101" s="90">
        <v>0.35</v>
      </c>
      <c r="S101" s="90">
        <v>0.55000000000000004</v>
      </c>
      <c r="T101" s="89">
        <v>0.5</v>
      </c>
      <c r="U101" s="89">
        <v>-0.17499999999999999</v>
      </c>
      <c r="V101" s="89">
        <v>0.01</v>
      </c>
      <c r="W101" s="89">
        <v>9.2499999999999999E-2</v>
      </c>
      <c r="X101" s="89">
        <v>0</v>
      </c>
      <c r="Y101" s="89">
        <v>-0.06</v>
      </c>
      <c r="Z101" s="89">
        <v>2.2000000000000002E-2</v>
      </c>
      <c r="AA101" s="89">
        <v>-0.56000000000000005</v>
      </c>
      <c r="AB101" s="89">
        <v>0.155</v>
      </c>
      <c r="AC101" s="89">
        <v>-5.5E-2</v>
      </c>
      <c r="AD101" s="89">
        <v>2.5000000000000001E-3</v>
      </c>
      <c r="AE101" s="89">
        <v>-0.185</v>
      </c>
      <c r="AF101" s="89">
        <v>2.5000000000000001E-3</v>
      </c>
      <c r="AG101" s="89">
        <v>-5.5E-2</v>
      </c>
      <c r="AH101" s="89">
        <v>2.5000000000000001E-2</v>
      </c>
      <c r="AI101" s="90">
        <v>0.16250000000000001</v>
      </c>
      <c r="AJ101" s="90">
        <v>0</v>
      </c>
      <c r="AK101" s="90">
        <v>-0.19500000000000001</v>
      </c>
      <c r="AL101" s="89">
        <v>0</v>
      </c>
      <c r="AM101" s="89"/>
      <c r="AN101" s="89"/>
      <c r="AO101" s="89">
        <v>6.5000000000000002E-2</v>
      </c>
      <c r="AP101" s="62">
        <v>7.4999999999999997E-3</v>
      </c>
      <c r="AQ101" s="62">
        <v>0.28999999999999998</v>
      </c>
      <c r="AR101" s="62">
        <v>1.7000000000000001E-2</v>
      </c>
      <c r="AS101" s="62">
        <v>0</v>
      </c>
      <c r="AT101" s="62">
        <v>0</v>
      </c>
      <c r="AU101" s="62">
        <v>-0.36</v>
      </c>
      <c r="AV101" s="62">
        <v>0</v>
      </c>
      <c r="AW101" s="62">
        <v>0</v>
      </c>
      <c r="AX101" s="62">
        <v>-0.01</v>
      </c>
      <c r="AY101" s="62">
        <v>-2.35E-2</v>
      </c>
      <c r="AZ101" s="62">
        <v>0.06</v>
      </c>
      <c r="BA101" s="62">
        <v>0.1825</v>
      </c>
      <c r="BB101" s="62">
        <v>1.2500000000000001E-2</v>
      </c>
      <c r="BC101" s="62">
        <v>-2.35E-2</v>
      </c>
      <c r="BD101" s="62">
        <v>1.1000000000000001E-2</v>
      </c>
      <c r="BE101" s="62">
        <v>5.0000000000000001E-3</v>
      </c>
      <c r="BF101" s="62">
        <v>5.0000000000000001E-3</v>
      </c>
      <c r="BG101" s="62">
        <v>-2.35E-2</v>
      </c>
      <c r="BH101" s="62">
        <v>1.1000000000000001E-2</v>
      </c>
      <c r="BI101" s="62">
        <v>-7.6999999999999999E-2</v>
      </c>
      <c r="BJ101" s="62">
        <v>2.6000000000000002E-2</v>
      </c>
      <c r="BK101" s="62">
        <v>-1.8000000000000002E-2</v>
      </c>
      <c r="BL101" s="62">
        <v>1.8000000000000002E-2</v>
      </c>
      <c r="BM101" s="62">
        <v>6.5000000000000006E-3</v>
      </c>
      <c r="BN101" s="62">
        <v>0.01</v>
      </c>
      <c r="BO101" s="62">
        <v>0.43</v>
      </c>
      <c r="BP101" s="62">
        <v>3.5000000000000003E-2</v>
      </c>
      <c r="BQ101" s="62">
        <v>-0.314</v>
      </c>
      <c r="BR101" s="62">
        <v>0</v>
      </c>
      <c r="BS101" s="62">
        <v>0.215</v>
      </c>
      <c r="BT101" s="62">
        <v>7.4999999999999997E-3</v>
      </c>
      <c r="BU101" s="62">
        <v>0.215</v>
      </c>
      <c r="BV101" s="62">
        <v>7.4999999999999997E-3</v>
      </c>
      <c r="BW101" s="62">
        <v>-2.5249999999999998E-2</v>
      </c>
      <c r="BX101" s="62">
        <v>0.02</v>
      </c>
      <c r="BY101" s="62">
        <v>5.7500000000000008E-3</v>
      </c>
      <c r="BZ101" s="62">
        <v>0.01</v>
      </c>
      <c r="CA101" s="62">
        <v>-1.175E-2</v>
      </c>
      <c r="CB101" s="62">
        <v>1.2500000000000001E-2</v>
      </c>
      <c r="CC101" s="62">
        <v>1.05</v>
      </c>
      <c r="CD101" s="62">
        <v>0</v>
      </c>
      <c r="CE101" s="331"/>
      <c r="CF101" s="76"/>
      <c r="CG101" s="91"/>
    </row>
    <row r="102" spans="4:85" x14ac:dyDescent="0.2">
      <c r="D102" s="91">
        <v>39295</v>
      </c>
      <c r="F102" s="89">
        <v>2.9830000000000001</v>
      </c>
      <c r="G102" s="90">
        <v>7.0611362344779008E-2</v>
      </c>
      <c r="H102" s="89">
        <v>0.21</v>
      </c>
      <c r="I102" s="89">
        <v>0.55000000000000004</v>
      </c>
      <c r="J102" s="89">
        <v>0.55000000000000004</v>
      </c>
      <c r="K102" s="89">
        <v>0.5</v>
      </c>
      <c r="L102" s="87">
        <v>0.6</v>
      </c>
      <c r="M102" s="87">
        <v>0.55000000000000004</v>
      </c>
      <c r="N102" s="89">
        <v>0.6</v>
      </c>
      <c r="O102" s="89">
        <v>0.55000000000000004</v>
      </c>
      <c r="P102" s="89">
        <v>0.6</v>
      </c>
      <c r="Q102" s="89">
        <v>0.45</v>
      </c>
      <c r="R102" s="90">
        <v>0.38</v>
      </c>
      <c r="S102" s="90">
        <v>0.6</v>
      </c>
      <c r="T102" s="89">
        <v>0.55000000000000004</v>
      </c>
      <c r="U102" s="89">
        <v>-0.17499999999999999</v>
      </c>
      <c r="V102" s="89">
        <v>0.01</v>
      </c>
      <c r="W102" s="89">
        <v>0.09</v>
      </c>
      <c r="X102" s="89">
        <v>2.5000000000000001E-3</v>
      </c>
      <c r="Y102" s="89">
        <v>-0.06</v>
      </c>
      <c r="Z102" s="89">
        <v>2.2000000000000002E-2</v>
      </c>
      <c r="AA102" s="89">
        <v>-0.56000000000000005</v>
      </c>
      <c r="AB102" s="89">
        <v>0.155</v>
      </c>
      <c r="AC102" s="89">
        <v>-5.5E-2</v>
      </c>
      <c r="AD102" s="89">
        <v>2.5000000000000001E-3</v>
      </c>
      <c r="AE102" s="89">
        <v>-0.185</v>
      </c>
      <c r="AF102" s="89">
        <v>2.5000000000000001E-3</v>
      </c>
      <c r="AG102" s="89">
        <v>-5.5E-2</v>
      </c>
      <c r="AH102" s="89">
        <v>2.5000000000000001E-2</v>
      </c>
      <c r="AI102" s="90">
        <v>0.16</v>
      </c>
      <c r="AJ102" s="90">
        <v>0</v>
      </c>
      <c r="AK102" s="90">
        <v>-0.19500000000000001</v>
      </c>
      <c r="AL102" s="89">
        <v>0</v>
      </c>
      <c r="AM102" s="89"/>
      <c r="AN102" s="89"/>
      <c r="AO102" s="89">
        <v>6.5000000000000002E-2</v>
      </c>
      <c r="AP102" s="62">
        <v>7.4999999999999997E-3</v>
      </c>
      <c r="AQ102" s="62">
        <v>0.28999999999999998</v>
      </c>
      <c r="AR102" s="62">
        <v>1.7000000000000001E-2</v>
      </c>
      <c r="AS102" s="62">
        <v>0</v>
      </c>
      <c r="AT102" s="62">
        <v>0</v>
      </c>
      <c r="AU102" s="62">
        <v>-0.36</v>
      </c>
      <c r="AV102" s="62">
        <v>0</v>
      </c>
      <c r="AW102" s="62">
        <v>0</v>
      </c>
      <c r="AX102" s="62">
        <v>-0.01</v>
      </c>
      <c r="AY102" s="62">
        <v>-2.35E-2</v>
      </c>
      <c r="AZ102" s="62">
        <v>0.06</v>
      </c>
      <c r="BA102" s="62">
        <v>0.1825</v>
      </c>
      <c r="BB102" s="62">
        <v>1.2500000000000001E-2</v>
      </c>
      <c r="BC102" s="62">
        <v>-2.35E-2</v>
      </c>
      <c r="BD102" s="62">
        <v>1.1000000000000001E-2</v>
      </c>
      <c r="BE102" s="62">
        <v>5.0000000000000001E-3</v>
      </c>
      <c r="BF102" s="62">
        <v>5.0000000000000001E-3</v>
      </c>
      <c r="BG102" s="62">
        <v>-2.35E-2</v>
      </c>
      <c r="BH102" s="62">
        <v>1.1000000000000001E-2</v>
      </c>
      <c r="BI102" s="62">
        <v>-6.8000000000000005E-2</v>
      </c>
      <c r="BJ102" s="62">
        <v>2.6000000000000002E-2</v>
      </c>
      <c r="BK102" s="62">
        <v>-1.8000000000000002E-2</v>
      </c>
      <c r="BL102" s="62">
        <v>1.9000000000000003E-2</v>
      </c>
      <c r="BM102" s="62">
        <v>6.5000000000000006E-3</v>
      </c>
      <c r="BN102" s="62">
        <v>0.01</v>
      </c>
      <c r="BO102" s="62">
        <v>0.495</v>
      </c>
      <c r="BP102" s="62">
        <v>3.5000000000000003E-2</v>
      </c>
      <c r="BQ102" s="62">
        <v>-0.59499999999999997</v>
      </c>
      <c r="BR102" s="62">
        <v>0</v>
      </c>
      <c r="BS102" s="62">
        <v>0.215</v>
      </c>
      <c r="BT102" s="62">
        <v>7.4999999999999997E-3</v>
      </c>
      <c r="BU102" s="62">
        <v>0.215</v>
      </c>
      <c r="BV102" s="62">
        <v>7.4999999999999997E-3</v>
      </c>
      <c r="BW102" s="62">
        <v>-2.5249999999999998E-2</v>
      </c>
      <c r="BX102" s="62">
        <v>0.02</v>
      </c>
      <c r="BY102" s="62">
        <v>3.2500000000000003E-3</v>
      </c>
      <c r="BZ102" s="62">
        <v>0.01</v>
      </c>
      <c r="CA102" s="62">
        <v>-1.4250000000000001E-2</v>
      </c>
      <c r="CB102" s="62">
        <v>1.2500000000000001E-2</v>
      </c>
      <c r="CC102" s="62">
        <v>1.05</v>
      </c>
      <c r="CD102" s="62">
        <v>0</v>
      </c>
      <c r="CE102" s="331"/>
      <c r="CF102" s="76"/>
      <c r="CG102" s="91"/>
    </row>
    <row r="103" spans="4:85" x14ac:dyDescent="0.2">
      <c r="D103" s="91">
        <v>39326</v>
      </c>
      <c r="F103" s="89">
        <v>3.0060000000000002</v>
      </c>
      <c r="G103" s="90">
        <v>7.0621099426719014E-2</v>
      </c>
      <c r="H103" s="89">
        <v>0.21</v>
      </c>
      <c r="I103" s="89">
        <v>0.55000000000000004</v>
      </c>
      <c r="J103" s="89">
        <v>0.55000000000000004</v>
      </c>
      <c r="K103" s="89">
        <v>0.55000000000000004</v>
      </c>
      <c r="L103" s="87">
        <v>0.55000000000000004</v>
      </c>
      <c r="M103" s="87">
        <v>0.55000000000000004</v>
      </c>
      <c r="N103" s="89">
        <v>0.6</v>
      </c>
      <c r="O103" s="89">
        <v>0.6</v>
      </c>
      <c r="P103" s="89">
        <v>0.55000000000000004</v>
      </c>
      <c r="Q103" s="89">
        <v>0.5</v>
      </c>
      <c r="R103" s="90">
        <v>0.34</v>
      </c>
      <c r="S103" s="90">
        <v>0.6</v>
      </c>
      <c r="T103" s="89">
        <v>0.55000000000000004</v>
      </c>
      <c r="U103" s="89">
        <v>-0.16500000000000001</v>
      </c>
      <c r="V103" s="89">
        <v>0.01</v>
      </c>
      <c r="W103" s="89">
        <v>8.7499999999999994E-2</v>
      </c>
      <c r="X103" s="89">
        <v>2.5000000000000001E-3</v>
      </c>
      <c r="Y103" s="89">
        <v>-0.06</v>
      </c>
      <c r="Z103" s="89">
        <v>2.2000000000000002E-2</v>
      </c>
      <c r="AA103" s="89">
        <v>-0.56000000000000005</v>
      </c>
      <c r="AB103" s="89">
        <v>0.155</v>
      </c>
      <c r="AC103" s="89">
        <v>-5.5E-2</v>
      </c>
      <c r="AD103" s="89">
        <v>2.5000000000000001E-3</v>
      </c>
      <c r="AE103" s="89">
        <v>-0.185</v>
      </c>
      <c r="AF103" s="89">
        <v>2.5000000000000001E-3</v>
      </c>
      <c r="AG103" s="89">
        <v>-5.5E-2</v>
      </c>
      <c r="AH103" s="89">
        <v>2.5000000000000001E-2</v>
      </c>
      <c r="AI103" s="90">
        <v>0.1575</v>
      </c>
      <c r="AJ103" s="90">
        <v>0</v>
      </c>
      <c r="AK103" s="90">
        <v>-0.19500000000000001</v>
      </c>
      <c r="AL103" s="89">
        <v>0</v>
      </c>
      <c r="AM103" s="89"/>
      <c r="AN103" s="89"/>
      <c r="AO103" s="89">
        <v>6.5000000000000002E-2</v>
      </c>
      <c r="AP103" s="62">
        <v>7.4999999999999997E-3</v>
      </c>
      <c r="AQ103" s="62">
        <v>0.28999999999999998</v>
      </c>
      <c r="AR103" s="62">
        <v>1.7000000000000001E-2</v>
      </c>
      <c r="AS103" s="62">
        <v>0</v>
      </c>
      <c r="AT103" s="62">
        <v>0</v>
      </c>
      <c r="AU103" s="62">
        <v>-0.36</v>
      </c>
      <c r="AV103" s="62">
        <v>0</v>
      </c>
      <c r="AW103" s="62">
        <v>0</v>
      </c>
      <c r="AX103" s="62">
        <v>-0.01</v>
      </c>
      <c r="AY103" s="62">
        <v>-2.35E-2</v>
      </c>
      <c r="AZ103" s="62">
        <v>0.06</v>
      </c>
      <c r="BA103" s="62">
        <v>0.1825</v>
      </c>
      <c r="BB103" s="62">
        <v>1.2500000000000001E-2</v>
      </c>
      <c r="BC103" s="62">
        <v>-2.35E-2</v>
      </c>
      <c r="BD103" s="62">
        <v>1.1000000000000001E-2</v>
      </c>
      <c r="BE103" s="62">
        <v>5.0000000000000001E-3</v>
      </c>
      <c r="BF103" s="62">
        <v>5.0000000000000001E-3</v>
      </c>
      <c r="BG103" s="62">
        <v>-2.35E-2</v>
      </c>
      <c r="BH103" s="62">
        <v>1.1000000000000001E-2</v>
      </c>
      <c r="BI103" s="62">
        <v>-4.8000000000000001E-2</v>
      </c>
      <c r="BJ103" s="62">
        <v>2.5000000000000001E-2</v>
      </c>
      <c r="BK103" s="62">
        <v>-1.8000000000000002E-2</v>
      </c>
      <c r="BL103" s="62">
        <v>1.9000000000000003E-2</v>
      </c>
      <c r="BM103" s="62">
        <v>6.5000000000000006E-3</v>
      </c>
      <c r="BN103" s="62">
        <v>0.01</v>
      </c>
      <c r="BO103" s="62">
        <v>0.39500000000000002</v>
      </c>
      <c r="BP103" s="62">
        <v>3.5000000000000003E-2</v>
      </c>
      <c r="BQ103" s="62">
        <v>-0.89</v>
      </c>
      <c r="BR103" s="62">
        <v>0</v>
      </c>
      <c r="BS103" s="62">
        <v>0.19500000000000001</v>
      </c>
      <c r="BT103" s="62">
        <v>5.0000000000000001E-3</v>
      </c>
      <c r="BU103" s="62">
        <v>0.19500000000000001</v>
      </c>
      <c r="BV103" s="62">
        <v>5.0000000000000001E-3</v>
      </c>
      <c r="BW103" s="62">
        <v>-2.775E-2</v>
      </c>
      <c r="BX103" s="62">
        <v>0.02</v>
      </c>
      <c r="BY103" s="62">
        <v>3.2500000000000003E-3</v>
      </c>
      <c r="BZ103" s="62">
        <v>0.01</v>
      </c>
      <c r="CA103" s="62">
        <v>-1.4250000000000001E-2</v>
      </c>
      <c r="CB103" s="62">
        <v>1.2500000000000001E-2</v>
      </c>
      <c r="CC103" s="62">
        <v>0.6</v>
      </c>
      <c r="CD103" s="62">
        <v>0</v>
      </c>
      <c r="CE103" s="331"/>
      <c r="CF103" s="76"/>
      <c r="CG103" s="91"/>
    </row>
    <row r="104" spans="4:85" x14ac:dyDescent="0.2">
      <c r="D104" s="91">
        <v>39356</v>
      </c>
      <c r="F104" s="89">
        <v>3.0169999999999999</v>
      </c>
      <c r="G104" s="90">
        <v>7.0619452704261024E-2</v>
      </c>
      <c r="H104" s="89">
        <v>0.2</v>
      </c>
      <c r="I104" s="89">
        <v>0.6</v>
      </c>
      <c r="J104" s="89">
        <v>0.6</v>
      </c>
      <c r="K104" s="89">
        <v>0.55000000000000004</v>
      </c>
      <c r="L104" s="87">
        <v>0.6</v>
      </c>
      <c r="M104" s="87">
        <v>0.6</v>
      </c>
      <c r="N104" s="89">
        <v>0.65</v>
      </c>
      <c r="O104" s="89">
        <v>0.65</v>
      </c>
      <c r="P104" s="89">
        <v>0.6</v>
      </c>
      <c r="Q104" s="89">
        <v>0.5</v>
      </c>
      <c r="R104" s="90">
        <v>0.39</v>
      </c>
      <c r="S104" s="90">
        <v>0.65</v>
      </c>
      <c r="T104" s="89">
        <v>0.6</v>
      </c>
      <c r="U104" s="89">
        <v>-0.15</v>
      </c>
      <c r="V104" s="89">
        <v>0.01</v>
      </c>
      <c r="W104" s="89">
        <v>0.10249999999999999</v>
      </c>
      <c r="X104" s="89">
        <v>2.5000000000000001E-3</v>
      </c>
      <c r="Y104" s="89">
        <v>-0.06</v>
      </c>
      <c r="Z104" s="89">
        <v>2.2000000000000002E-2</v>
      </c>
      <c r="AA104" s="89">
        <v>-0.56000000000000005</v>
      </c>
      <c r="AB104" s="89">
        <v>0.155</v>
      </c>
      <c r="AC104" s="89">
        <v>-5.5E-2</v>
      </c>
      <c r="AD104" s="89">
        <v>2.5000000000000001E-3</v>
      </c>
      <c r="AE104" s="89">
        <v>-0.185</v>
      </c>
      <c r="AF104" s="89">
        <v>2.5000000000000001E-3</v>
      </c>
      <c r="AG104" s="89">
        <v>-5.5E-2</v>
      </c>
      <c r="AH104" s="89">
        <v>2.5000000000000001E-2</v>
      </c>
      <c r="AI104" s="90">
        <v>0.17249999999999999</v>
      </c>
      <c r="AJ104" s="90">
        <v>0</v>
      </c>
      <c r="AK104" s="90">
        <v>-0.19500000000000001</v>
      </c>
      <c r="AL104" s="89">
        <v>0</v>
      </c>
      <c r="AM104" s="89"/>
      <c r="AN104" s="89"/>
      <c r="AO104" s="89">
        <v>6.5000000000000002E-2</v>
      </c>
      <c r="AP104" s="62">
        <v>7.4999999999999997E-3</v>
      </c>
      <c r="AQ104" s="62">
        <v>0.28999999999999998</v>
      </c>
      <c r="AR104" s="62">
        <v>1.7000000000000001E-2</v>
      </c>
      <c r="AS104" s="62">
        <v>0</v>
      </c>
      <c r="AT104" s="62">
        <v>0</v>
      </c>
      <c r="AU104" s="62">
        <v>-0.36</v>
      </c>
      <c r="AV104" s="62">
        <v>5.0000000000000001E-3</v>
      </c>
      <c r="AW104" s="62">
        <v>0</v>
      </c>
      <c r="AX104" s="62">
        <v>-0.01</v>
      </c>
      <c r="AY104" s="62">
        <v>-2.35E-2</v>
      </c>
      <c r="AZ104" s="62">
        <v>0.06</v>
      </c>
      <c r="BA104" s="62">
        <v>0.1875</v>
      </c>
      <c r="BB104" s="62">
        <v>1.2500000000000001E-2</v>
      </c>
      <c r="BC104" s="62">
        <v>-2.35E-2</v>
      </c>
      <c r="BD104" s="62">
        <v>1.1000000000000001E-2</v>
      </c>
      <c r="BE104" s="62">
        <v>5.0000000000000001E-3</v>
      </c>
      <c r="BF104" s="62">
        <v>5.0000000000000001E-3</v>
      </c>
      <c r="BG104" s="62">
        <v>-2.35E-2</v>
      </c>
      <c r="BH104" s="62">
        <v>1.1000000000000001E-2</v>
      </c>
      <c r="BI104" s="62">
        <v>-5.7999999999999996E-2</v>
      </c>
      <c r="BJ104" s="62">
        <v>2.5000000000000001E-2</v>
      </c>
      <c r="BK104" s="62">
        <v>-1.8000000000000002E-2</v>
      </c>
      <c r="BL104" s="62">
        <v>0.02</v>
      </c>
      <c r="BM104" s="62">
        <v>6.5000000000000006E-3</v>
      </c>
      <c r="BN104" s="62">
        <v>0.01</v>
      </c>
      <c r="BO104" s="62">
        <v>0.46100000000000002</v>
      </c>
      <c r="BP104" s="62">
        <v>3.5000000000000003E-2</v>
      </c>
      <c r="BQ104" s="62">
        <v>-0.53500000000000003</v>
      </c>
      <c r="BR104" s="62">
        <v>0</v>
      </c>
      <c r="BS104" s="62">
        <v>0.215</v>
      </c>
      <c r="BT104" s="62">
        <v>2.5000000000000001E-3</v>
      </c>
      <c r="BU104" s="62">
        <v>0.215</v>
      </c>
      <c r="BV104" s="62">
        <v>2.5000000000000001E-3</v>
      </c>
      <c r="BW104" s="62">
        <v>-2.775E-2</v>
      </c>
      <c r="BX104" s="62">
        <v>0.02</v>
      </c>
      <c r="BY104" s="62">
        <v>-1.2500000000000001E-2</v>
      </c>
      <c r="BZ104" s="62">
        <v>0.01</v>
      </c>
      <c r="CA104" s="62">
        <v>-0.03</v>
      </c>
      <c r="CB104" s="62">
        <v>1.2500000000000001E-2</v>
      </c>
      <c r="CC104" s="62">
        <v>0.3</v>
      </c>
      <c r="CD104" s="62">
        <v>0</v>
      </c>
      <c r="CE104" s="331"/>
      <c r="CF104" s="76"/>
      <c r="CG104" s="91"/>
    </row>
    <row r="105" spans="4:85" x14ac:dyDescent="0.2">
      <c r="D105" s="91">
        <v>39387</v>
      </c>
      <c r="F105" s="89">
        <v>3.0890000000000004</v>
      </c>
      <c r="G105" s="90">
        <v>7.0617751091056016E-2</v>
      </c>
      <c r="H105" s="89">
        <v>0.2</v>
      </c>
      <c r="I105" s="89">
        <v>0.8</v>
      </c>
      <c r="J105" s="89">
        <v>0.85</v>
      </c>
      <c r="K105" s="89">
        <v>0.8</v>
      </c>
      <c r="L105" s="87">
        <v>0.8</v>
      </c>
      <c r="M105" s="87">
        <v>0.9</v>
      </c>
      <c r="N105" s="89">
        <v>0.95</v>
      </c>
      <c r="O105" s="89">
        <v>0.85</v>
      </c>
      <c r="P105" s="89">
        <v>0.8</v>
      </c>
      <c r="Q105" s="89">
        <v>0.95</v>
      </c>
      <c r="R105" s="90">
        <v>0.33</v>
      </c>
      <c r="S105" s="90">
        <v>0.8</v>
      </c>
      <c r="T105" s="89">
        <v>0.8</v>
      </c>
      <c r="U105" s="89">
        <v>-0.1125</v>
      </c>
      <c r="V105" s="89">
        <v>3.5000000000000003E-2</v>
      </c>
      <c r="W105" s="89">
        <v>0.16500000000000001</v>
      </c>
      <c r="X105" s="89">
        <v>0</v>
      </c>
      <c r="Y105" s="89">
        <v>-7.4999999999999997E-2</v>
      </c>
      <c r="Z105" s="89">
        <v>2.6499999999999999E-2</v>
      </c>
      <c r="AA105" s="89">
        <v>-0.51</v>
      </c>
      <c r="AB105" s="89">
        <v>0.155</v>
      </c>
      <c r="AC105" s="89">
        <v>-5.5E-2</v>
      </c>
      <c r="AD105" s="89">
        <v>7.4999999999999997E-3</v>
      </c>
      <c r="AE105" s="89">
        <v>-0.18</v>
      </c>
      <c r="AF105" s="89">
        <v>1.2500000000000001E-2</v>
      </c>
      <c r="AG105" s="89">
        <v>-5.5E-2</v>
      </c>
      <c r="AH105" s="89">
        <v>1.7500000000000002E-2</v>
      </c>
      <c r="AI105" s="90">
        <v>0.25</v>
      </c>
      <c r="AJ105" s="90">
        <v>0</v>
      </c>
      <c r="AK105" s="90">
        <v>-0.19</v>
      </c>
      <c r="AL105" s="89">
        <v>5.0000000000000001E-3</v>
      </c>
      <c r="AM105" s="89"/>
      <c r="AN105" s="89"/>
      <c r="AO105" s="89">
        <v>0.08</v>
      </c>
      <c r="AP105" s="62">
        <v>0.02</v>
      </c>
      <c r="AQ105" s="62">
        <v>0.12</v>
      </c>
      <c r="AR105" s="62">
        <v>2.6499999999999999E-2</v>
      </c>
      <c r="AS105" s="62">
        <v>0</v>
      </c>
      <c r="AT105" s="62">
        <v>0</v>
      </c>
      <c r="AU105" s="62">
        <v>-0.28000000000000003</v>
      </c>
      <c r="AV105" s="62">
        <v>0</v>
      </c>
      <c r="AW105" s="62">
        <v>0</v>
      </c>
      <c r="AX105" s="62">
        <v>-0.01</v>
      </c>
      <c r="AY105" s="62">
        <v>-2.6499999999999999E-2</v>
      </c>
      <c r="AZ105" s="62">
        <v>0.06</v>
      </c>
      <c r="BA105" s="62">
        <v>0.27</v>
      </c>
      <c r="BB105" s="62">
        <v>1.7500000000000002E-2</v>
      </c>
      <c r="BC105" s="62">
        <v>-2.6499999999999999E-2</v>
      </c>
      <c r="BD105" s="62">
        <v>8.6999999999999994E-3</v>
      </c>
      <c r="BE105" s="62">
        <v>5.0000000000000001E-3</v>
      </c>
      <c r="BF105" s="62">
        <v>5.0000000000000001E-3</v>
      </c>
      <c r="BG105" s="62">
        <v>-2.6499999999999999E-2</v>
      </c>
      <c r="BH105" s="62">
        <v>8.6999999999999994E-3</v>
      </c>
      <c r="BI105" s="62">
        <v>-5.45E-2</v>
      </c>
      <c r="BJ105" s="62">
        <v>2.5000000000000001E-2</v>
      </c>
      <c r="BK105" s="62">
        <v>-1.0500000000000001E-2</v>
      </c>
      <c r="BL105" s="62">
        <v>0.02</v>
      </c>
      <c r="BM105" s="62">
        <v>1.4999999999999999E-2</v>
      </c>
      <c r="BN105" s="62">
        <v>1.4999999999999999E-2</v>
      </c>
      <c r="BO105" s="62">
        <v>0.76749999999999996</v>
      </c>
      <c r="BP105" s="62">
        <v>0.14599999999999999</v>
      </c>
      <c r="BQ105" s="62">
        <v>0</v>
      </c>
      <c r="BR105" s="62">
        <v>0</v>
      </c>
      <c r="BS105" s="62">
        <v>0.28749999999999998</v>
      </c>
      <c r="BT105" s="62">
        <v>0.02</v>
      </c>
      <c r="BU105" s="62">
        <v>0.46500000000000002</v>
      </c>
      <c r="BV105" s="62">
        <v>1.4999999999999999E-2</v>
      </c>
      <c r="BW105" s="62">
        <v>-0.04</v>
      </c>
      <c r="BX105" s="62">
        <v>1.7500000000000002E-2</v>
      </c>
      <c r="BY105" s="62">
        <v>-1.1500000000000002E-2</v>
      </c>
      <c r="BZ105" s="62">
        <v>7.4999999999999997E-3</v>
      </c>
      <c r="CA105" s="62">
        <v>-2.8999999999999998E-2</v>
      </c>
      <c r="CB105" s="62">
        <v>0.01</v>
      </c>
      <c r="CC105" s="62">
        <v>0.22</v>
      </c>
      <c r="CD105" s="62">
        <v>0</v>
      </c>
      <c r="CE105" s="331"/>
      <c r="CF105" s="76"/>
      <c r="CG105" s="91"/>
    </row>
    <row r="106" spans="4:85" x14ac:dyDescent="0.2">
      <c r="D106" s="91">
        <v>39417</v>
      </c>
      <c r="F106" s="89">
        <v>3.1630000000000003</v>
      </c>
      <c r="G106" s="90">
        <v>7.061610436860101E-2</v>
      </c>
      <c r="H106" s="89">
        <v>0.2</v>
      </c>
      <c r="I106" s="89">
        <v>1</v>
      </c>
      <c r="J106" s="89">
        <v>1.05</v>
      </c>
      <c r="K106" s="89">
        <v>1</v>
      </c>
      <c r="L106" s="87">
        <v>1</v>
      </c>
      <c r="M106" s="87">
        <v>1.1499999999999999</v>
      </c>
      <c r="N106" s="89">
        <v>1.25</v>
      </c>
      <c r="O106" s="89">
        <v>1.05</v>
      </c>
      <c r="P106" s="89">
        <v>1</v>
      </c>
      <c r="Q106" s="89">
        <v>1.35</v>
      </c>
      <c r="R106" s="90">
        <v>0.52500000000000002</v>
      </c>
      <c r="S106" s="90">
        <v>1.1000000000000001</v>
      </c>
      <c r="T106" s="89">
        <v>1</v>
      </c>
      <c r="U106" s="89">
        <v>-0.105</v>
      </c>
      <c r="V106" s="89">
        <v>3.5000000000000003E-2</v>
      </c>
      <c r="W106" s="89">
        <v>0.20499999999999999</v>
      </c>
      <c r="X106" s="89">
        <v>2.5000000000000001E-3</v>
      </c>
      <c r="Y106" s="89">
        <v>-7.4999999999999997E-2</v>
      </c>
      <c r="Z106" s="89">
        <v>2.6499999999999999E-2</v>
      </c>
      <c r="AA106" s="89">
        <v>-0.51</v>
      </c>
      <c r="AB106" s="89">
        <v>0.155</v>
      </c>
      <c r="AC106" s="89">
        <v>-5.5E-2</v>
      </c>
      <c r="AD106" s="89">
        <v>7.4999999999999997E-3</v>
      </c>
      <c r="AE106" s="89">
        <v>-0.1875</v>
      </c>
      <c r="AF106" s="89">
        <v>5.0000000000000001E-3</v>
      </c>
      <c r="AG106" s="89">
        <v>-5.5E-2</v>
      </c>
      <c r="AH106" s="89">
        <v>1.7500000000000002E-2</v>
      </c>
      <c r="AI106" s="90">
        <v>0.28999999999999998</v>
      </c>
      <c r="AJ106" s="90">
        <v>0</v>
      </c>
      <c r="AK106" s="90">
        <v>-0.19</v>
      </c>
      <c r="AL106" s="89">
        <v>5.0000000000000001E-3</v>
      </c>
      <c r="AM106" s="89"/>
      <c r="AN106" s="89"/>
      <c r="AO106" s="89">
        <v>0.08</v>
      </c>
      <c r="AP106" s="62">
        <v>0.02</v>
      </c>
      <c r="AQ106" s="62">
        <v>0.12</v>
      </c>
      <c r="AR106" s="62">
        <v>2.6499999999999999E-2</v>
      </c>
      <c r="AS106" s="62">
        <v>0</v>
      </c>
      <c r="AT106" s="62">
        <v>0</v>
      </c>
      <c r="AU106" s="62">
        <v>-0.28000000000000003</v>
      </c>
      <c r="AV106" s="62">
        <v>0</v>
      </c>
      <c r="AW106" s="62">
        <v>0</v>
      </c>
      <c r="AX106" s="62">
        <v>-0.01</v>
      </c>
      <c r="AY106" s="62">
        <v>-2.6499999999999999E-2</v>
      </c>
      <c r="AZ106" s="62">
        <v>0.06</v>
      </c>
      <c r="BA106" s="62">
        <v>0.30499999999999999</v>
      </c>
      <c r="BB106" s="62">
        <v>2.2499999999999999E-2</v>
      </c>
      <c r="BC106" s="62">
        <v>-2.6499999999999999E-2</v>
      </c>
      <c r="BD106" s="62">
        <v>8.6999999999999994E-3</v>
      </c>
      <c r="BE106" s="62">
        <v>5.0000000000000001E-3</v>
      </c>
      <c r="BF106" s="62">
        <v>5.0000000000000001E-3</v>
      </c>
      <c r="BG106" s="62">
        <v>-2.6499999999999999E-2</v>
      </c>
      <c r="BH106" s="62">
        <v>8.6999999999999994E-3</v>
      </c>
      <c r="BI106" s="62">
        <v>-5.8500000000000003E-2</v>
      </c>
      <c r="BJ106" s="62">
        <v>2.5000000000000001E-2</v>
      </c>
      <c r="BK106" s="62">
        <v>-1.0500000000000001E-2</v>
      </c>
      <c r="BL106" s="62">
        <v>2.1000000000000001E-2</v>
      </c>
      <c r="BM106" s="62">
        <v>1.4999999999999999E-2</v>
      </c>
      <c r="BN106" s="62">
        <v>1.4999999999999999E-2</v>
      </c>
      <c r="BO106" s="62">
        <v>1.19</v>
      </c>
      <c r="BP106" s="62">
        <v>0.2</v>
      </c>
      <c r="BQ106" s="62">
        <v>0</v>
      </c>
      <c r="BR106" s="62">
        <v>0</v>
      </c>
      <c r="BS106" s="62">
        <v>0.33750000000000002</v>
      </c>
      <c r="BT106" s="62">
        <v>2.2499999999999999E-2</v>
      </c>
      <c r="BU106" s="62">
        <v>0.8</v>
      </c>
      <c r="BV106" s="62">
        <v>1.7500000000000002E-2</v>
      </c>
      <c r="BW106" s="62">
        <v>-3.2500000000000001E-2</v>
      </c>
      <c r="BX106" s="62">
        <v>1.7500000000000002E-2</v>
      </c>
      <c r="BY106" s="62">
        <v>-1.1500000000000002E-2</v>
      </c>
      <c r="BZ106" s="62">
        <v>7.4999999999999997E-3</v>
      </c>
      <c r="CA106" s="62">
        <v>-2.8999999999999998E-2</v>
      </c>
      <c r="CB106" s="62">
        <v>0.01</v>
      </c>
      <c r="CC106" s="62">
        <v>0.2</v>
      </c>
      <c r="CD106" s="62">
        <v>0</v>
      </c>
      <c r="CE106" s="331"/>
      <c r="CF106" s="76"/>
      <c r="CG106" s="91"/>
    </row>
    <row r="107" spans="4:85" x14ac:dyDescent="0.2">
      <c r="D107" s="91">
        <v>39448</v>
      </c>
      <c r="F107" s="89">
        <v>3.3319999999999999</v>
      </c>
      <c r="G107" s="90">
        <v>7.0614402755397015E-2</v>
      </c>
      <c r="H107" s="89">
        <v>0.2</v>
      </c>
      <c r="I107" s="89">
        <v>1</v>
      </c>
      <c r="J107" s="89">
        <v>1.05</v>
      </c>
      <c r="K107" s="89">
        <v>1</v>
      </c>
      <c r="L107" s="87">
        <v>1</v>
      </c>
      <c r="M107" s="87">
        <v>1.1499999999999999</v>
      </c>
      <c r="N107" s="89">
        <v>1.45</v>
      </c>
      <c r="O107" s="89">
        <v>1.05</v>
      </c>
      <c r="P107" s="89">
        <v>1</v>
      </c>
      <c r="Q107" s="89">
        <v>1.35</v>
      </c>
      <c r="R107" s="90">
        <v>0.55000000000000004</v>
      </c>
      <c r="S107" s="90">
        <v>1.1000000000000001</v>
      </c>
      <c r="T107" s="89">
        <v>1</v>
      </c>
      <c r="U107" s="89">
        <v>-0.09</v>
      </c>
      <c r="V107" s="89">
        <v>3.5000000000000003E-2</v>
      </c>
      <c r="W107" s="89">
        <v>0.26</v>
      </c>
      <c r="X107" s="89">
        <v>5.0000000000000001E-3</v>
      </c>
      <c r="Y107" s="89">
        <v>-7.4999999999999997E-2</v>
      </c>
      <c r="Z107" s="89">
        <v>2.6499999999999999E-2</v>
      </c>
      <c r="AA107" s="89">
        <v>-0.51</v>
      </c>
      <c r="AB107" s="89">
        <v>0.155</v>
      </c>
      <c r="AC107" s="89">
        <v>-5.5E-2</v>
      </c>
      <c r="AD107" s="89">
        <v>7.4999999999999997E-3</v>
      </c>
      <c r="AE107" s="89">
        <v>-0.19</v>
      </c>
      <c r="AF107" s="89">
        <v>2.5000000000000001E-3</v>
      </c>
      <c r="AG107" s="89">
        <v>-5.5E-2</v>
      </c>
      <c r="AH107" s="89">
        <v>1.7500000000000002E-2</v>
      </c>
      <c r="AI107" s="90">
        <v>0.30249999999999999</v>
      </c>
      <c r="AJ107" s="90">
        <v>0</v>
      </c>
      <c r="AK107" s="90">
        <v>-0.19</v>
      </c>
      <c r="AL107" s="89">
        <v>5.0000000000000001E-3</v>
      </c>
      <c r="AM107" s="89"/>
      <c r="AN107" s="89"/>
      <c r="AO107" s="89">
        <v>0.08</v>
      </c>
      <c r="AP107" s="62">
        <v>0.02</v>
      </c>
      <c r="AQ107" s="62">
        <v>0.12</v>
      </c>
      <c r="AR107" s="62">
        <v>2.6499999999999999E-2</v>
      </c>
      <c r="AS107" s="62">
        <v>0</v>
      </c>
      <c r="AT107" s="62">
        <v>0</v>
      </c>
      <c r="AU107" s="62">
        <v>-0.28000000000000003</v>
      </c>
      <c r="AV107" s="62">
        <v>0</v>
      </c>
      <c r="AW107" s="62">
        <v>0</v>
      </c>
      <c r="AX107" s="62">
        <v>-0.01</v>
      </c>
      <c r="AY107" s="62">
        <v>-2.2000000000000002E-2</v>
      </c>
      <c r="AZ107" s="62">
        <v>0.06</v>
      </c>
      <c r="BA107" s="62">
        <v>0.30499999999999999</v>
      </c>
      <c r="BB107" s="62">
        <v>2.2499999999999999E-2</v>
      </c>
      <c r="BC107" s="62">
        <v>-2.2000000000000002E-2</v>
      </c>
      <c r="BD107" s="62">
        <v>8.6999999999999994E-3</v>
      </c>
      <c r="BE107" s="62">
        <v>5.0000000000000001E-3</v>
      </c>
      <c r="BF107" s="62">
        <v>5.0000000000000001E-3</v>
      </c>
      <c r="BG107" s="62">
        <v>-2.2000000000000002E-2</v>
      </c>
      <c r="BH107" s="62">
        <v>8.6999999999999994E-3</v>
      </c>
      <c r="BI107" s="62">
        <v>-5.45E-2</v>
      </c>
      <c r="BJ107" s="62">
        <v>0.02</v>
      </c>
      <c r="BK107" s="62">
        <v>-8.5000000000000006E-3</v>
      </c>
      <c r="BL107" s="62">
        <v>2.2000000000000002E-2</v>
      </c>
      <c r="BM107" s="62">
        <v>1.4999999999999999E-2</v>
      </c>
      <c r="BN107" s="62">
        <v>1.4999999999999999E-2</v>
      </c>
      <c r="BO107" s="62">
        <v>1.5249999999999999</v>
      </c>
      <c r="BP107" s="62">
        <v>0.3</v>
      </c>
      <c r="BQ107" s="62">
        <v>0</v>
      </c>
      <c r="BR107" s="62">
        <v>0</v>
      </c>
      <c r="BS107" s="62">
        <v>0.4375</v>
      </c>
      <c r="BT107" s="62">
        <v>0.03</v>
      </c>
      <c r="BU107" s="62">
        <v>0.97499999999999998</v>
      </c>
      <c r="BV107" s="62">
        <v>2.2499999999999999E-2</v>
      </c>
      <c r="BW107" s="62">
        <v>-3.2500000000000001E-2</v>
      </c>
      <c r="BX107" s="62">
        <v>1.7500000000000002E-2</v>
      </c>
      <c r="BY107" s="62">
        <v>-1.1500000000000002E-2</v>
      </c>
      <c r="BZ107" s="62">
        <v>7.4999999999999997E-3</v>
      </c>
      <c r="CA107" s="62">
        <v>-2.8999999999999998E-2</v>
      </c>
      <c r="CB107" s="62">
        <v>0.01</v>
      </c>
      <c r="CC107" s="62">
        <v>7.4999999999999997E-2</v>
      </c>
      <c r="CD107" s="62">
        <v>0</v>
      </c>
      <c r="CE107" s="331"/>
      <c r="CF107" s="76"/>
      <c r="CG107" s="91"/>
    </row>
    <row r="108" spans="4:85" x14ac:dyDescent="0.2">
      <c r="D108" s="91">
        <v>39479</v>
      </c>
      <c r="F108" s="89">
        <v>3.222</v>
      </c>
      <c r="G108" s="90">
        <v>7.0612701142195033E-2</v>
      </c>
      <c r="H108" s="89">
        <v>0.2</v>
      </c>
      <c r="I108" s="89">
        <v>1</v>
      </c>
      <c r="J108" s="89">
        <v>1.05</v>
      </c>
      <c r="K108" s="89">
        <v>1</v>
      </c>
      <c r="L108" s="87">
        <v>1</v>
      </c>
      <c r="M108" s="87">
        <v>1.1499999999999999</v>
      </c>
      <c r="N108" s="89">
        <v>1.45</v>
      </c>
      <c r="O108" s="89">
        <v>1.05</v>
      </c>
      <c r="P108" s="89">
        <v>1</v>
      </c>
      <c r="Q108" s="89">
        <v>1.35</v>
      </c>
      <c r="R108" s="90">
        <v>0.55000000000000004</v>
      </c>
      <c r="S108" s="90">
        <v>1.1000000000000001</v>
      </c>
      <c r="T108" s="89">
        <v>1</v>
      </c>
      <c r="U108" s="89">
        <v>-0.09</v>
      </c>
      <c r="V108" s="89">
        <v>3.5000000000000003E-2</v>
      </c>
      <c r="W108" s="89">
        <v>0.23499999999999999</v>
      </c>
      <c r="X108" s="89">
        <v>7.4999999999999997E-3</v>
      </c>
      <c r="Y108" s="89">
        <v>-7.4999999999999997E-2</v>
      </c>
      <c r="Z108" s="89">
        <v>2.6499999999999999E-2</v>
      </c>
      <c r="AA108" s="89">
        <v>-0.51</v>
      </c>
      <c r="AB108" s="89">
        <v>0.155</v>
      </c>
      <c r="AC108" s="89">
        <v>-5.5E-2</v>
      </c>
      <c r="AD108" s="89">
        <v>7.4999999999999997E-3</v>
      </c>
      <c r="AE108" s="89">
        <v>-0.1925</v>
      </c>
      <c r="AF108" s="89">
        <v>5.0000000000000001E-3</v>
      </c>
      <c r="AG108" s="89">
        <v>-5.5E-2</v>
      </c>
      <c r="AH108" s="89">
        <v>1.7500000000000002E-2</v>
      </c>
      <c r="AI108" s="90">
        <v>0.28000000000000003</v>
      </c>
      <c r="AJ108" s="90">
        <v>0</v>
      </c>
      <c r="AK108" s="90">
        <v>-0.19</v>
      </c>
      <c r="AL108" s="89">
        <v>5.0000000000000001E-3</v>
      </c>
      <c r="AM108" s="89"/>
      <c r="AN108" s="89"/>
      <c r="AO108" s="89">
        <v>0.08</v>
      </c>
      <c r="AP108" s="62">
        <v>0.02</v>
      </c>
      <c r="AQ108" s="62">
        <v>0.12</v>
      </c>
      <c r="AR108" s="62">
        <v>2.6499999999999999E-2</v>
      </c>
      <c r="AS108" s="62">
        <v>0</v>
      </c>
      <c r="AT108" s="62">
        <v>0</v>
      </c>
      <c r="AU108" s="62">
        <v>-0.28000000000000003</v>
      </c>
      <c r="AV108" s="62">
        <v>0</v>
      </c>
      <c r="AW108" s="62">
        <v>0</v>
      </c>
      <c r="AX108" s="62">
        <v>-0.01</v>
      </c>
      <c r="AY108" s="62">
        <v>-2.2000000000000002E-2</v>
      </c>
      <c r="AZ108" s="62">
        <v>0.06</v>
      </c>
      <c r="BA108" s="62">
        <v>0.30499999999999999</v>
      </c>
      <c r="BB108" s="62">
        <v>2.2499999999999999E-2</v>
      </c>
      <c r="BC108" s="62">
        <v>-2.2000000000000002E-2</v>
      </c>
      <c r="BD108" s="62">
        <v>8.6999999999999994E-3</v>
      </c>
      <c r="BE108" s="62">
        <v>5.0000000000000001E-3</v>
      </c>
      <c r="BF108" s="62">
        <v>5.0000000000000001E-3</v>
      </c>
      <c r="BG108" s="62">
        <v>-2.2000000000000002E-2</v>
      </c>
      <c r="BH108" s="62">
        <v>8.6999999999999994E-3</v>
      </c>
      <c r="BI108" s="62">
        <v>-5.7500000000000002E-2</v>
      </c>
      <c r="BJ108" s="62">
        <v>0.02</v>
      </c>
      <c r="BK108" s="62">
        <v>-8.5000000000000006E-3</v>
      </c>
      <c r="BL108" s="62">
        <v>2.3000000000000003E-2</v>
      </c>
      <c r="BM108" s="62">
        <v>1.4999999999999999E-2</v>
      </c>
      <c r="BN108" s="62">
        <v>1.4999999999999999E-2</v>
      </c>
      <c r="BO108" s="62">
        <v>1.4550000000000001</v>
      </c>
      <c r="BP108" s="62">
        <v>0.3</v>
      </c>
      <c r="BQ108" s="62">
        <v>0</v>
      </c>
      <c r="BR108" s="62">
        <v>0</v>
      </c>
      <c r="BS108" s="62">
        <v>0.435</v>
      </c>
      <c r="BT108" s="62">
        <v>0.03</v>
      </c>
      <c r="BU108" s="62">
        <v>0.97499999999999998</v>
      </c>
      <c r="BV108" s="62">
        <v>1.7500000000000002E-2</v>
      </c>
      <c r="BW108" s="62">
        <v>-3.2500000000000001E-2</v>
      </c>
      <c r="BX108" s="62">
        <v>1.7500000000000002E-2</v>
      </c>
      <c r="BY108" s="62">
        <v>-1.1500000000000002E-2</v>
      </c>
      <c r="BZ108" s="62">
        <v>7.4999999999999997E-3</v>
      </c>
      <c r="CA108" s="62">
        <v>-2.8999999999999998E-2</v>
      </c>
      <c r="CB108" s="62">
        <v>0.01</v>
      </c>
      <c r="CC108" s="62">
        <v>7.4999999999999997E-2</v>
      </c>
      <c r="CD108" s="62">
        <v>0</v>
      </c>
      <c r="CE108" s="331"/>
      <c r="CF108" s="76"/>
      <c r="CG108" s="91"/>
    </row>
    <row r="109" spans="4:85" x14ac:dyDescent="0.2">
      <c r="D109" s="91">
        <v>39508</v>
      </c>
      <c r="F109" s="89">
        <v>3.097</v>
      </c>
      <c r="G109" s="90">
        <v>7.0611109310491013E-2</v>
      </c>
      <c r="H109" s="89">
        <v>0.2</v>
      </c>
      <c r="I109" s="89">
        <v>0.75</v>
      </c>
      <c r="J109" s="89">
        <v>0.8</v>
      </c>
      <c r="K109" s="89">
        <v>0.75</v>
      </c>
      <c r="L109" s="87">
        <v>0.75</v>
      </c>
      <c r="M109" s="87">
        <v>0.85</v>
      </c>
      <c r="N109" s="89">
        <v>1</v>
      </c>
      <c r="O109" s="89">
        <v>0.75</v>
      </c>
      <c r="P109" s="89">
        <v>0.75</v>
      </c>
      <c r="Q109" s="89">
        <v>0.95</v>
      </c>
      <c r="R109" s="90">
        <v>0.24</v>
      </c>
      <c r="S109" s="90">
        <v>0.75</v>
      </c>
      <c r="T109" s="89">
        <v>0.75</v>
      </c>
      <c r="U109" s="89">
        <v>-0.09</v>
      </c>
      <c r="V109" s="89">
        <v>3.5000000000000003E-2</v>
      </c>
      <c r="W109" s="89">
        <v>0.23250000000000001</v>
      </c>
      <c r="X109" s="89">
        <v>0.01</v>
      </c>
      <c r="Y109" s="89">
        <v>-7.4999999999999997E-2</v>
      </c>
      <c r="Z109" s="89">
        <v>2.6499999999999999E-2</v>
      </c>
      <c r="AA109" s="89">
        <v>-0.51</v>
      </c>
      <c r="AB109" s="89">
        <v>0.155</v>
      </c>
      <c r="AC109" s="89">
        <v>-5.5E-2</v>
      </c>
      <c r="AD109" s="89">
        <v>7.4999999999999997E-3</v>
      </c>
      <c r="AE109" s="89">
        <v>-0.19500000000000001</v>
      </c>
      <c r="AF109" s="89">
        <v>2.5000000000000001E-3</v>
      </c>
      <c r="AG109" s="89">
        <v>-5.5E-2</v>
      </c>
      <c r="AH109" s="89">
        <v>1.7500000000000002E-2</v>
      </c>
      <c r="AI109" s="90">
        <v>0.27750000000000002</v>
      </c>
      <c r="AJ109" s="90">
        <v>0</v>
      </c>
      <c r="AK109" s="90">
        <v>-0.19</v>
      </c>
      <c r="AL109" s="89">
        <v>5.0000000000000001E-3</v>
      </c>
      <c r="AM109" s="89"/>
      <c r="AN109" s="89"/>
      <c r="AO109" s="89">
        <v>0.08</v>
      </c>
      <c r="AP109" s="62">
        <v>0.02</v>
      </c>
      <c r="AQ109" s="62">
        <v>0.12</v>
      </c>
      <c r="AR109" s="62">
        <v>2.6499999999999999E-2</v>
      </c>
      <c r="AS109" s="62">
        <v>0</v>
      </c>
      <c r="AT109" s="62">
        <v>0</v>
      </c>
      <c r="AU109" s="62">
        <v>-0.28000000000000003</v>
      </c>
      <c r="AV109" s="62">
        <v>0</v>
      </c>
      <c r="AW109" s="62">
        <v>0</v>
      </c>
      <c r="AX109" s="62">
        <v>-0.01</v>
      </c>
      <c r="AY109" s="62">
        <v>-2.2000000000000002E-2</v>
      </c>
      <c r="AZ109" s="62">
        <v>0.06</v>
      </c>
      <c r="BA109" s="62">
        <v>0.26500000000000001</v>
      </c>
      <c r="BB109" s="62">
        <v>2.2499999999999999E-2</v>
      </c>
      <c r="BC109" s="62">
        <v>-2.2000000000000002E-2</v>
      </c>
      <c r="BD109" s="62">
        <v>8.6999999999999994E-3</v>
      </c>
      <c r="BE109" s="62">
        <v>5.0000000000000001E-3</v>
      </c>
      <c r="BF109" s="62">
        <v>5.0000000000000001E-3</v>
      </c>
      <c r="BG109" s="62">
        <v>-2.2000000000000002E-2</v>
      </c>
      <c r="BH109" s="62">
        <v>8.6999999999999994E-3</v>
      </c>
      <c r="BI109" s="62">
        <v>-7.4499999999999997E-2</v>
      </c>
      <c r="BJ109" s="62">
        <v>2.5000000000000001E-2</v>
      </c>
      <c r="BK109" s="62">
        <v>-8.5000000000000006E-3</v>
      </c>
      <c r="BL109" s="62">
        <v>2.4E-2</v>
      </c>
      <c r="BM109" s="62">
        <v>1.4999999999999999E-2</v>
      </c>
      <c r="BN109" s="62">
        <v>1.4999999999999999E-2</v>
      </c>
      <c r="BO109" s="62">
        <v>0.83499999999999996</v>
      </c>
      <c r="BP109" s="62">
        <v>0.16</v>
      </c>
      <c r="BQ109" s="62">
        <v>0</v>
      </c>
      <c r="BR109" s="62">
        <v>0</v>
      </c>
      <c r="BS109" s="62">
        <v>0.30249999999999999</v>
      </c>
      <c r="BT109" s="62">
        <v>0.02</v>
      </c>
      <c r="BU109" s="62">
        <v>0.60750000000000004</v>
      </c>
      <c r="BV109" s="62">
        <v>2.5000000000000001E-3</v>
      </c>
      <c r="BW109" s="62">
        <v>-3.2500000000000001E-2</v>
      </c>
      <c r="BX109" s="62">
        <v>1.7500000000000002E-2</v>
      </c>
      <c r="BY109" s="62">
        <v>7.000000000000001E-3</v>
      </c>
      <c r="BZ109" s="62">
        <v>7.4999999999999997E-3</v>
      </c>
      <c r="CA109" s="62">
        <v>-1.0500000000000001E-2</v>
      </c>
      <c r="CB109" s="62">
        <v>0.01</v>
      </c>
      <c r="CC109" s="62">
        <v>0.18</v>
      </c>
      <c r="CD109" s="62">
        <v>0</v>
      </c>
      <c r="CE109" s="331"/>
      <c r="CF109" s="76"/>
      <c r="CG109" s="91"/>
    </row>
    <row r="110" spans="4:85" x14ac:dyDescent="0.2">
      <c r="D110" s="91">
        <v>39539</v>
      </c>
      <c r="F110" s="89">
        <v>2.972</v>
      </c>
      <c r="G110" s="90">
        <v>7.0609407697290016E-2</v>
      </c>
      <c r="H110" s="89">
        <v>0.2</v>
      </c>
      <c r="I110" s="89">
        <v>0.4</v>
      </c>
      <c r="J110" s="89">
        <v>0.45</v>
      </c>
      <c r="K110" s="89">
        <v>0.4</v>
      </c>
      <c r="L110" s="87">
        <v>0.45</v>
      </c>
      <c r="M110" s="87">
        <v>0.45</v>
      </c>
      <c r="N110" s="89">
        <v>0.45</v>
      </c>
      <c r="O110" s="89">
        <v>0.45</v>
      </c>
      <c r="P110" s="89">
        <v>0.45</v>
      </c>
      <c r="Q110" s="89">
        <v>0.5</v>
      </c>
      <c r="R110" s="90">
        <v>0.3</v>
      </c>
      <c r="S110" s="90">
        <v>0.45</v>
      </c>
      <c r="T110" s="89">
        <v>0.4</v>
      </c>
      <c r="U110" s="89">
        <v>-0.17</v>
      </c>
      <c r="V110" s="89">
        <v>0.01</v>
      </c>
      <c r="W110" s="89">
        <v>0.13750000000000001</v>
      </c>
      <c r="X110" s="89">
        <v>-2.5000000000000001E-3</v>
      </c>
      <c r="Y110" s="89">
        <v>-5.7500000000000002E-2</v>
      </c>
      <c r="Z110" s="89">
        <v>2.4E-2</v>
      </c>
      <c r="AA110" s="89">
        <v>-0.56999999999999995</v>
      </c>
      <c r="AB110" s="89">
        <v>0.155</v>
      </c>
      <c r="AC110" s="89">
        <v>-5.2499999999999998E-2</v>
      </c>
      <c r="AD110" s="89">
        <v>2.5000000000000001E-3</v>
      </c>
      <c r="AE110" s="89">
        <v>-0.185</v>
      </c>
      <c r="AF110" s="89">
        <v>0.01</v>
      </c>
      <c r="AG110" s="89">
        <v>-5.2499999999999998E-2</v>
      </c>
      <c r="AH110" s="89">
        <v>2.5000000000000001E-2</v>
      </c>
      <c r="AI110" s="90">
        <v>0.19</v>
      </c>
      <c r="AJ110" s="90">
        <v>0</v>
      </c>
      <c r="AK110" s="90">
        <v>-0.19500000000000001</v>
      </c>
      <c r="AL110" s="89">
        <v>0</v>
      </c>
      <c r="AM110" s="89"/>
      <c r="AN110" s="89"/>
      <c r="AO110" s="89">
        <v>6.5000000000000002E-2</v>
      </c>
      <c r="AP110" s="62">
        <v>7.4999999999999997E-3</v>
      </c>
      <c r="AQ110" s="62">
        <v>0.28999999999999998</v>
      </c>
      <c r="AR110" s="62">
        <v>1.9000000000000003E-2</v>
      </c>
      <c r="AS110" s="62">
        <v>0</v>
      </c>
      <c r="AT110" s="62">
        <v>0</v>
      </c>
      <c r="AU110" s="62">
        <v>-0.36</v>
      </c>
      <c r="AV110" s="62">
        <v>0</v>
      </c>
      <c r="AW110" s="62">
        <v>0</v>
      </c>
      <c r="AX110" s="62">
        <v>-0.01</v>
      </c>
      <c r="AY110" s="62">
        <v>-2.1499999999999998E-2</v>
      </c>
      <c r="AZ110" s="62">
        <v>0.06</v>
      </c>
      <c r="BA110" s="62">
        <v>0.19500000000000001</v>
      </c>
      <c r="BB110" s="62">
        <v>1.7500000000000002E-2</v>
      </c>
      <c r="BC110" s="62">
        <v>-2.1499999999999998E-2</v>
      </c>
      <c r="BD110" s="62">
        <v>1.1000000000000001E-2</v>
      </c>
      <c r="BE110" s="62">
        <v>5.0000000000000001E-3</v>
      </c>
      <c r="BF110" s="62">
        <v>5.0000000000000001E-3</v>
      </c>
      <c r="BG110" s="62">
        <v>-2.1499999999999998E-2</v>
      </c>
      <c r="BH110" s="62">
        <v>1.1000000000000001E-2</v>
      </c>
      <c r="BI110" s="62">
        <v>-6.6000000000000003E-2</v>
      </c>
      <c r="BJ110" s="62">
        <v>2.6000000000000002E-2</v>
      </c>
      <c r="BK110" s="62">
        <v>-1.6E-2</v>
      </c>
      <c r="BL110" s="62">
        <v>1.6E-2</v>
      </c>
      <c r="BM110" s="62">
        <v>6.5000000000000006E-3</v>
      </c>
      <c r="BN110" s="62">
        <v>0.01</v>
      </c>
      <c r="BO110" s="62">
        <v>0.45</v>
      </c>
      <c r="BP110" s="62">
        <v>0.02</v>
      </c>
      <c r="BQ110" s="62">
        <v>0</v>
      </c>
      <c r="BR110" s="62">
        <v>0</v>
      </c>
      <c r="BS110" s="62">
        <v>0.25</v>
      </c>
      <c r="BT110" s="62">
        <v>5.0000000000000001E-3</v>
      </c>
      <c r="BU110" s="62">
        <v>0.25</v>
      </c>
      <c r="BV110" s="62">
        <v>5.0000000000000001E-3</v>
      </c>
      <c r="BW110" s="62">
        <v>-2.5000000000000001E-2</v>
      </c>
      <c r="BX110" s="62">
        <v>0.02</v>
      </c>
      <c r="BY110" s="62">
        <v>7.000000000000001E-3</v>
      </c>
      <c r="BZ110" s="62">
        <v>0.01</v>
      </c>
      <c r="CA110" s="62">
        <v>-1.0500000000000001E-2</v>
      </c>
      <c r="CB110" s="62">
        <v>1.2500000000000001E-2</v>
      </c>
      <c r="CC110" s="62">
        <v>0.55000000000000004</v>
      </c>
      <c r="CD110" s="62">
        <v>0</v>
      </c>
      <c r="CE110" s="331"/>
      <c r="CF110" s="76"/>
      <c r="CG110" s="91"/>
    </row>
    <row r="111" spans="4:85" x14ac:dyDescent="0.2">
      <c r="D111" s="91">
        <v>39569</v>
      </c>
      <c r="F111" s="89">
        <v>2.9619999999999997</v>
      </c>
      <c r="G111" s="90">
        <v>7.0607760974839021E-2</v>
      </c>
      <c r="H111" s="89">
        <v>0.2</v>
      </c>
      <c r="I111" s="89">
        <v>0.45</v>
      </c>
      <c r="J111" s="89">
        <v>0.5</v>
      </c>
      <c r="K111" s="89">
        <v>0.4</v>
      </c>
      <c r="L111" s="87">
        <v>0.4</v>
      </c>
      <c r="M111" s="87">
        <v>0.45</v>
      </c>
      <c r="N111" s="89">
        <v>0.5</v>
      </c>
      <c r="O111" s="89">
        <v>0.45</v>
      </c>
      <c r="P111" s="89">
        <v>0.4</v>
      </c>
      <c r="Q111" s="89">
        <v>0.45</v>
      </c>
      <c r="R111" s="90">
        <v>0.25</v>
      </c>
      <c r="S111" s="90">
        <v>0.5</v>
      </c>
      <c r="T111" s="89">
        <v>0.45</v>
      </c>
      <c r="U111" s="89">
        <v>-0.185</v>
      </c>
      <c r="V111" s="89">
        <v>0.01</v>
      </c>
      <c r="W111" s="89">
        <v>0.14749999999999999</v>
      </c>
      <c r="X111" s="89">
        <v>-2.5000000000000001E-3</v>
      </c>
      <c r="Y111" s="89">
        <v>-5.7500000000000002E-2</v>
      </c>
      <c r="Z111" s="89">
        <v>2.4E-2</v>
      </c>
      <c r="AA111" s="89">
        <v>-0.56999999999999995</v>
      </c>
      <c r="AB111" s="89">
        <v>0.155</v>
      </c>
      <c r="AC111" s="89">
        <v>-5.2499999999999998E-2</v>
      </c>
      <c r="AD111" s="89">
        <v>2.5000000000000001E-3</v>
      </c>
      <c r="AE111" s="89">
        <v>-0.185</v>
      </c>
      <c r="AF111" s="89">
        <v>7.4999999999999997E-3</v>
      </c>
      <c r="AG111" s="89">
        <v>-5.2499999999999998E-2</v>
      </c>
      <c r="AH111" s="89">
        <v>2.5000000000000001E-2</v>
      </c>
      <c r="AI111" s="90">
        <v>0.18</v>
      </c>
      <c r="AJ111" s="90">
        <v>0</v>
      </c>
      <c r="AK111" s="90">
        <v>-0.19500000000000001</v>
      </c>
      <c r="AL111" s="89">
        <v>0</v>
      </c>
      <c r="AM111" s="89"/>
      <c r="AN111" s="89"/>
      <c r="AO111" s="89">
        <v>6.5000000000000002E-2</v>
      </c>
      <c r="AP111" s="62">
        <v>7.4999999999999997E-3</v>
      </c>
      <c r="AQ111" s="62">
        <v>0.28999999999999998</v>
      </c>
      <c r="AR111" s="62">
        <v>1.9000000000000003E-2</v>
      </c>
      <c r="AS111" s="62">
        <v>0</v>
      </c>
      <c r="AT111" s="62">
        <v>0</v>
      </c>
      <c r="AU111" s="62">
        <v>-0.36</v>
      </c>
      <c r="AV111" s="62">
        <v>0</v>
      </c>
      <c r="AW111" s="62">
        <v>0</v>
      </c>
      <c r="AX111" s="62">
        <v>-0.01</v>
      </c>
      <c r="AY111" s="62">
        <v>-2.1499999999999998E-2</v>
      </c>
      <c r="AZ111" s="62">
        <v>0.06</v>
      </c>
      <c r="BA111" s="62">
        <v>0.1825</v>
      </c>
      <c r="BB111" s="62">
        <v>0.01</v>
      </c>
      <c r="BC111" s="62">
        <v>-2.1499999999999998E-2</v>
      </c>
      <c r="BD111" s="62">
        <v>1.1000000000000001E-2</v>
      </c>
      <c r="BE111" s="62">
        <v>5.0000000000000001E-3</v>
      </c>
      <c r="BF111" s="62">
        <v>5.0000000000000001E-3</v>
      </c>
      <c r="BG111" s="62">
        <v>-2.1499999999999998E-2</v>
      </c>
      <c r="BH111" s="62">
        <v>1.1000000000000001E-2</v>
      </c>
      <c r="BI111" s="62">
        <v>-6.6000000000000003E-2</v>
      </c>
      <c r="BJ111" s="62">
        <v>2.6000000000000002E-2</v>
      </c>
      <c r="BK111" s="62">
        <v>-1.6E-2</v>
      </c>
      <c r="BL111" s="62">
        <v>1.6E-2</v>
      </c>
      <c r="BM111" s="62">
        <v>6.5000000000000006E-3</v>
      </c>
      <c r="BN111" s="62">
        <v>0.01</v>
      </c>
      <c r="BO111" s="62">
        <v>0.40500000000000003</v>
      </c>
      <c r="BP111" s="62">
        <v>0.02</v>
      </c>
      <c r="BQ111" s="62">
        <v>0</v>
      </c>
      <c r="BR111" s="62">
        <v>0</v>
      </c>
      <c r="BS111" s="62">
        <v>0.20250000000000001</v>
      </c>
      <c r="BT111" s="62">
        <v>5.0000000000000001E-3</v>
      </c>
      <c r="BU111" s="62">
        <v>0.20250000000000001</v>
      </c>
      <c r="BV111" s="62">
        <v>5.0000000000000001E-3</v>
      </c>
      <c r="BW111" s="62">
        <v>-2.5249999999999998E-2</v>
      </c>
      <c r="BX111" s="62">
        <v>0.02</v>
      </c>
      <c r="BY111" s="62">
        <v>6.7500000000000008E-3</v>
      </c>
      <c r="BZ111" s="62">
        <v>0.01</v>
      </c>
      <c r="CA111" s="62">
        <v>-1.0749999999999999E-2</v>
      </c>
      <c r="CB111" s="62">
        <v>1.2500000000000001E-2</v>
      </c>
      <c r="CC111" s="62">
        <v>0.7</v>
      </c>
      <c r="CD111" s="62">
        <v>0</v>
      </c>
      <c r="CE111" s="331"/>
      <c r="CF111" s="76"/>
      <c r="CG111" s="91"/>
    </row>
    <row r="112" spans="4:85" x14ac:dyDescent="0.2">
      <c r="D112" s="91">
        <v>39600</v>
      </c>
      <c r="F112" s="89">
        <v>2.9990000000000006</v>
      </c>
      <c r="G112" s="90">
        <v>7.0606059361640008E-2</v>
      </c>
      <c r="H112" s="89">
        <v>0.2</v>
      </c>
      <c r="I112" s="89">
        <v>0.45</v>
      </c>
      <c r="J112" s="89">
        <v>0.5</v>
      </c>
      <c r="K112" s="89">
        <v>0.4</v>
      </c>
      <c r="L112" s="87">
        <v>0.5</v>
      </c>
      <c r="M112" s="87">
        <v>0.45</v>
      </c>
      <c r="N112" s="89">
        <v>0.5</v>
      </c>
      <c r="O112" s="89">
        <v>0.5</v>
      </c>
      <c r="P112" s="89">
        <v>0.5</v>
      </c>
      <c r="Q112" s="89">
        <v>0.5</v>
      </c>
      <c r="R112" s="90">
        <v>0.25</v>
      </c>
      <c r="S112" s="90">
        <v>0.5</v>
      </c>
      <c r="T112" s="89">
        <v>0.45</v>
      </c>
      <c r="U112" s="89">
        <v>-0.19500000000000001</v>
      </c>
      <c r="V112" s="89">
        <v>0.01</v>
      </c>
      <c r="W112" s="89">
        <v>0.14249999999999999</v>
      </c>
      <c r="X112" s="89">
        <v>-2.5000000000000001E-3</v>
      </c>
      <c r="Y112" s="89">
        <v>-5.7500000000000002E-2</v>
      </c>
      <c r="Z112" s="89">
        <v>2.4E-2</v>
      </c>
      <c r="AA112" s="89">
        <v>-0.56999999999999995</v>
      </c>
      <c r="AB112" s="89">
        <v>0.155</v>
      </c>
      <c r="AC112" s="89">
        <v>-5.2499999999999998E-2</v>
      </c>
      <c r="AD112" s="89">
        <v>2.5000000000000001E-3</v>
      </c>
      <c r="AE112" s="89">
        <v>-0.185</v>
      </c>
      <c r="AF112" s="89">
        <v>5.0000000000000001E-3</v>
      </c>
      <c r="AG112" s="89">
        <v>-5.2499999999999998E-2</v>
      </c>
      <c r="AH112" s="89">
        <v>2.5000000000000001E-2</v>
      </c>
      <c r="AI112" s="90">
        <v>0.17499999999999999</v>
      </c>
      <c r="AJ112" s="90">
        <v>0</v>
      </c>
      <c r="AK112" s="90">
        <v>-0.19500000000000001</v>
      </c>
      <c r="AL112" s="89">
        <v>0</v>
      </c>
      <c r="AM112" s="89"/>
      <c r="AN112" s="89"/>
      <c r="AO112" s="89">
        <v>6.5000000000000002E-2</v>
      </c>
      <c r="AP112" s="62">
        <v>7.4999999999999997E-3</v>
      </c>
      <c r="AQ112" s="62">
        <v>0.28999999999999998</v>
      </c>
      <c r="AR112" s="62">
        <v>1.9000000000000003E-2</v>
      </c>
      <c r="AS112" s="62">
        <v>0</v>
      </c>
      <c r="AT112" s="62">
        <v>0</v>
      </c>
      <c r="AU112" s="62">
        <v>-0.36</v>
      </c>
      <c r="AV112" s="62">
        <v>0</v>
      </c>
      <c r="AW112" s="62">
        <v>0</v>
      </c>
      <c r="AX112" s="62">
        <v>-0.01</v>
      </c>
      <c r="AY112" s="62">
        <v>-2.1499999999999998E-2</v>
      </c>
      <c r="AZ112" s="62">
        <v>0.06</v>
      </c>
      <c r="BA112" s="62">
        <v>0.1825</v>
      </c>
      <c r="BB112" s="62">
        <v>1.2500000000000001E-2</v>
      </c>
      <c r="BC112" s="62">
        <v>-2.1499999999999998E-2</v>
      </c>
      <c r="BD112" s="62">
        <v>1.1000000000000001E-2</v>
      </c>
      <c r="BE112" s="62">
        <v>5.0000000000000001E-3</v>
      </c>
      <c r="BF112" s="62">
        <v>5.0000000000000001E-3</v>
      </c>
      <c r="BG112" s="62">
        <v>-2.1499999999999998E-2</v>
      </c>
      <c r="BH112" s="62">
        <v>1.1000000000000001E-2</v>
      </c>
      <c r="BI112" s="62">
        <v>-8.199999999999999E-2</v>
      </c>
      <c r="BJ112" s="62">
        <v>2.6000000000000002E-2</v>
      </c>
      <c r="BK112" s="62">
        <v>-1.6E-2</v>
      </c>
      <c r="BL112" s="62">
        <v>1.7000000000000001E-2</v>
      </c>
      <c r="BM112" s="62">
        <v>6.5000000000000006E-3</v>
      </c>
      <c r="BN112" s="62">
        <v>0.01</v>
      </c>
      <c r="BO112" s="62">
        <v>0.39500000000000002</v>
      </c>
      <c r="BP112" s="62">
        <v>3.5000000000000003E-2</v>
      </c>
      <c r="BQ112" s="62">
        <v>0</v>
      </c>
      <c r="BR112" s="62">
        <v>0</v>
      </c>
      <c r="BS112" s="62">
        <v>0.20250000000000001</v>
      </c>
      <c r="BT112" s="62">
        <v>5.0000000000000001E-3</v>
      </c>
      <c r="BU112" s="62">
        <v>0.20250000000000001</v>
      </c>
      <c r="BV112" s="62">
        <v>5.0000000000000001E-3</v>
      </c>
      <c r="BW112" s="62">
        <v>-2.5249999999999998E-2</v>
      </c>
      <c r="BX112" s="62">
        <v>0.02</v>
      </c>
      <c r="BY112" s="62">
        <v>6.7500000000000008E-3</v>
      </c>
      <c r="BZ112" s="62">
        <v>0.01</v>
      </c>
      <c r="CA112" s="62">
        <v>-1.0749999999999999E-2</v>
      </c>
      <c r="CB112" s="62">
        <v>1.2500000000000001E-2</v>
      </c>
      <c r="CC112" s="62">
        <v>0.8</v>
      </c>
      <c r="CD112" s="62">
        <v>0</v>
      </c>
      <c r="CE112" s="331"/>
      <c r="CF112" s="76"/>
      <c r="CG112" s="91"/>
    </row>
    <row r="113" spans="4:85" x14ac:dyDescent="0.2">
      <c r="D113" s="91">
        <v>39630</v>
      </c>
      <c r="F113" s="89">
        <v>3.0110000000000001</v>
      </c>
      <c r="G113" s="90">
        <v>7.0604412639191025E-2</v>
      </c>
      <c r="H113" s="89">
        <v>0.18</v>
      </c>
      <c r="I113" s="89">
        <v>0.5</v>
      </c>
      <c r="J113" s="89">
        <v>0.5</v>
      </c>
      <c r="K113" s="89">
        <v>0.4</v>
      </c>
      <c r="L113" s="87">
        <v>0.5</v>
      </c>
      <c r="M113" s="87">
        <v>0.5</v>
      </c>
      <c r="N113" s="89">
        <v>0.5</v>
      </c>
      <c r="O113" s="89">
        <v>0.5</v>
      </c>
      <c r="P113" s="89">
        <v>0.5</v>
      </c>
      <c r="Q113" s="89">
        <v>0.5</v>
      </c>
      <c r="R113" s="90">
        <v>0.35</v>
      </c>
      <c r="S113" s="90">
        <v>0.55000000000000004</v>
      </c>
      <c r="T113" s="89">
        <v>0.5</v>
      </c>
      <c r="U113" s="89">
        <v>-0.19500000000000001</v>
      </c>
      <c r="V113" s="89">
        <v>0.01</v>
      </c>
      <c r="W113" s="89">
        <v>0.13250000000000001</v>
      </c>
      <c r="X113" s="89">
        <v>0</v>
      </c>
      <c r="Y113" s="89">
        <v>-5.7500000000000002E-2</v>
      </c>
      <c r="Z113" s="89">
        <v>2.4E-2</v>
      </c>
      <c r="AA113" s="89">
        <v>-0.56999999999999995</v>
      </c>
      <c r="AB113" s="89">
        <v>0.155</v>
      </c>
      <c r="AC113" s="89">
        <v>-5.2499999999999998E-2</v>
      </c>
      <c r="AD113" s="89">
        <v>2.5000000000000001E-3</v>
      </c>
      <c r="AE113" s="89">
        <v>-0.185</v>
      </c>
      <c r="AF113" s="89">
        <v>2.5000000000000001E-3</v>
      </c>
      <c r="AG113" s="89">
        <v>-5.2499999999999998E-2</v>
      </c>
      <c r="AH113" s="89">
        <v>2.5000000000000001E-2</v>
      </c>
      <c r="AI113" s="90">
        <v>0.16500000000000001</v>
      </c>
      <c r="AJ113" s="90">
        <v>0</v>
      </c>
      <c r="AK113" s="90">
        <v>-0.19500000000000001</v>
      </c>
      <c r="AL113" s="89">
        <v>0</v>
      </c>
      <c r="AM113" s="89"/>
      <c r="AN113" s="89"/>
      <c r="AO113" s="89">
        <v>6.5000000000000002E-2</v>
      </c>
      <c r="AP113" s="62">
        <v>7.4999999999999997E-3</v>
      </c>
      <c r="AQ113" s="62">
        <v>0.28999999999999998</v>
      </c>
      <c r="AR113" s="62">
        <v>1.9000000000000003E-2</v>
      </c>
      <c r="AS113" s="62">
        <v>0</v>
      </c>
      <c r="AT113" s="62">
        <v>0</v>
      </c>
      <c r="AU113" s="62">
        <v>-0.36</v>
      </c>
      <c r="AV113" s="62">
        <v>0</v>
      </c>
      <c r="AW113" s="62">
        <v>0</v>
      </c>
      <c r="AX113" s="62">
        <v>-0.01</v>
      </c>
      <c r="AY113" s="62">
        <v>-2.1499999999999998E-2</v>
      </c>
      <c r="AZ113" s="62">
        <v>0.06</v>
      </c>
      <c r="BA113" s="62">
        <v>0.1825</v>
      </c>
      <c r="BB113" s="62">
        <v>1.2500000000000001E-2</v>
      </c>
      <c r="BC113" s="62">
        <v>-2.1499999999999998E-2</v>
      </c>
      <c r="BD113" s="62">
        <v>1.1000000000000001E-2</v>
      </c>
      <c r="BE113" s="62">
        <v>5.0000000000000001E-3</v>
      </c>
      <c r="BF113" s="62">
        <v>5.0000000000000001E-3</v>
      </c>
      <c r="BG113" s="62">
        <v>-2.1499999999999998E-2</v>
      </c>
      <c r="BH113" s="62">
        <v>1.1000000000000001E-2</v>
      </c>
      <c r="BI113" s="62">
        <v>-7.4999999999999997E-2</v>
      </c>
      <c r="BJ113" s="62">
        <v>2.6000000000000002E-2</v>
      </c>
      <c r="BK113" s="62">
        <v>-1.6E-2</v>
      </c>
      <c r="BL113" s="62">
        <v>1.8000000000000002E-2</v>
      </c>
      <c r="BM113" s="62">
        <v>6.5000000000000006E-3</v>
      </c>
      <c r="BN113" s="62">
        <v>0.01</v>
      </c>
      <c r="BO113" s="62">
        <v>0.43</v>
      </c>
      <c r="BP113" s="62">
        <v>3.5000000000000003E-2</v>
      </c>
      <c r="BQ113" s="62">
        <v>0</v>
      </c>
      <c r="BR113" s="62">
        <v>0</v>
      </c>
      <c r="BS113" s="62">
        <v>0.215</v>
      </c>
      <c r="BT113" s="62">
        <v>7.4999999999999997E-3</v>
      </c>
      <c r="BU113" s="62">
        <v>0.215</v>
      </c>
      <c r="BV113" s="62">
        <v>7.4999999999999997E-3</v>
      </c>
      <c r="BW113" s="62">
        <v>-2.5249999999999998E-2</v>
      </c>
      <c r="BX113" s="62">
        <v>0.02</v>
      </c>
      <c r="BY113" s="62">
        <v>6.7500000000000008E-3</v>
      </c>
      <c r="BZ113" s="62">
        <v>0.01</v>
      </c>
      <c r="CA113" s="62">
        <v>-1.0749999999999999E-2</v>
      </c>
      <c r="CB113" s="62">
        <v>1.2500000000000001E-2</v>
      </c>
      <c r="CC113" s="62">
        <v>1</v>
      </c>
      <c r="CD113" s="62">
        <v>0</v>
      </c>
      <c r="CE113" s="331"/>
      <c r="CF113" s="76"/>
      <c r="CG113" s="91"/>
    </row>
    <row r="114" spans="4:85" x14ac:dyDescent="0.2">
      <c r="D114" s="91">
        <v>39661</v>
      </c>
      <c r="F114" s="89">
        <v>3.032</v>
      </c>
      <c r="G114" s="90">
        <v>7.0602711026000006E-2</v>
      </c>
      <c r="H114" s="89">
        <v>0.18</v>
      </c>
      <c r="I114" s="89">
        <v>0.55000000000000004</v>
      </c>
      <c r="J114" s="89">
        <v>0.55000000000000004</v>
      </c>
      <c r="K114" s="89">
        <v>0.5</v>
      </c>
      <c r="L114" s="87">
        <v>0.6</v>
      </c>
      <c r="M114" s="87">
        <v>0.55000000000000004</v>
      </c>
      <c r="N114" s="89">
        <v>0.6</v>
      </c>
      <c r="O114" s="89">
        <v>0.55000000000000004</v>
      </c>
      <c r="P114" s="89">
        <v>0.6</v>
      </c>
      <c r="Q114" s="89">
        <v>0.45</v>
      </c>
      <c r="R114" s="90">
        <v>0.38</v>
      </c>
      <c r="S114" s="90">
        <v>0.6</v>
      </c>
      <c r="T114" s="89">
        <v>0.55000000000000004</v>
      </c>
      <c r="U114" s="89">
        <v>-0.19500000000000001</v>
      </c>
      <c r="V114" s="89">
        <v>0.01</v>
      </c>
      <c r="W114" s="89">
        <v>0.13</v>
      </c>
      <c r="X114" s="89">
        <v>2.5000000000000001E-3</v>
      </c>
      <c r="Y114" s="89">
        <v>-5.7500000000000002E-2</v>
      </c>
      <c r="Z114" s="89">
        <v>2.4E-2</v>
      </c>
      <c r="AA114" s="89">
        <v>-0.56999999999999995</v>
      </c>
      <c r="AB114" s="89">
        <v>0.155</v>
      </c>
      <c r="AC114" s="89">
        <v>-5.2499999999999998E-2</v>
      </c>
      <c r="AD114" s="89">
        <v>2.5000000000000001E-3</v>
      </c>
      <c r="AE114" s="89">
        <v>-0.185</v>
      </c>
      <c r="AF114" s="89">
        <v>2.5000000000000001E-3</v>
      </c>
      <c r="AG114" s="89">
        <v>-5.2499999999999998E-2</v>
      </c>
      <c r="AH114" s="89">
        <v>2.5000000000000001E-2</v>
      </c>
      <c r="AI114" s="90">
        <v>0.16250000000000001</v>
      </c>
      <c r="AJ114" s="90">
        <v>0</v>
      </c>
      <c r="AK114" s="90">
        <v>-0.19500000000000001</v>
      </c>
      <c r="AL114" s="89">
        <v>0</v>
      </c>
      <c r="AM114" s="89"/>
      <c r="AN114" s="89"/>
      <c r="AO114" s="89">
        <v>6.5000000000000002E-2</v>
      </c>
      <c r="AP114" s="62">
        <v>7.4999999999999997E-3</v>
      </c>
      <c r="AQ114" s="62">
        <v>0.28999999999999998</v>
      </c>
      <c r="AR114" s="62">
        <v>1.9000000000000003E-2</v>
      </c>
      <c r="AS114" s="62">
        <v>0</v>
      </c>
      <c r="AT114" s="62">
        <v>0</v>
      </c>
      <c r="AU114" s="62">
        <v>-0.36</v>
      </c>
      <c r="AV114" s="62">
        <v>0</v>
      </c>
      <c r="AW114" s="62">
        <v>0</v>
      </c>
      <c r="AX114" s="62">
        <v>-0.01</v>
      </c>
      <c r="AY114" s="62">
        <v>-2.1499999999999998E-2</v>
      </c>
      <c r="AZ114" s="62">
        <v>0.06</v>
      </c>
      <c r="BA114" s="62">
        <v>0.1825</v>
      </c>
      <c r="BB114" s="62">
        <v>1.2500000000000001E-2</v>
      </c>
      <c r="BC114" s="62">
        <v>-2.1499999999999998E-2</v>
      </c>
      <c r="BD114" s="62">
        <v>1.1000000000000001E-2</v>
      </c>
      <c r="BE114" s="62">
        <v>5.0000000000000001E-3</v>
      </c>
      <c r="BF114" s="62">
        <v>5.0000000000000001E-3</v>
      </c>
      <c r="BG114" s="62">
        <v>-2.1499999999999998E-2</v>
      </c>
      <c r="BH114" s="62">
        <v>1.1000000000000001E-2</v>
      </c>
      <c r="BI114" s="62">
        <v>-6.6000000000000003E-2</v>
      </c>
      <c r="BJ114" s="62">
        <v>2.6000000000000002E-2</v>
      </c>
      <c r="BK114" s="62">
        <v>-1.6E-2</v>
      </c>
      <c r="BL114" s="62">
        <v>1.9000000000000003E-2</v>
      </c>
      <c r="BM114" s="62">
        <v>6.5000000000000006E-3</v>
      </c>
      <c r="BN114" s="62">
        <v>0.01</v>
      </c>
      <c r="BO114" s="62">
        <v>0.495</v>
      </c>
      <c r="BP114" s="62">
        <v>3.5000000000000003E-2</v>
      </c>
      <c r="BQ114" s="62">
        <v>0</v>
      </c>
      <c r="BR114" s="62">
        <v>0</v>
      </c>
      <c r="BS114" s="62">
        <v>0.215</v>
      </c>
      <c r="BT114" s="62">
        <v>7.4999999999999997E-3</v>
      </c>
      <c r="BU114" s="62">
        <v>0.215</v>
      </c>
      <c r="BV114" s="62">
        <v>7.4999999999999997E-3</v>
      </c>
      <c r="BW114" s="62">
        <v>-2.5249999999999998E-2</v>
      </c>
      <c r="BX114" s="62">
        <v>0.02</v>
      </c>
      <c r="BY114" s="62">
        <v>4.2500000000000003E-3</v>
      </c>
      <c r="BZ114" s="62">
        <v>0.01</v>
      </c>
      <c r="CA114" s="62">
        <v>-1.325E-2</v>
      </c>
      <c r="CB114" s="62">
        <v>1.2500000000000001E-2</v>
      </c>
      <c r="CC114" s="62">
        <v>1</v>
      </c>
      <c r="CD114" s="62">
        <v>0</v>
      </c>
      <c r="CE114" s="331"/>
      <c r="CF114" s="76"/>
      <c r="CG114" s="91"/>
    </row>
    <row r="115" spans="4:85" x14ac:dyDescent="0.2">
      <c r="D115" s="91">
        <v>39692</v>
      </c>
      <c r="F115" s="89">
        <v>3.0540000000000003</v>
      </c>
      <c r="G115" s="90">
        <v>7.060100941279801E-2</v>
      </c>
      <c r="H115" s="89">
        <v>0.18</v>
      </c>
      <c r="I115" s="89">
        <v>0.55000000000000004</v>
      </c>
      <c r="J115" s="89">
        <v>0.55000000000000004</v>
      </c>
      <c r="K115" s="89">
        <v>0.55000000000000004</v>
      </c>
      <c r="L115" s="87">
        <v>0.55000000000000004</v>
      </c>
      <c r="M115" s="87">
        <v>0.55000000000000004</v>
      </c>
      <c r="N115" s="89">
        <v>0.6</v>
      </c>
      <c r="O115" s="89">
        <v>0.6</v>
      </c>
      <c r="P115" s="89">
        <v>0.55000000000000004</v>
      </c>
      <c r="Q115" s="89">
        <v>0.5</v>
      </c>
      <c r="R115" s="90">
        <v>0.34</v>
      </c>
      <c r="S115" s="90">
        <v>0.6</v>
      </c>
      <c r="T115" s="89">
        <v>0.55000000000000004</v>
      </c>
      <c r="U115" s="89">
        <v>-0.185</v>
      </c>
      <c r="V115" s="89">
        <v>0.01</v>
      </c>
      <c r="W115" s="89">
        <v>0.1275</v>
      </c>
      <c r="X115" s="89">
        <v>2.5000000000000001E-3</v>
      </c>
      <c r="Y115" s="89">
        <v>-5.7500000000000002E-2</v>
      </c>
      <c r="Z115" s="89">
        <v>2.4E-2</v>
      </c>
      <c r="AA115" s="89">
        <v>-0.56999999999999995</v>
      </c>
      <c r="AB115" s="89">
        <v>0.155</v>
      </c>
      <c r="AC115" s="89">
        <v>-5.2499999999999998E-2</v>
      </c>
      <c r="AD115" s="89">
        <v>2.5000000000000001E-3</v>
      </c>
      <c r="AE115" s="89">
        <v>-0.185</v>
      </c>
      <c r="AF115" s="89">
        <v>2.5000000000000001E-3</v>
      </c>
      <c r="AG115" s="89">
        <v>-5.2499999999999998E-2</v>
      </c>
      <c r="AH115" s="89">
        <v>2.5000000000000001E-2</v>
      </c>
      <c r="AI115" s="90">
        <v>0.16</v>
      </c>
      <c r="AJ115" s="90">
        <v>0</v>
      </c>
      <c r="AK115" s="90">
        <v>-0.19500000000000001</v>
      </c>
      <c r="AL115" s="89">
        <v>0</v>
      </c>
      <c r="AM115" s="89"/>
      <c r="AN115" s="89"/>
      <c r="AO115" s="89">
        <v>6.5000000000000002E-2</v>
      </c>
      <c r="AP115" s="62">
        <v>7.4999999999999997E-3</v>
      </c>
      <c r="AQ115" s="62">
        <v>0.28999999999999998</v>
      </c>
      <c r="AR115" s="62">
        <v>1.9000000000000003E-2</v>
      </c>
      <c r="AS115" s="62">
        <v>0</v>
      </c>
      <c r="AT115" s="62">
        <v>0</v>
      </c>
      <c r="AU115" s="62">
        <v>-0.36</v>
      </c>
      <c r="AV115" s="62">
        <v>0</v>
      </c>
      <c r="AW115" s="62">
        <v>0</v>
      </c>
      <c r="AX115" s="62">
        <v>-0.01</v>
      </c>
      <c r="AY115" s="62">
        <v>-2.1499999999999998E-2</v>
      </c>
      <c r="AZ115" s="62">
        <v>0.06</v>
      </c>
      <c r="BA115" s="62">
        <v>0.1825</v>
      </c>
      <c r="BB115" s="62">
        <v>1.2500000000000001E-2</v>
      </c>
      <c r="BC115" s="62">
        <v>-2.1499999999999998E-2</v>
      </c>
      <c r="BD115" s="62">
        <v>1.1000000000000001E-2</v>
      </c>
      <c r="BE115" s="62">
        <v>5.0000000000000001E-3</v>
      </c>
      <c r="BF115" s="62">
        <v>5.0000000000000001E-3</v>
      </c>
      <c r="BG115" s="62">
        <v>-2.1499999999999998E-2</v>
      </c>
      <c r="BH115" s="62">
        <v>1.1000000000000001E-2</v>
      </c>
      <c r="BI115" s="62">
        <v>-4.6000000000000006E-2</v>
      </c>
      <c r="BJ115" s="62">
        <v>2.5000000000000001E-2</v>
      </c>
      <c r="BK115" s="62">
        <v>-1.6E-2</v>
      </c>
      <c r="BL115" s="62">
        <v>1.9000000000000003E-2</v>
      </c>
      <c r="BM115" s="62">
        <v>6.5000000000000006E-3</v>
      </c>
      <c r="BN115" s="62">
        <v>0.01</v>
      </c>
      <c r="BO115" s="62">
        <v>0.39500000000000002</v>
      </c>
      <c r="BP115" s="62">
        <v>3.5000000000000003E-2</v>
      </c>
      <c r="BQ115" s="62">
        <v>0</v>
      </c>
      <c r="BR115" s="62">
        <v>0</v>
      </c>
      <c r="BS115" s="62">
        <v>0.19500000000000001</v>
      </c>
      <c r="BT115" s="62">
        <v>5.0000000000000001E-3</v>
      </c>
      <c r="BU115" s="62">
        <v>0.19500000000000001</v>
      </c>
      <c r="BV115" s="62">
        <v>5.0000000000000001E-3</v>
      </c>
      <c r="BW115" s="62">
        <v>-2.775E-2</v>
      </c>
      <c r="BX115" s="62">
        <v>0.02</v>
      </c>
      <c r="BY115" s="62">
        <v>4.2500000000000003E-3</v>
      </c>
      <c r="BZ115" s="62">
        <v>0.01</v>
      </c>
      <c r="CA115" s="62">
        <v>-1.325E-2</v>
      </c>
      <c r="CB115" s="62">
        <v>1.2500000000000001E-2</v>
      </c>
      <c r="CC115" s="62">
        <v>0.6</v>
      </c>
      <c r="CD115" s="62">
        <v>0</v>
      </c>
      <c r="CE115" s="331"/>
      <c r="CF115" s="76"/>
      <c r="CG115" s="91"/>
    </row>
    <row r="116" spans="4:85" x14ac:dyDescent="0.2">
      <c r="D116" s="91">
        <v>39722</v>
      </c>
      <c r="F116" s="89">
        <v>3.0640000000000005</v>
      </c>
      <c r="G116" s="90">
        <v>7.0599362690352024E-2</v>
      </c>
      <c r="H116" s="89">
        <v>0.18</v>
      </c>
      <c r="I116" s="89">
        <v>0.6</v>
      </c>
      <c r="J116" s="89">
        <v>0.6</v>
      </c>
      <c r="K116" s="89">
        <v>0.55000000000000004</v>
      </c>
      <c r="L116" s="87">
        <v>0.6</v>
      </c>
      <c r="M116" s="87">
        <v>0.6</v>
      </c>
      <c r="N116" s="89">
        <v>0.65</v>
      </c>
      <c r="O116" s="89">
        <v>0.65</v>
      </c>
      <c r="P116" s="89">
        <v>0.6</v>
      </c>
      <c r="Q116" s="89">
        <v>0.5</v>
      </c>
      <c r="R116" s="90">
        <v>0.39</v>
      </c>
      <c r="S116" s="90">
        <v>0.65</v>
      </c>
      <c r="T116" s="89">
        <v>0.6</v>
      </c>
      <c r="U116" s="89">
        <v>-0.17</v>
      </c>
      <c r="V116" s="89">
        <v>0.01</v>
      </c>
      <c r="W116" s="89">
        <v>0.14249999999999999</v>
      </c>
      <c r="X116" s="89">
        <v>2.5000000000000001E-3</v>
      </c>
      <c r="Y116" s="89">
        <v>-5.7500000000000002E-2</v>
      </c>
      <c r="Z116" s="89">
        <v>2.4E-2</v>
      </c>
      <c r="AA116" s="89">
        <v>-0.56999999999999995</v>
      </c>
      <c r="AB116" s="89">
        <v>0.155</v>
      </c>
      <c r="AC116" s="89">
        <v>-5.2499999999999998E-2</v>
      </c>
      <c r="AD116" s="89">
        <v>2.5000000000000001E-3</v>
      </c>
      <c r="AE116" s="89">
        <v>-0.185</v>
      </c>
      <c r="AF116" s="89">
        <v>2.5000000000000001E-3</v>
      </c>
      <c r="AG116" s="89">
        <v>-5.2499999999999998E-2</v>
      </c>
      <c r="AH116" s="89">
        <v>2.5000000000000001E-2</v>
      </c>
      <c r="AI116" s="90">
        <v>0.17499999999999999</v>
      </c>
      <c r="AJ116" s="90">
        <v>0</v>
      </c>
      <c r="AK116" s="90">
        <v>-0.19500000000000001</v>
      </c>
      <c r="AL116" s="89">
        <v>0</v>
      </c>
      <c r="AM116" s="89"/>
      <c r="AN116" s="89"/>
      <c r="AO116" s="89">
        <v>6.5000000000000002E-2</v>
      </c>
      <c r="AP116" s="62">
        <v>7.4999999999999997E-3</v>
      </c>
      <c r="AQ116" s="62">
        <v>0.28999999999999998</v>
      </c>
      <c r="AR116" s="62">
        <v>1.9000000000000003E-2</v>
      </c>
      <c r="AS116" s="62">
        <v>0</v>
      </c>
      <c r="AT116" s="62">
        <v>0</v>
      </c>
      <c r="AU116" s="62">
        <v>-0.36</v>
      </c>
      <c r="AV116" s="62">
        <v>0</v>
      </c>
      <c r="AW116" s="62">
        <v>0</v>
      </c>
      <c r="AX116" s="62">
        <v>-0.01</v>
      </c>
      <c r="AY116" s="62">
        <v>-2.1499999999999998E-2</v>
      </c>
      <c r="AZ116" s="62">
        <v>0.06</v>
      </c>
      <c r="BA116" s="62">
        <v>0.1875</v>
      </c>
      <c r="BB116" s="62">
        <v>1.2500000000000001E-2</v>
      </c>
      <c r="BC116" s="62">
        <v>-2.1499999999999998E-2</v>
      </c>
      <c r="BD116" s="62">
        <v>1.1000000000000001E-2</v>
      </c>
      <c r="BE116" s="62">
        <v>5.0000000000000001E-3</v>
      </c>
      <c r="BF116" s="62">
        <v>5.0000000000000001E-3</v>
      </c>
      <c r="BG116" s="62">
        <v>-2.1499999999999998E-2</v>
      </c>
      <c r="BH116" s="62">
        <v>1.1000000000000001E-2</v>
      </c>
      <c r="BI116" s="62">
        <v>-5.6000000000000008E-2</v>
      </c>
      <c r="BJ116" s="62">
        <v>2.5000000000000001E-2</v>
      </c>
      <c r="BK116" s="62">
        <v>-1.6E-2</v>
      </c>
      <c r="BL116" s="62">
        <v>0.02</v>
      </c>
      <c r="BM116" s="62">
        <v>6.5000000000000006E-3</v>
      </c>
      <c r="BN116" s="62">
        <v>0.01</v>
      </c>
      <c r="BO116" s="62">
        <v>0.46100000000000002</v>
      </c>
      <c r="BP116" s="62">
        <v>3.5000000000000003E-2</v>
      </c>
      <c r="BQ116" s="62">
        <v>0</v>
      </c>
      <c r="BR116" s="62">
        <v>0</v>
      </c>
      <c r="BS116" s="62">
        <v>0.215</v>
      </c>
      <c r="BT116" s="62">
        <v>2.5000000000000001E-3</v>
      </c>
      <c r="BU116" s="62">
        <v>0.215</v>
      </c>
      <c r="BV116" s="62">
        <v>2.5000000000000001E-3</v>
      </c>
      <c r="BW116" s="62">
        <v>-2.775E-2</v>
      </c>
      <c r="BX116" s="62">
        <v>0.02</v>
      </c>
      <c r="BY116" s="62">
        <v>-1.1500000000000002E-2</v>
      </c>
      <c r="BZ116" s="62">
        <v>0.01</v>
      </c>
      <c r="CA116" s="62">
        <v>-2.8999999999999998E-2</v>
      </c>
      <c r="CB116" s="62">
        <v>1.2500000000000001E-2</v>
      </c>
      <c r="CC116" s="62">
        <v>0.3</v>
      </c>
      <c r="CD116" s="62">
        <v>0</v>
      </c>
      <c r="CE116" s="331"/>
      <c r="CF116" s="76"/>
      <c r="CG116" s="91"/>
    </row>
    <row r="117" spans="4:85" x14ac:dyDescent="0.2">
      <c r="D117" s="91">
        <v>39753</v>
      </c>
      <c r="F117" s="89">
        <v>3.1310000000000002</v>
      </c>
      <c r="G117" s="90">
        <v>7.0597661077158022E-2</v>
      </c>
      <c r="H117" s="89">
        <v>0.18</v>
      </c>
      <c r="I117" s="89">
        <v>0.8</v>
      </c>
      <c r="J117" s="89">
        <v>0.85</v>
      </c>
      <c r="K117" s="89">
        <v>0.8</v>
      </c>
      <c r="L117" s="87">
        <v>0.8</v>
      </c>
      <c r="M117" s="87">
        <v>0.9</v>
      </c>
      <c r="N117" s="89">
        <v>0.95</v>
      </c>
      <c r="O117" s="89">
        <v>0.85</v>
      </c>
      <c r="P117" s="89">
        <v>0.8</v>
      </c>
      <c r="Q117" s="89">
        <v>0.95</v>
      </c>
      <c r="R117" s="90">
        <v>0.33</v>
      </c>
      <c r="S117" s="90">
        <v>0.8</v>
      </c>
      <c r="T117" s="89">
        <v>0.8</v>
      </c>
      <c r="U117" s="89">
        <v>-0.13250000000000001</v>
      </c>
      <c r="V117" s="89">
        <v>3.5000000000000003E-2</v>
      </c>
      <c r="W117" s="89">
        <v>0.20499999999999999</v>
      </c>
      <c r="X117" s="89">
        <v>0</v>
      </c>
      <c r="Y117" s="89">
        <v>-7.2499999999999995E-2</v>
      </c>
      <c r="Z117" s="89">
        <v>2.8500000000000001E-2</v>
      </c>
      <c r="AA117" s="89">
        <v>-0.51</v>
      </c>
      <c r="AB117" s="89">
        <v>0.155</v>
      </c>
      <c r="AC117" s="89">
        <v>-5.2499999999999998E-2</v>
      </c>
      <c r="AD117" s="89">
        <v>7.4999999999999997E-3</v>
      </c>
      <c r="AE117" s="89">
        <v>-0.18</v>
      </c>
      <c r="AF117" s="89">
        <v>1.2500000000000001E-2</v>
      </c>
      <c r="AG117" s="89">
        <v>-5.2499999999999998E-2</v>
      </c>
      <c r="AH117" s="89">
        <v>2.2000000000000002E-2</v>
      </c>
      <c r="AI117" s="90">
        <v>0.2525</v>
      </c>
      <c r="AJ117" s="90">
        <v>0</v>
      </c>
      <c r="AK117" s="90">
        <v>-0.19</v>
      </c>
      <c r="AL117" s="89">
        <v>5.0000000000000001E-3</v>
      </c>
      <c r="AM117" s="89"/>
      <c r="AN117" s="89"/>
      <c r="AO117" s="89">
        <v>5.5E-2</v>
      </c>
      <c r="AP117" s="62">
        <v>0.02</v>
      </c>
      <c r="AQ117" s="62">
        <v>0.12</v>
      </c>
      <c r="AR117" s="62">
        <v>2.8500000000000001E-2</v>
      </c>
      <c r="AS117" s="62">
        <v>-0.105</v>
      </c>
      <c r="AT117" s="62">
        <v>0</v>
      </c>
      <c r="AU117" s="62">
        <v>-0.28000000000000003</v>
      </c>
      <c r="AV117" s="62">
        <v>0</v>
      </c>
      <c r="AW117" s="62">
        <v>0</v>
      </c>
      <c r="AX117" s="62">
        <v>-0.01</v>
      </c>
      <c r="AY117" s="62">
        <v>-2.4500000000000001E-2</v>
      </c>
      <c r="AZ117" s="62">
        <v>0.06</v>
      </c>
      <c r="BA117" s="62">
        <v>0.27</v>
      </c>
      <c r="BB117" s="62">
        <v>1.7500000000000002E-2</v>
      </c>
      <c r="BC117" s="62">
        <v>-2.4500000000000001E-2</v>
      </c>
      <c r="BD117" s="62">
        <v>8.6999999999999994E-3</v>
      </c>
      <c r="BE117" s="62">
        <v>5.0000000000000001E-3</v>
      </c>
      <c r="BF117" s="62">
        <v>5.0000000000000001E-3</v>
      </c>
      <c r="BG117" s="62">
        <v>-2.4500000000000001E-2</v>
      </c>
      <c r="BH117" s="62">
        <v>8.6999999999999994E-3</v>
      </c>
      <c r="BI117" s="62">
        <v>-5.2499999999999998E-2</v>
      </c>
      <c r="BJ117" s="62">
        <v>2.5000000000000001E-2</v>
      </c>
      <c r="BK117" s="62">
        <v>-8.5000000000000006E-3</v>
      </c>
      <c r="BL117" s="62">
        <v>0.02</v>
      </c>
      <c r="BM117" s="62">
        <v>1.6E-2</v>
      </c>
      <c r="BN117" s="62">
        <v>1.4999999999999999E-2</v>
      </c>
      <c r="BO117" s="62">
        <v>0.76749999999999996</v>
      </c>
      <c r="BP117" s="62">
        <v>0.14599999999999999</v>
      </c>
      <c r="BQ117" s="62">
        <v>0</v>
      </c>
      <c r="BR117" s="62">
        <v>0</v>
      </c>
      <c r="BS117" s="62">
        <v>0.28749999999999998</v>
      </c>
      <c r="BT117" s="62">
        <v>0.02</v>
      </c>
      <c r="BU117" s="62">
        <v>0.46500000000000002</v>
      </c>
      <c r="BV117" s="62">
        <v>1.4999999999999999E-2</v>
      </c>
      <c r="BW117" s="62">
        <v>-0.04</v>
      </c>
      <c r="BX117" s="62">
        <v>1.7500000000000002E-2</v>
      </c>
      <c r="BY117" s="62">
        <v>-1.0500000000000001E-2</v>
      </c>
      <c r="BZ117" s="62">
        <v>7.4999999999999997E-3</v>
      </c>
      <c r="CA117" s="62">
        <v>-3.0500000000000003E-2</v>
      </c>
      <c r="CB117" s="62">
        <v>0.01</v>
      </c>
      <c r="CC117" s="62">
        <v>0.22</v>
      </c>
      <c r="CD117" s="62">
        <v>0</v>
      </c>
      <c r="CE117" s="331"/>
      <c r="CF117" s="76"/>
      <c r="CG117" s="91"/>
    </row>
    <row r="118" spans="4:85" x14ac:dyDescent="0.2">
      <c r="D118" s="91">
        <v>39783</v>
      </c>
      <c r="F118" s="89">
        <v>3.202</v>
      </c>
      <c r="G118" s="90">
        <v>7.0596014354712994E-2</v>
      </c>
      <c r="H118" s="89">
        <v>0.18</v>
      </c>
      <c r="I118" s="89">
        <v>1</v>
      </c>
      <c r="J118" s="89">
        <v>1.05</v>
      </c>
      <c r="K118" s="89">
        <v>1</v>
      </c>
      <c r="L118" s="87">
        <v>1</v>
      </c>
      <c r="M118" s="87">
        <v>1.1499999999999999</v>
      </c>
      <c r="N118" s="89">
        <v>1.25</v>
      </c>
      <c r="O118" s="89">
        <v>1.05</v>
      </c>
      <c r="P118" s="89">
        <v>1</v>
      </c>
      <c r="Q118" s="89">
        <v>1.35</v>
      </c>
      <c r="R118" s="90">
        <v>0.52500000000000002</v>
      </c>
      <c r="S118" s="90">
        <v>1.1000000000000001</v>
      </c>
      <c r="T118" s="89">
        <v>1</v>
      </c>
      <c r="U118" s="89">
        <v>-0.125</v>
      </c>
      <c r="V118" s="89">
        <v>3.5000000000000003E-2</v>
      </c>
      <c r="W118" s="89">
        <v>0.245</v>
      </c>
      <c r="X118" s="89">
        <v>2.5000000000000001E-3</v>
      </c>
      <c r="Y118" s="89">
        <v>-7.2499999999999995E-2</v>
      </c>
      <c r="Z118" s="89">
        <v>2.8500000000000001E-2</v>
      </c>
      <c r="AA118" s="89">
        <v>-0.51</v>
      </c>
      <c r="AB118" s="89">
        <v>0.155</v>
      </c>
      <c r="AC118" s="89">
        <v>-5.2499999999999998E-2</v>
      </c>
      <c r="AD118" s="89">
        <v>7.4999999999999997E-3</v>
      </c>
      <c r="AE118" s="89">
        <v>-0.1875</v>
      </c>
      <c r="AF118" s="89">
        <v>5.0000000000000001E-3</v>
      </c>
      <c r="AG118" s="89">
        <v>-5.2499999999999998E-2</v>
      </c>
      <c r="AH118" s="89">
        <v>2.2000000000000002E-2</v>
      </c>
      <c r="AI118" s="90">
        <v>0.29249999999999998</v>
      </c>
      <c r="AJ118" s="90">
        <v>0</v>
      </c>
      <c r="AK118" s="90">
        <v>-0.19</v>
      </c>
      <c r="AL118" s="89">
        <v>5.0000000000000001E-3</v>
      </c>
      <c r="AM118" s="89"/>
      <c r="AN118" s="89"/>
      <c r="AO118" s="89">
        <v>5.5E-2</v>
      </c>
      <c r="AP118" s="62">
        <v>0.02</v>
      </c>
      <c r="AQ118" s="62">
        <v>0.12</v>
      </c>
      <c r="AR118" s="62">
        <v>2.8500000000000001E-2</v>
      </c>
      <c r="AS118" s="62">
        <v>-0.105</v>
      </c>
      <c r="AT118" s="62">
        <v>0</v>
      </c>
      <c r="AU118" s="62">
        <v>-0.28000000000000003</v>
      </c>
      <c r="AV118" s="62">
        <v>0</v>
      </c>
      <c r="AW118" s="62">
        <v>0</v>
      </c>
      <c r="AX118" s="62">
        <v>-0.01</v>
      </c>
      <c r="AY118" s="62">
        <v>-2.4500000000000001E-2</v>
      </c>
      <c r="AZ118" s="62">
        <v>0.06</v>
      </c>
      <c r="BA118" s="62">
        <v>0.30499999999999999</v>
      </c>
      <c r="BB118" s="62">
        <v>2.2499999999999999E-2</v>
      </c>
      <c r="BC118" s="62">
        <v>-2.4500000000000001E-2</v>
      </c>
      <c r="BD118" s="62">
        <v>8.6999999999999994E-3</v>
      </c>
      <c r="BE118" s="62">
        <v>5.0000000000000001E-3</v>
      </c>
      <c r="BF118" s="62">
        <v>5.0000000000000001E-3</v>
      </c>
      <c r="BG118" s="62">
        <v>-2.4500000000000001E-2</v>
      </c>
      <c r="BH118" s="62">
        <v>8.6999999999999994E-3</v>
      </c>
      <c r="BI118" s="62">
        <v>-5.6500000000000002E-2</v>
      </c>
      <c r="BJ118" s="62">
        <v>2.5000000000000001E-2</v>
      </c>
      <c r="BK118" s="62">
        <v>-8.5000000000000006E-3</v>
      </c>
      <c r="BL118" s="62">
        <v>2.1000000000000001E-2</v>
      </c>
      <c r="BM118" s="62">
        <v>1.6E-2</v>
      </c>
      <c r="BN118" s="62">
        <v>1.4999999999999999E-2</v>
      </c>
      <c r="BO118" s="62">
        <v>1.19</v>
      </c>
      <c r="BP118" s="62">
        <v>0.2</v>
      </c>
      <c r="BQ118" s="62">
        <v>0</v>
      </c>
      <c r="BR118" s="62">
        <v>0</v>
      </c>
      <c r="BS118" s="62">
        <v>0.33750000000000002</v>
      </c>
      <c r="BT118" s="62">
        <v>2.2499999999999999E-2</v>
      </c>
      <c r="BU118" s="62">
        <v>0.8</v>
      </c>
      <c r="BV118" s="62">
        <v>1.7500000000000002E-2</v>
      </c>
      <c r="BW118" s="62">
        <v>-3.2500000000000001E-2</v>
      </c>
      <c r="BX118" s="62">
        <v>1.7500000000000002E-2</v>
      </c>
      <c r="BY118" s="62">
        <v>-1.0500000000000001E-2</v>
      </c>
      <c r="BZ118" s="62">
        <v>7.4999999999999997E-3</v>
      </c>
      <c r="CA118" s="62">
        <v>-3.0500000000000003E-2</v>
      </c>
      <c r="CB118" s="62">
        <v>0.01</v>
      </c>
      <c r="CC118" s="62">
        <v>0.2</v>
      </c>
      <c r="CD118" s="62">
        <v>0</v>
      </c>
      <c r="CE118" s="331"/>
      <c r="CF118" s="76"/>
      <c r="CG118" s="91"/>
    </row>
    <row r="119" spans="4:85" x14ac:dyDescent="0.2">
      <c r="D119" s="91">
        <v>39814</v>
      </c>
      <c r="F119" s="89">
        <v>3.3790000000000004</v>
      </c>
      <c r="G119" s="90">
        <v>7.0594312741521018E-2</v>
      </c>
      <c r="H119" s="89">
        <v>0.18</v>
      </c>
      <c r="I119" s="89">
        <v>1</v>
      </c>
      <c r="J119" s="89">
        <v>1.05</v>
      </c>
      <c r="K119" s="89">
        <v>1</v>
      </c>
      <c r="L119" s="87">
        <v>1</v>
      </c>
      <c r="M119" s="87">
        <v>1.1499999999999999</v>
      </c>
      <c r="N119" s="89">
        <v>1.45</v>
      </c>
      <c r="O119" s="89">
        <v>1.05</v>
      </c>
      <c r="P119" s="89">
        <v>1</v>
      </c>
      <c r="Q119" s="89">
        <v>1.35</v>
      </c>
      <c r="R119" s="90">
        <v>0.55000000000000004</v>
      </c>
      <c r="S119" s="90">
        <v>1.1000000000000001</v>
      </c>
      <c r="T119" s="89">
        <v>1</v>
      </c>
      <c r="U119" s="89">
        <v>-0.11</v>
      </c>
      <c r="V119" s="89">
        <v>3.5000000000000003E-2</v>
      </c>
      <c r="W119" s="89">
        <v>0.31</v>
      </c>
      <c r="X119" s="89">
        <v>5.0000000000000001E-3</v>
      </c>
      <c r="Y119" s="89">
        <v>-7.2499999999999995E-2</v>
      </c>
      <c r="Z119" s="89">
        <v>2.8500000000000001E-2</v>
      </c>
      <c r="AA119" s="89">
        <v>-0.51</v>
      </c>
      <c r="AB119" s="89">
        <v>0.155</v>
      </c>
      <c r="AC119" s="89">
        <v>-5.2499999999999998E-2</v>
      </c>
      <c r="AD119" s="89">
        <v>7.4999999999999997E-3</v>
      </c>
      <c r="AE119" s="89">
        <v>-0.19</v>
      </c>
      <c r="AF119" s="89">
        <v>2.5000000000000001E-3</v>
      </c>
      <c r="AG119" s="89">
        <v>-5.2499999999999998E-2</v>
      </c>
      <c r="AH119" s="89">
        <v>2.2000000000000002E-2</v>
      </c>
      <c r="AI119" s="90">
        <v>0.30499999999999999</v>
      </c>
      <c r="AJ119" s="90">
        <v>0</v>
      </c>
      <c r="AK119" s="90">
        <v>-0.19</v>
      </c>
      <c r="AL119" s="89">
        <v>5.0000000000000001E-3</v>
      </c>
      <c r="AM119" s="89"/>
      <c r="AN119" s="89"/>
      <c r="AO119" s="89">
        <v>5.5E-2</v>
      </c>
      <c r="AP119" s="62">
        <v>0.02</v>
      </c>
      <c r="AQ119" s="62">
        <v>0.12</v>
      </c>
      <c r="AR119" s="62">
        <v>2.8500000000000001E-2</v>
      </c>
      <c r="AS119" s="62">
        <v>-0.105</v>
      </c>
      <c r="AT119" s="62">
        <v>0</v>
      </c>
      <c r="AU119" s="62">
        <v>-0.28000000000000003</v>
      </c>
      <c r="AV119" s="62">
        <v>0</v>
      </c>
      <c r="AW119" s="62">
        <v>0</v>
      </c>
      <c r="AX119" s="62">
        <v>-0.01</v>
      </c>
      <c r="AY119" s="62">
        <v>-0.02</v>
      </c>
      <c r="AZ119" s="62">
        <v>0.06</v>
      </c>
      <c r="BA119" s="62">
        <v>0.30499999999999999</v>
      </c>
      <c r="BB119" s="62">
        <v>2.2499999999999999E-2</v>
      </c>
      <c r="BC119" s="62">
        <v>-0.02</v>
      </c>
      <c r="BD119" s="62">
        <v>8.6999999999999994E-3</v>
      </c>
      <c r="BE119" s="62">
        <v>5.0000000000000001E-3</v>
      </c>
      <c r="BF119" s="62">
        <v>5.0000000000000001E-3</v>
      </c>
      <c r="BG119" s="62">
        <v>-0.02</v>
      </c>
      <c r="BH119" s="62">
        <v>8.6999999999999994E-3</v>
      </c>
      <c r="BI119" s="62">
        <v>-5.2499999999999998E-2</v>
      </c>
      <c r="BJ119" s="62">
        <v>0.02</v>
      </c>
      <c r="BK119" s="62">
        <v>-6.5000000000000006E-3</v>
      </c>
      <c r="BL119" s="62">
        <v>2.2000000000000002E-2</v>
      </c>
      <c r="BM119" s="62">
        <v>1.6E-2</v>
      </c>
      <c r="BN119" s="62">
        <v>1.4999999999999999E-2</v>
      </c>
      <c r="BO119" s="62">
        <v>1.5249999999999999</v>
      </c>
      <c r="BP119" s="62">
        <v>0.3</v>
      </c>
      <c r="BQ119" s="62">
        <v>0</v>
      </c>
      <c r="BR119" s="62">
        <v>0</v>
      </c>
      <c r="BS119" s="62">
        <v>0.4375</v>
      </c>
      <c r="BT119" s="62">
        <v>0.03</v>
      </c>
      <c r="BU119" s="62">
        <v>0.97499999999999998</v>
      </c>
      <c r="BV119" s="62">
        <v>2.2499999999999999E-2</v>
      </c>
      <c r="BW119" s="62">
        <v>-3.2500000000000001E-2</v>
      </c>
      <c r="BX119" s="62">
        <v>1.7500000000000002E-2</v>
      </c>
      <c r="BY119" s="62">
        <v>-1.0500000000000001E-2</v>
      </c>
      <c r="BZ119" s="62">
        <v>7.4999999999999997E-3</v>
      </c>
      <c r="CA119" s="62">
        <v>-3.0500000000000003E-2</v>
      </c>
      <c r="CB119" s="62">
        <v>0.01</v>
      </c>
      <c r="CC119" s="62">
        <v>7.4999999999999997E-2</v>
      </c>
      <c r="CD119" s="62">
        <v>0</v>
      </c>
      <c r="CE119" s="331"/>
      <c r="CF119" s="76"/>
      <c r="CG119" s="91"/>
    </row>
    <row r="120" spans="4:85" x14ac:dyDescent="0.2">
      <c r="D120" s="91">
        <v>39845</v>
      </c>
      <c r="F120" s="89">
        <v>3.2730000000000001</v>
      </c>
      <c r="G120" s="90">
        <v>7.0592611128330013E-2</v>
      </c>
      <c r="H120" s="89">
        <v>0.18</v>
      </c>
      <c r="I120" s="89">
        <v>1</v>
      </c>
      <c r="J120" s="89">
        <v>1.05</v>
      </c>
      <c r="K120" s="89">
        <v>1</v>
      </c>
      <c r="L120" s="87">
        <v>1</v>
      </c>
      <c r="M120" s="87">
        <v>1.1499999999999999</v>
      </c>
      <c r="N120" s="89">
        <v>1.45</v>
      </c>
      <c r="O120" s="89">
        <v>1.05</v>
      </c>
      <c r="P120" s="89">
        <v>1</v>
      </c>
      <c r="Q120" s="89">
        <v>1.35</v>
      </c>
      <c r="R120" s="90">
        <v>0.55000000000000004</v>
      </c>
      <c r="S120" s="90">
        <v>1.1000000000000001</v>
      </c>
      <c r="T120" s="89">
        <v>1</v>
      </c>
      <c r="U120" s="89">
        <v>-0.11</v>
      </c>
      <c r="V120" s="89">
        <v>3.5000000000000003E-2</v>
      </c>
      <c r="W120" s="89">
        <v>0.28499999999999998</v>
      </c>
      <c r="X120" s="89">
        <v>7.4999999999999997E-3</v>
      </c>
      <c r="Y120" s="89">
        <v>-7.2499999999999995E-2</v>
      </c>
      <c r="Z120" s="89">
        <v>2.8500000000000001E-2</v>
      </c>
      <c r="AA120" s="89">
        <v>-0.51</v>
      </c>
      <c r="AB120" s="89">
        <v>0.155</v>
      </c>
      <c r="AC120" s="89">
        <v>-5.2499999999999998E-2</v>
      </c>
      <c r="AD120" s="89">
        <v>7.4999999999999997E-3</v>
      </c>
      <c r="AE120" s="89">
        <v>-0.1925</v>
      </c>
      <c r="AF120" s="89">
        <v>5.0000000000000001E-3</v>
      </c>
      <c r="AG120" s="89">
        <v>-5.2499999999999998E-2</v>
      </c>
      <c r="AH120" s="89">
        <v>2.2000000000000002E-2</v>
      </c>
      <c r="AI120" s="90">
        <v>0.28249999999999997</v>
      </c>
      <c r="AJ120" s="90">
        <v>0</v>
      </c>
      <c r="AK120" s="90">
        <v>-0.19</v>
      </c>
      <c r="AL120" s="89">
        <v>5.0000000000000001E-3</v>
      </c>
      <c r="AM120" s="89"/>
      <c r="AN120" s="89"/>
      <c r="AO120" s="89">
        <v>5.5E-2</v>
      </c>
      <c r="AP120" s="62">
        <v>0.02</v>
      </c>
      <c r="AQ120" s="62">
        <v>0.12</v>
      </c>
      <c r="AR120" s="62">
        <v>2.8500000000000001E-2</v>
      </c>
      <c r="AS120" s="62">
        <v>-0.105</v>
      </c>
      <c r="AT120" s="62">
        <v>0</v>
      </c>
      <c r="AU120" s="62">
        <v>-0.28000000000000003</v>
      </c>
      <c r="AV120" s="62">
        <v>0</v>
      </c>
      <c r="AW120" s="62">
        <v>0</v>
      </c>
      <c r="AX120" s="62">
        <v>-0.01</v>
      </c>
      <c r="AY120" s="62">
        <v>-0.02</v>
      </c>
      <c r="AZ120" s="62">
        <v>0.06</v>
      </c>
      <c r="BA120" s="62">
        <v>0.30499999999999999</v>
      </c>
      <c r="BB120" s="62">
        <v>2.2499999999999999E-2</v>
      </c>
      <c r="BC120" s="62">
        <v>-0.02</v>
      </c>
      <c r="BD120" s="62">
        <v>8.6999999999999994E-3</v>
      </c>
      <c r="BE120" s="62">
        <v>5.0000000000000001E-3</v>
      </c>
      <c r="BF120" s="62">
        <v>5.0000000000000001E-3</v>
      </c>
      <c r="BG120" s="62">
        <v>-0.02</v>
      </c>
      <c r="BH120" s="62">
        <v>8.6999999999999994E-3</v>
      </c>
      <c r="BI120" s="62">
        <v>-5.5500000000000001E-2</v>
      </c>
      <c r="BJ120" s="62">
        <v>0.02</v>
      </c>
      <c r="BK120" s="62">
        <v>-6.5000000000000006E-3</v>
      </c>
      <c r="BL120" s="62">
        <v>2.3000000000000003E-2</v>
      </c>
      <c r="BM120" s="62">
        <v>1.6E-2</v>
      </c>
      <c r="BN120" s="62">
        <v>1.4999999999999999E-2</v>
      </c>
      <c r="BO120" s="62">
        <v>1.4550000000000001</v>
      </c>
      <c r="BP120" s="62">
        <v>0.3</v>
      </c>
      <c r="BQ120" s="62">
        <v>0</v>
      </c>
      <c r="BR120" s="62">
        <v>0</v>
      </c>
      <c r="BS120" s="62">
        <v>0.435</v>
      </c>
      <c r="BT120" s="62">
        <v>0.03</v>
      </c>
      <c r="BU120" s="62">
        <v>0.97499999999999998</v>
      </c>
      <c r="BV120" s="62">
        <v>1.7500000000000002E-2</v>
      </c>
      <c r="BW120" s="62">
        <v>-3.2500000000000001E-2</v>
      </c>
      <c r="BX120" s="62">
        <v>1.7500000000000002E-2</v>
      </c>
      <c r="BY120" s="62">
        <v>-1.0500000000000001E-2</v>
      </c>
      <c r="BZ120" s="62">
        <v>7.4999999999999997E-3</v>
      </c>
      <c r="CA120" s="62">
        <v>-3.0500000000000003E-2</v>
      </c>
      <c r="CB120" s="62">
        <v>0.01</v>
      </c>
      <c r="CC120" s="62">
        <v>7.4999999999999997E-2</v>
      </c>
      <c r="CD120" s="62">
        <v>0</v>
      </c>
      <c r="CE120" s="331"/>
      <c r="CF120" s="76"/>
      <c r="CG120" s="91"/>
    </row>
    <row r="121" spans="4:85" x14ac:dyDescent="0.2">
      <c r="D121" s="91">
        <v>39873</v>
      </c>
      <c r="F121" s="89">
        <v>3.1510000000000002</v>
      </c>
      <c r="G121" s="90">
        <v>7.0591074187384015E-2</v>
      </c>
      <c r="H121" s="89">
        <v>0.17</v>
      </c>
      <c r="I121" s="89">
        <v>0.75</v>
      </c>
      <c r="J121" s="89">
        <v>0.8</v>
      </c>
      <c r="K121" s="89">
        <v>0.75</v>
      </c>
      <c r="L121" s="87">
        <v>0.75</v>
      </c>
      <c r="M121" s="87">
        <v>0.85</v>
      </c>
      <c r="N121" s="89">
        <v>1</v>
      </c>
      <c r="O121" s="89">
        <v>0.75</v>
      </c>
      <c r="P121" s="89">
        <v>0.75</v>
      </c>
      <c r="Q121" s="89">
        <v>0.95</v>
      </c>
      <c r="R121" s="90">
        <v>0.24</v>
      </c>
      <c r="S121" s="90">
        <v>0.75</v>
      </c>
      <c r="T121" s="89">
        <v>0.75</v>
      </c>
      <c r="U121" s="89">
        <v>-0.11</v>
      </c>
      <c r="V121" s="89">
        <v>3.5000000000000003E-2</v>
      </c>
      <c r="W121" s="89">
        <v>0.28249999999999997</v>
      </c>
      <c r="X121" s="89">
        <v>0.01</v>
      </c>
      <c r="Y121" s="89">
        <v>-7.2499999999999995E-2</v>
      </c>
      <c r="Z121" s="89">
        <v>2.8500000000000001E-2</v>
      </c>
      <c r="AA121" s="89">
        <v>-0.51</v>
      </c>
      <c r="AB121" s="89">
        <v>0.155</v>
      </c>
      <c r="AC121" s="89">
        <v>-5.2499999999999998E-2</v>
      </c>
      <c r="AD121" s="89">
        <v>7.4999999999999997E-3</v>
      </c>
      <c r="AE121" s="89">
        <v>-0.19500000000000001</v>
      </c>
      <c r="AF121" s="89">
        <v>2.5000000000000001E-3</v>
      </c>
      <c r="AG121" s="89">
        <v>-5.2499999999999998E-2</v>
      </c>
      <c r="AH121" s="89">
        <v>2.2000000000000002E-2</v>
      </c>
      <c r="AI121" s="90">
        <v>0.28000000000000003</v>
      </c>
      <c r="AJ121" s="90">
        <v>0</v>
      </c>
      <c r="AK121" s="90">
        <v>-0.19</v>
      </c>
      <c r="AL121" s="89">
        <v>5.0000000000000001E-3</v>
      </c>
      <c r="AM121" s="89"/>
      <c r="AN121" s="89"/>
      <c r="AO121" s="89">
        <v>5.5E-2</v>
      </c>
      <c r="AP121" s="62">
        <v>0.02</v>
      </c>
      <c r="AQ121" s="62">
        <v>0.12</v>
      </c>
      <c r="AR121" s="62">
        <v>2.8500000000000001E-2</v>
      </c>
      <c r="AS121" s="62">
        <v>-0.105</v>
      </c>
      <c r="AT121" s="62">
        <v>0</v>
      </c>
      <c r="AU121" s="62">
        <v>-0.28000000000000003</v>
      </c>
      <c r="AV121" s="62">
        <v>0</v>
      </c>
      <c r="AW121" s="62">
        <v>0</v>
      </c>
      <c r="AX121" s="62">
        <v>-0.01</v>
      </c>
      <c r="AY121" s="62">
        <v>-0.02</v>
      </c>
      <c r="AZ121" s="62">
        <v>0.06</v>
      </c>
      <c r="BA121" s="62">
        <v>0.26500000000000001</v>
      </c>
      <c r="BB121" s="62">
        <v>2.2499999999999999E-2</v>
      </c>
      <c r="BC121" s="62">
        <v>-0.02</v>
      </c>
      <c r="BD121" s="62">
        <v>8.6999999999999994E-3</v>
      </c>
      <c r="BE121" s="62">
        <v>5.0000000000000001E-3</v>
      </c>
      <c r="BF121" s="62">
        <v>5.0000000000000001E-3</v>
      </c>
      <c r="BG121" s="62">
        <v>-0.02</v>
      </c>
      <c r="BH121" s="62">
        <v>8.6999999999999994E-3</v>
      </c>
      <c r="BI121" s="62">
        <v>-7.2499999999999995E-2</v>
      </c>
      <c r="BJ121" s="62">
        <v>2.5000000000000001E-2</v>
      </c>
      <c r="BK121" s="62">
        <v>-6.5000000000000006E-3</v>
      </c>
      <c r="BL121" s="62">
        <v>2.4E-2</v>
      </c>
      <c r="BM121" s="62">
        <v>1.6E-2</v>
      </c>
      <c r="BN121" s="62">
        <v>1.4999999999999999E-2</v>
      </c>
      <c r="BO121" s="62">
        <v>0.83499999999999996</v>
      </c>
      <c r="BP121" s="62">
        <v>0.16</v>
      </c>
      <c r="BQ121" s="62">
        <v>0</v>
      </c>
      <c r="BR121" s="62">
        <v>0</v>
      </c>
      <c r="BS121" s="62">
        <v>0.30249999999999999</v>
      </c>
      <c r="BT121" s="62">
        <v>0.02</v>
      </c>
      <c r="BU121" s="62">
        <v>0.60750000000000004</v>
      </c>
      <c r="BV121" s="62">
        <v>2.5000000000000001E-3</v>
      </c>
      <c r="BW121" s="62">
        <v>-3.2500000000000001E-2</v>
      </c>
      <c r="BX121" s="62">
        <v>1.7500000000000002E-2</v>
      </c>
      <c r="BY121" s="62">
        <v>8.0000000000000002E-3</v>
      </c>
      <c r="BZ121" s="62">
        <v>7.4999999999999997E-3</v>
      </c>
      <c r="CA121" s="62">
        <v>-1.2E-2</v>
      </c>
      <c r="CB121" s="62">
        <v>0.01</v>
      </c>
      <c r="CC121" s="62">
        <v>0.18</v>
      </c>
      <c r="CD121" s="62">
        <v>0</v>
      </c>
      <c r="CE121" s="331"/>
      <c r="CF121" s="76"/>
      <c r="CG121" s="91"/>
    </row>
    <row r="122" spans="4:85" x14ac:dyDescent="0.2">
      <c r="D122" s="91">
        <v>39904</v>
      </c>
      <c r="F122" s="89">
        <v>3.0290000000000004</v>
      </c>
      <c r="G122" s="90">
        <v>7.0589372574195008E-2</v>
      </c>
      <c r="H122" s="89">
        <v>0.17</v>
      </c>
      <c r="I122" s="89">
        <v>0.4</v>
      </c>
      <c r="J122" s="89">
        <v>0.45</v>
      </c>
      <c r="K122" s="89">
        <v>0.4</v>
      </c>
      <c r="L122" s="87">
        <v>0.45</v>
      </c>
      <c r="M122" s="87">
        <v>0.45</v>
      </c>
      <c r="N122" s="89">
        <v>0.45</v>
      </c>
      <c r="O122" s="89">
        <v>0.45</v>
      </c>
      <c r="P122" s="89">
        <v>0.45</v>
      </c>
      <c r="Q122" s="89">
        <v>0.5</v>
      </c>
      <c r="R122" s="90">
        <v>0.3</v>
      </c>
      <c r="S122" s="90">
        <v>0.45</v>
      </c>
      <c r="T122" s="89">
        <v>0.4</v>
      </c>
      <c r="U122" s="89">
        <v>-0.155</v>
      </c>
      <c r="V122" s="89">
        <v>0.01</v>
      </c>
      <c r="W122" s="89">
        <v>0.1875</v>
      </c>
      <c r="X122" s="89">
        <v>-2.5000000000000001E-3</v>
      </c>
      <c r="Y122" s="89">
        <v>-5.5E-2</v>
      </c>
      <c r="Z122" s="89">
        <v>2.6000000000000002E-2</v>
      </c>
      <c r="AA122" s="89">
        <v>-0.56999999999999995</v>
      </c>
      <c r="AB122" s="89">
        <v>0.155</v>
      </c>
      <c r="AC122" s="89">
        <v>-0.05</v>
      </c>
      <c r="AD122" s="89">
        <v>2.5000000000000001E-3</v>
      </c>
      <c r="AE122" s="89">
        <v>-0.185</v>
      </c>
      <c r="AF122" s="89">
        <v>0.01</v>
      </c>
      <c r="AG122" s="89">
        <v>-0.05</v>
      </c>
      <c r="AH122" s="89">
        <v>1.4000000000000002E-2</v>
      </c>
      <c r="AI122" s="90">
        <v>0.1925</v>
      </c>
      <c r="AJ122" s="90">
        <v>0</v>
      </c>
      <c r="AK122" s="90">
        <v>-0.19500000000000001</v>
      </c>
      <c r="AL122" s="89">
        <v>0</v>
      </c>
      <c r="AM122" s="89"/>
      <c r="AN122" s="89"/>
      <c r="AO122" s="89">
        <v>7.4999999999999997E-2</v>
      </c>
      <c r="AP122" s="62">
        <v>7.4999999999999997E-3</v>
      </c>
      <c r="AQ122" s="62">
        <v>0.28999999999999998</v>
      </c>
      <c r="AR122" s="62">
        <v>2.1000000000000001E-2</v>
      </c>
      <c r="AS122" s="62">
        <v>-8.5000000000000006E-2</v>
      </c>
      <c r="AT122" s="62">
        <v>0</v>
      </c>
      <c r="AU122" s="62">
        <v>-0.36</v>
      </c>
      <c r="AV122" s="62">
        <v>0</v>
      </c>
      <c r="AW122" s="62">
        <v>0</v>
      </c>
      <c r="AX122" s="62">
        <v>-0.01</v>
      </c>
      <c r="AY122" s="62">
        <v>-1.95E-2</v>
      </c>
      <c r="AZ122" s="62">
        <v>0.06</v>
      </c>
      <c r="BA122" s="62">
        <v>0.19500000000000001</v>
      </c>
      <c r="BB122" s="62">
        <v>1.7500000000000002E-2</v>
      </c>
      <c r="BC122" s="62">
        <v>-1.95E-2</v>
      </c>
      <c r="BD122" s="62">
        <v>1.1000000000000001E-2</v>
      </c>
      <c r="BE122" s="62">
        <v>5.0000000000000001E-3</v>
      </c>
      <c r="BF122" s="62">
        <v>5.0000000000000001E-3</v>
      </c>
      <c r="BG122" s="62">
        <v>-1.95E-2</v>
      </c>
      <c r="BH122" s="62">
        <v>1.1000000000000001E-2</v>
      </c>
      <c r="BI122" s="62">
        <v>-6.4000000000000001E-2</v>
      </c>
      <c r="BJ122" s="62">
        <v>2.6000000000000002E-2</v>
      </c>
      <c r="BK122" s="62">
        <v>-1.4000000000000002E-2</v>
      </c>
      <c r="BL122" s="62">
        <v>1.6E-2</v>
      </c>
      <c r="BM122" s="62">
        <v>6.5000000000000006E-3</v>
      </c>
      <c r="BN122" s="62">
        <v>0.01</v>
      </c>
      <c r="BO122" s="62">
        <v>0.45</v>
      </c>
      <c r="BP122" s="62">
        <v>0.02</v>
      </c>
      <c r="BQ122" s="62">
        <v>0</v>
      </c>
      <c r="BR122" s="62">
        <v>0</v>
      </c>
      <c r="BS122" s="62">
        <v>0.25</v>
      </c>
      <c r="BT122" s="62">
        <v>5.0000000000000001E-3</v>
      </c>
      <c r="BU122" s="62">
        <v>0.25</v>
      </c>
      <c r="BV122" s="62">
        <v>5.0000000000000001E-3</v>
      </c>
      <c r="BW122" s="62">
        <v>-2.5000000000000001E-2</v>
      </c>
      <c r="BX122" s="62">
        <v>0.02</v>
      </c>
      <c r="BY122" s="62">
        <v>8.0000000000000002E-3</v>
      </c>
      <c r="BZ122" s="62">
        <v>0.01</v>
      </c>
      <c r="CA122" s="62">
        <v>-1.2E-2</v>
      </c>
      <c r="CB122" s="62">
        <v>1.2500000000000001E-2</v>
      </c>
      <c r="CC122" s="62">
        <v>0.55000000000000004</v>
      </c>
      <c r="CD122" s="62">
        <v>0</v>
      </c>
      <c r="CE122" s="331"/>
      <c r="CF122" s="76"/>
      <c r="CG122" s="91"/>
    </row>
    <row r="123" spans="4:85" x14ac:dyDescent="0.2">
      <c r="D123" s="91">
        <v>39934</v>
      </c>
      <c r="F123" s="89">
        <v>3.02</v>
      </c>
      <c r="G123" s="90">
        <v>7.0587725851755018E-2</v>
      </c>
      <c r="H123" s="89">
        <v>0.17</v>
      </c>
      <c r="I123" s="89">
        <v>0.45</v>
      </c>
      <c r="J123" s="89">
        <v>0.5</v>
      </c>
      <c r="K123" s="89">
        <v>0.4</v>
      </c>
      <c r="L123" s="87">
        <v>0.4</v>
      </c>
      <c r="M123" s="87">
        <v>0.45</v>
      </c>
      <c r="N123" s="89">
        <v>0.5</v>
      </c>
      <c r="O123" s="89">
        <v>0.45</v>
      </c>
      <c r="P123" s="89">
        <v>0.4</v>
      </c>
      <c r="Q123" s="89">
        <v>0.45</v>
      </c>
      <c r="R123" s="90">
        <v>0.25</v>
      </c>
      <c r="S123" s="90">
        <v>0.5</v>
      </c>
      <c r="T123" s="89">
        <v>0.45</v>
      </c>
      <c r="U123" s="89">
        <v>-0.17</v>
      </c>
      <c r="V123" s="89">
        <v>0.01</v>
      </c>
      <c r="W123" s="89">
        <v>0.19750000000000001</v>
      </c>
      <c r="X123" s="89">
        <v>-2.5000000000000001E-3</v>
      </c>
      <c r="Y123" s="89">
        <v>-5.5E-2</v>
      </c>
      <c r="Z123" s="89">
        <v>2.6000000000000002E-2</v>
      </c>
      <c r="AA123" s="89">
        <v>-0.56999999999999995</v>
      </c>
      <c r="AB123" s="89">
        <v>0.155</v>
      </c>
      <c r="AC123" s="89">
        <v>-0.05</v>
      </c>
      <c r="AD123" s="89">
        <v>2.5000000000000001E-3</v>
      </c>
      <c r="AE123" s="89">
        <v>-0.185</v>
      </c>
      <c r="AF123" s="89">
        <v>7.4999999999999997E-3</v>
      </c>
      <c r="AG123" s="89">
        <v>-0.05</v>
      </c>
      <c r="AH123" s="89">
        <v>1.4000000000000002E-2</v>
      </c>
      <c r="AI123" s="90">
        <v>0.1825</v>
      </c>
      <c r="AJ123" s="90">
        <v>0</v>
      </c>
      <c r="AK123" s="90">
        <v>-0.19500000000000001</v>
      </c>
      <c r="AL123" s="89">
        <v>0</v>
      </c>
      <c r="AM123" s="89"/>
      <c r="AN123" s="89"/>
      <c r="AO123" s="89">
        <v>7.4999999999999997E-2</v>
      </c>
      <c r="AP123" s="62">
        <v>7.4999999999999997E-3</v>
      </c>
      <c r="AQ123" s="62">
        <v>0.28999999999999998</v>
      </c>
      <c r="AR123" s="62">
        <v>2.1000000000000001E-2</v>
      </c>
      <c r="AS123" s="62">
        <v>-8.5000000000000006E-2</v>
      </c>
      <c r="AT123" s="62">
        <v>0</v>
      </c>
      <c r="AU123" s="62">
        <v>-0.36</v>
      </c>
      <c r="AV123" s="62">
        <v>0</v>
      </c>
      <c r="AW123" s="62">
        <v>0</v>
      </c>
      <c r="AX123" s="62">
        <v>-0.01</v>
      </c>
      <c r="AY123" s="62">
        <v>-1.95E-2</v>
      </c>
      <c r="AZ123" s="62">
        <v>0.06</v>
      </c>
      <c r="BA123" s="62">
        <v>0.1825</v>
      </c>
      <c r="BB123" s="62">
        <v>0.01</v>
      </c>
      <c r="BC123" s="62">
        <v>-1.95E-2</v>
      </c>
      <c r="BD123" s="62">
        <v>1.1000000000000001E-2</v>
      </c>
      <c r="BE123" s="62">
        <v>5.0000000000000001E-3</v>
      </c>
      <c r="BF123" s="62">
        <v>5.0000000000000001E-3</v>
      </c>
      <c r="BG123" s="62">
        <v>-1.95E-2</v>
      </c>
      <c r="BH123" s="62">
        <v>1.1000000000000001E-2</v>
      </c>
      <c r="BI123" s="62">
        <v>-6.4000000000000001E-2</v>
      </c>
      <c r="BJ123" s="62">
        <v>2.6000000000000002E-2</v>
      </c>
      <c r="BK123" s="62">
        <v>-1.4000000000000002E-2</v>
      </c>
      <c r="BL123" s="62">
        <v>1.6E-2</v>
      </c>
      <c r="BM123" s="62">
        <v>6.5000000000000006E-3</v>
      </c>
      <c r="BN123" s="62">
        <v>0.01</v>
      </c>
      <c r="BO123" s="62">
        <v>0.40500000000000003</v>
      </c>
      <c r="BP123" s="62">
        <v>0.02</v>
      </c>
      <c r="BQ123" s="62">
        <v>0</v>
      </c>
      <c r="BR123" s="62">
        <v>0</v>
      </c>
      <c r="BS123" s="62">
        <v>0.20250000000000001</v>
      </c>
      <c r="BT123" s="62">
        <v>5.0000000000000001E-3</v>
      </c>
      <c r="BU123" s="62">
        <v>0.20250000000000001</v>
      </c>
      <c r="BV123" s="62">
        <v>5.0000000000000001E-3</v>
      </c>
      <c r="BW123" s="62">
        <v>-2.5249999999999998E-2</v>
      </c>
      <c r="BX123" s="62">
        <v>0.02</v>
      </c>
      <c r="BY123" s="62">
        <v>7.7500000000000008E-3</v>
      </c>
      <c r="BZ123" s="62">
        <v>0.01</v>
      </c>
      <c r="CA123" s="62">
        <v>-1.225E-2</v>
      </c>
      <c r="CB123" s="62">
        <v>1.2500000000000001E-2</v>
      </c>
      <c r="CC123" s="62">
        <v>0.7</v>
      </c>
      <c r="CD123" s="62">
        <v>0</v>
      </c>
      <c r="CE123" s="331"/>
      <c r="CF123" s="76"/>
      <c r="CG123" s="91"/>
    </row>
    <row r="124" spans="4:85" x14ac:dyDescent="0.2">
      <c r="D124" s="91">
        <v>39965</v>
      </c>
      <c r="F124" s="89">
        <v>3.0580000000000003</v>
      </c>
      <c r="G124" s="90">
        <v>7.058602423856801E-2</v>
      </c>
      <c r="H124" s="89">
        <v>0.17</v>
      </c>
      <c r="I124" s="89">
        <v>0.45</v>
      </c>
      <c r="J124" s="89">
        <v>0.5</v>
      </c>
      <c r="K124" s="89">
        <v>0.4</v>
      </c>
      <c r="L124" s="87">
        <v>0.5</v>
      </c>
      <c r="M124" s="87">
        <v>0.45</v>
      </c>
      <c r="N124" s="89">
        <v>0.5</v>
      </c>
      <c r="O124" s="89">
        <v>0.5</v>
      </c>
      <c r="P124" s="89">
        <v>0.5</v>
      </c>
      <c r="Q124" s="89">
        <v>0.5</v>
      </c>
      <c r="R124" s="90">
        <v>0.25</v>
      </c>
      <c r="S124" s="90">
        <v>0.5</v>
      </c>
      <c r="T124" s="89">
        <v>0.45</v>
      </c>
      <c r="U124" s="89">
        <v>-0.18</v>
      </c>
      <c r="V124" s="89">
        <v>0.01</v>
      </c>
      <c r="W124" s="89">
        <v>0.1925</v>
      </c>
      <c r="X124" s="89">
        <v>-2.5000000000000001E-3</v>
      </c>
      <c r="Y124" s="89">
        <v>-5.5E-2</v>
      </c>
      <c r="Z124" s="89">
        <v>2.6000000000000002E-2</v>
      </c>
      <c r="AA124" s="89">
        <v>-0.56999999999999995</v>
      </c>
      <c r="AB124" s="89">
        <v>0.155</v>
      </c>
      <c r="AC124" s="89">
        <v>-0.05</v>
      </c>
      <c r="AD124" s="89">
        <v>2.5000000000000001E-3</v>
      </c>
      <c r="AE124" s="89">
        <v>-0.185</v>
      </c>
      <c r="AF124" s="89">
        <v>5.0000000000000001E-3</v>
      </c>
      <c r="AG124" s="89">
        <v>-0.05</v>
      </c>
      <c r="AH124" s="89">
        <v>1.4000000000000002E-2</v>
      </c>
      <c r="AI124" s="90">
        <v>0.17749999999999999</v>
      </c>
      <c r="AJ124" s="90">
        <v>0</v>
      </c>
      <c r="AK124" s="90">
        <v>-0.19500000000000001</v>
      </c>
      <c r="AL124" s="89">
        <v>0</v>
      </c>
      <c r="AM124" s="89"/>
      <c r="AN124" s="89"/>
      <c r="AO124" s="89">
        <v>7.4999999999999997E-2</v>
      </c>
      <c r="AP124" s="62">
        <v>7.4999999999999997E-3</v>
      </c>
      <c r="AQ124" s="62">
        <v>0.28999999999999998</v>
      </c>
      <c r="AR124" s="62">
        <v>2.1000000000000001E-2</v>
      </c>
      <c r="AS124" s="62">
        <v>-8.5000000000000006E-2</v>
      </c>
      <c r="AT124" s="62">
        <v>0</v>
      </c>
      <c r="AU124" s="62">
        <v>-0.36</v>
      </c>
      <c r="AV124" s="62">
        <v>0</v>
      </c>
      <c r="AW124" s="62">
        <v>0</v>
      </c>
      <c r="AX124" s="62">
        <v>-0.01</v>
      </c>
      <c r="AY124" s="62">
        <v>-1.95E-2</v>
      </c>
      <c r="AZ124" s="62">
        <v>0.06</v>
      </c>
      <c r="BA124" s="62">
        <v>0.1825</v>
      </c>
      <c r="BB124" s="62">
        <v>1.2500000000000001E-2</v>
      </c>
      <c r="BC124" s="62">
        <v>-1.95E-2</v>
      </c>
      <c r="BD124" s="62">
        <v>1.1000000000000001E-2</v>
      </c>
      <c r="BE124" s="62">
        <v>5.0000000000000001E-3</v>
      </c>
      <c r="BF124" s="62">
        <v>5.0000000000000001E-3</v>
      </c>
      <c r="BG124" s="62">
        <v>-1.95E-2</v>
      </c>
      <c r="BH124" s="62">
        <v>1.1000000000000001E-2</v>
      </c>
      <c r="BI124" s="62">
        <v>-0.08</v>
      </c>
      <c r="BJ124" s="62">
        <v>2.6000000000000002E-2</v>
      </c>
      <c r="BK124" s="62">
        <v>-1.4000000000000002E-2</v>
      </c>
      <c r="BL124" s="62">
        <v>1.7000000000000001E-2</v>
      </c>
      <c r="BM124" s="62">
        <v>6.5000000000000006E-3</v>
      </c>
      <c r="BN124" s="62">
        <v>0.01</v>
      </c>
      <c r="BO124" s="62">
        <v>0.39500000000000002</v>
      </c>
      <c r="BP124" s="62">
        <v>3.5000000000000003E-2</v>
      </c>
      <c r="BQ124" s="62">
        <v>0</v>
      </c>
      <c r="BR124" s="62">
        <v>0</v>
      </c>
      <c r="BS124" s="62">
        <v>0.20250000000000001</v>
      </c>
      <c r="BT124" s="62">
        <v>5.0000000000000001E-3</v>
      </c>
      <c r="BU124" s="62">
        <v>0.20250000000000001</v>
      </c>
      <c r="BV124" s="62">
        <v>5.0000000000000001E-3</v>
      </c>
      <c r="BW124" s="62">
        <v>-2.5249999999999998E-2</v>
      </c>
      <c r="BX124" s="62">
        <v>0.02</v>
      </c>
      <c r="BY124" s="62">
        <v>7.7500000000000008E-3</v>
      </c>
      <c r="BZ124" s="62">
        <v>0.01</v>
      </c>
      <c r="CA124" s="62">
        <v>-1.225E-2</v>
      </c>
      <c r="CB124" s="62">
        <v>1.2500000000000001E-2</v>
      </c>
      <c r="CC124" s="62">
        <v>0.8</v>
      </c>
      <c r="CD124" s="62">
        <v>0</v>
      </c>
      <c r="CE124" s="331"/>
      <c r="CF124" s="76"/>
      <c r="CG124" s="91"/>
    </row>
    <row r="125" spans="4:85" x14ac:dyDescent="0.2">
      <c r="D125" s="91">
        <v>39995</v>
      </c>
      <c r="F125" s="89">
        <v>3.07</v>
      </c>
      <c r="G125" s="90">
        <v>7.0584377516129004E-2</v>
      </c>
      <c r="H125" s="89">
        <v>0.17</v>
      </c>
      <c r="I125" s="89">
        <v>0.5</v>
      </c>
      <c r="J125" s="89">
        <v>0.5</v>
      </c>
      <c r="K125" s="89">
        <v>0.4</v>
      </c>
      <c r="L125" s="87">
        <v>0.5</v>
      </c>
      <c r="M125" s="87">
        <v>0.5</v>
      </c>
      <c r="N125" s="89">
        <v>0.5</v>
      </c>
      <c r="O125" s="89">
        <v>0.5</v>
      </c>
      <c r="P125" s="89">
        <v>0.5</v>
      </c>
      <c r="Q125" s="89">
        <v>0.5</v>
      </c>
      <c r="R125" s="90">
        <v>0.35</v>
      </c>
      <c r="S125" s="90">
        <v>0.55000000000000004</v>
      </c>
      <c r="T125" s="89">
        <v>0.5</v>
      </c>
      <c r="U125" s="89">
        <v>-0.18</v>
      </c>
      <c r="V125" s="89">
        <v>0.01</v>
      </c>
      <c r="W125" s="89">
        <v>0.1825</v>
      </c>
      <c r="X125" s="89">
        <v>0</v>
      </c>
      <c r="Y125" s="89">
        <v>-5.5E-2</v>
      </c>
      <c r="Z125" s="89">
        <v>2.6000000000000002E-2</v>
      </c>
      <c r="AA125" s="89">
        <v>-0.56999999999999995</v>
      </c>
      <c r="AB125" s="89">
        <v>0.155</v>
      </c>
      <c r="AC125" s="89">
        <v>-0.05</v>
      </c>
      <c r="AD125" s="89">
        <v>2.5000000000000001E-3</v>
      </c>
      <c r="AE125" s="89">
        <v>-0.185</v>
      </c>
      <c r="AF125" s="89">
        <v>2.5000000000000001E-3</v>
      </c>
      <c r="AG125" s="89">
        <v>-0.05</v>
      </c>
      <c r="AH125" s="89">
        <v>1.2E-2</v>
      </c>
      <c r="AI125" s="90">
        <v>0.16750000000000001</v>
      </c>
      <c r="AJ125" s="90">
        <v>0</v>
      </c>
      <c r="AK125" s="90">
        <v>-0.19500000000000001</v>
      </c>
      <c r="AL125" s="89">
        <v>0</v>
      </c>
      <c r="AM125" s="89"/>
      <c r="AN125" s="89"/>
      <c r="AO125" s="89">
        <v>7.4999999999999997E-2</v>
      </c>
      <c r="AP125" s="62">
        <v>7.4999999999999997E-3</v>
      </c>
      <c r="AQ125" s="62">
        <v>0.28999999999999998</v>
      </c>
      <c r="AR125" s="62">
        <v>2.1000000000000001E-2</v>
      </c>
      <c r="AS125" s="62">
        <v>-8.5000000000000006E-2</v>
      </c>
      <c r="AT125" s="62">
        <v>0</v>
      </c>
      <c r="AU125" s="62">
        <v>-0.36</v>
      </c>
      <c r="AV125" s="62">
        <v>0</v>
      </c>
      <c r="AW125" s="62">
        <v>0</v>
      </c>
      <c r="AX125" s="62">
        <v>-0.01</v>
      </c>
      <c r="AY125" s="62">
        <v>-1.95E-2</v>
      </c>
      <c r="AZ125" s="62">
        <v>0.06</v>
      </c>
      <c r="BA125" s="62">
        <v>0.1825</v>
      </c>
      <c r="BB125" s="62">
        <v>1.2500000000000001E-2</v>
      </c>
      <c r="BC125" s="62">
        <v>-1.95E-2</v>
      </c>
      <c r="BD125" s="62">
        <v>1.1000000000000001E-2</v>
      </c>
      <c r="BE125" s="62">
        <v>5.0000000000000001E-3</v>
      </c>
      <c r="BF125" s="62">
        <v>5.0000000000000001E-3</v>
      </c>
      <c r="BG125" s="62">
        <v>-1.95E-2</v>
      </c>
      <c r="BH125" s="62">
        <v>1.1000000000000001E-2</v>
      </c>
      <c r="BI125" s="62">
        <v>-7.2999999999999995E-2</v>
      </c>
      <c r="BJ125" s="62">
        <v>2.6000000000000002E-2</v>
      </c>
      <c r="BK125" s="62">
        <v>-1.4000000000000002E-2</v>
      </c>
      <c r="BL125" s="62">
        <v>1.8000000000000002E-2</v>
      </c>
      <c r="BM125" s="62">
        <v>6.5000000000000006E-3</v>
      </c>
      <c r="BN125" s="62">
        <v>0.01</v>
      </c>
      <c r="BO125" s="62">
        <v>0.43</v>
      </c>
      <c r="BP125" s="62">
        <v>3.5000000000000003E-2</v>
      </c>
      <c r="BQ125" s="62">
        <v>0</v>
      </c>
      <c r="BR125" s="62">
        <v>0</v>
      </c>
      <c r="BS125" s="62">
        <v>0.215</v>
      </c>
      <c r="BT125" s="62">
        <v>7.4999999999999997E-3</v>
      </c>
      <c r="BU125" s="62">
        <v>0.215</v>
      </c>
      <c r="BV125" s="62">
        <v>7.4999999999999997E-3</v>
      </c>
      <c r="BW125" s="62">
        <v>-2.5249999999999998E-2</v>
      </c>
      <c r="BX125" s="62">
        <v>0.02</v>
      </c>
      <c r="BY125" s="62">
        <v>7.7500000000000008E-3</v>
      </c>
      <c r="BZ125" s="62">
        <v>0.01</v>
      </c>
      <c r="CA125" s="62">
        <v>-1.225E-2</v>
      </c>
      <c r="CB125" s="62">
        <v>1.2500000000000001E-2</v>
      </c>
      <c r="CC125" s="62">
        <v>1</v>
      </c>
      <c r="CD125" s="62">
        <v>0</v>
      </c>
      <c r="CE125" s="331"/>
      <c r="CF125" s="76"/>
      <c r="CG125" s="91"/>
    </row>
    <row r="126" spans="4:85" x14ac:dyDescent="0.2">
      <c r="D126" s="91">
        <v>40026</v>
      </c>
      <c r="F126" s="89">
        <v>3.0910000000000002</v>
      </c>
      <c r="G126" s="90">
        <v>7.0582675902944009E-2</v>
      </c>
      <c r="H126" s="89">
        <v>0.17</v>
      </c>
      <c r="I126" s="89">
        <v>0.55000000000000004</v>
      </c>
      <c r="J126" s="89">
        <v>0.55000000000000004</v>
      </c>
      <c r="K126" s="89">
        <v>0.5</v>
      </c>
      <c r="L126" s="87">
        <v>0.6</v>
      </c>
      <c r="M126" s="87">
        <v>0.55000000000000004</v>
      </c>
      <c r="N126" s="89">
        <v>0.6</v>
      </c>
      <c r="O126" s="89">
        <v>0.55000000000000004</v>
      </c>
      <c r="P126" s="89">
        <v>0.6</v>
      </c>
      <c r="Q126" s="89">
        <v>0.45</v>
      </c>
      <c r="R126" s="90">
        <v>0.38</v>
      </c>
      <c r="S126" s="90">
        <v>0.6</v>
      </c>
      <c r="T126" s="89">
        <v>0.55000000000000004</v>
      </c>
      <c r="U126" s="89">
        <v>-0.18</v>
      </c>
      <c r="V126" s="89">
        <v>0.01</v>
      </c>
      <c r="W126" s="89">
        <v>0.18</v>
      </c>
      <c r="X126" s="89">
        <v>2.5000000000000001E-3</v>
      </c>
      <c r="Y126" s="89">
        <v>-5.5E-2</v>
      </c>
      <c r="Z126" s="89">
        <v>2.6000000000000002E-2</v>
      </c>
      <c r="AA126" s="89">
        <v>-0.56999999999999995</v>
      </c>
      <c r="AB126" s="89">
        <v>0.155</v>
      </c>
      <c r="AC126" s="89">
        <v>-0.05</v>
      </c>
      <c r="AD126" s="89">
        <v>2.5000000000000001E-3</v>
      </c>
      <c r="AE126" s="89">
        <v>-0.185</v>
      </c>
      <c r="AF126" s="89">
        <v>2.5000000000000001E-3</v>
      </c>
      <c r="AG126" s="89">
        <v>-0.05</v>
      </c>
      <c r="AH126" s="89">
        <v>1.2E-2</v>
      </c>
      <c r="AI126" s="90">
        <v>0.16500000000000001</v>
      </c>
      <c r="AJ126" s="90">
        <v>0</v>
      </c>
      <c r="AK126" s="90">
        <v>-0.19500000000000001</v>
      </c>
      <c r="AL126" s="89">
        <v>0</v>
      </c>
      <c r="AM126" s="89"/>
      <c r="AN126" s="89"/>
      <c r="AO126" s="89">
        <v>7.4999999999999997E-2</v>
      </c>
      <c r="AP126" s="62">
        <v>7.4999999999999997E-3</v>
      </c>
      <c r="AQ126" s="62">
        <v>0.28999999999999998</v>
      </c>
      <c r="AR126" s="62">
        <v>2.1000000000000001E-2</v>
      </c>
      <c r="AS126" s="62">
        <v>-8.5000000000000006E-2</v>
      </c>
      <c r="AT126" s="62">
        <v>0</v>
      </c>
      <c r="AU126" s="62">
        <v>-0.36</v>
      </c>
      <c r="AV126" s="62">
        <v>0</v>
      </c>
      <c r="AW126" s="62">
        <v>0</v>
      </c>
      <c r="AX126" s="62">
        <v>-0.01</v>
      </c>
      <c r="AY126" s="62">
        <v>-1.95E-2</v>
      </c>
      <c r="AZ126" s="62">
        <v>0.06</v>
      </c>
      <c r="BA126" s="62">
        <v>0.1825</v>
      </c>
      <c r="BB126" s="62">
        <v>1.2500000000000001E-2</v>
      </c>
      <c r="BC126" s="62">
        <v>-1.95E-2</v>
      </c>
      <c r="BD126" s="62">
        <v>1.1000000000000001E-2</v>
      </c>
      <c r="BE126" s="62">
        <v>5.0000000000000001E-3</v>
      </c>
      <c r="BF126" s="62">
        <v>5.0000000000000001E-3</v>
      </c>
      <c r="BG126" s="62">
        <v>-1.95E-2</v>
      </c>
      <c r="BH126" s="62">
        <v>1.1000000000000001E-2</v>
      </c>
      <c r="BI126" s="62">
        <v>-6.4000000000000001E-2</v>
      </c>
      <c r="BJ126" s="62">
        <v>2.6000000000000002E-2</v>
      </c>
      <c r="BK126" s="62">
        <v>-1.4000000000000002E-2</v>
      </c>
      <c r="BL126" s="62">
        <v>1.9000000000000003E-2</v>
      </c>
      <c r="BM126" s="62">
        <v>6.5000000000000006E-3</v>
      </c>
      <c r="BN126" s="62">
        <v>0.01</v>
      </c>
      <c r="BO126" s="62">
        <v>0.495</v>
      </c>
      <c r="BP126" s="62">
        <v>3.5000000000000003E-2</v>
      </c>
      <c r="BQ126" s="62">
        <v>0</v>
      </c>
      <c r="BR126" s="62">
        <v>0</v>
      </c>
      <c r="BS126" s="62">
        <v>0.215</v>
      </c>
      <c r="BT126" s="62">
        <v>7.4999999999999997E-3</v>
      </c>
      <c r="BU126" s="62">
        <v>0.215</v>
      </c>
      <c r="BV126" s="62">
        <v>7.4999999999999997E-3</v>
      </c>
      <c r="BW126" s="62">
        <v>-2.5249999999999998E-2</v>
      </c>
      <c r="BX126" s="62">
        <v>0.02</v>
      </c>
      <c r="BY126" s="62">
        <v>5.2500000000000003E-3</v>
      </c>
      <c r="BZ126" s="62">
        <v>0.01</v>
      </c>
      <c r="CA126" s="62">
        <v>-1.4750000000000001E-2</v>
      </c>
      <c r="CB126" s="62">
        <v>1.2500000000000001E-2</v>
      </c>
      <c r="CC126" s="62">
        <v>1</v>
      </c>
      <c r="CD126" s="62">
        <v>0</v>
      </c>
      <c r="CE126" s="331"/>
      <c r="CF126" s="76"/>
      <c r="CG126" s="91"/>
    </row>
    <row r="127" spans="4:85" x14ac:dyDescent="0.2">
      <c r="D127" s="91">
        <v>40057</v>
      </c>
      <c r="F127" s="89">
        <v>3.1120000000000001</v>
      </c>
      <c r="G127" s="90">
        <v>7.0580974289758999E-2</v>
      </c>
      <c r="H127" s="89">
        <v>0.17</v>
      </c>
      <c r="I127" s="89">
        <v>0.55000000000000004</v>
      </c>
      <c r="J127" s="89">
        <v>0.55000000000000004</v>
      </c>
      <c r="K127" s="89">
        <v>0.55000000000000004</v>
      </c>
      <c r="L127" s="87">
        <v>0.55000000000000004</v>
      </c>
      <c r="M127" s="87">
        <v>0.55000000000000004</v>
      </c>
      <c r="N127" s="89">
        <v>0.6</v>
      </c>
      <c r="O127" s="89">
        <v>0.6</v>
      </c>
      <c r="P127" s="89">
        <v>0.55000000000000004</v>
      </c>
      <c r="Q127" s="89">
        <v>0.5</v>
      </c>
      <c r="R127" s="90">
        <v>0.34</v>
      </c>
      <c r="S127" s="90">
        <v>0.6</v>
      </c>
      <c r="T127" s="89">
        <v>0.55000000000000004</v>
      </c>
      <c r="U127" s="89">
        <v>-0.17</v>
      </c>
      <c r="V127" s="89">
        <v>0.01</v>
      </c>
      <c r="W127" s="89">
        <v>0.17749999999999999</v>
      </c>
      <c r="X127" s="89">
        <v>2.5000000000000001E-3</v>
      </c>
      <c r="Y127" s="89">
        <v>-5.5E-2</v>
      </c>
      <c r="Z127" s="89">
        <v>2.6000000000000002E-2</v>
      </c>
      <c r="AA127" s="89">
        <v>-0.56999999999999995</v>
      </c>
      <c r="AB127" s="89">
        <v>0.155</v>
      </c>
      <c r="AC127" s="89">
        <v>-0.05</v>
      </c>
      <c r="AD127" s="89">
        <v>2.5000000000000001E-3</v>
      </c>
      <c r="AE127" s="89">
        <v>-0.185</v>
      </c>
      <c r="AF127" s="89">
        <v>2.5000000000000001E-3</v>
      </c>
      <c r="AG127" s="89">
        <v>-0.05</v>
      </c>
      <c r="AH127" s="89">
        <v>1.2E-2</v>
      </c>
      <c r="AI127" s="90">
        <v>0.16250000000000001</v>
      </c>
      <c r="AJ127" s="90">
        <v>0</v>
      </c>
      <c r="AK127" s="90">
        <v>-0.19500000000000001</v>
      </c>
      <c r="AL127" s="89">
        <v>0</v>
      </c>
      <c r="AM127" s="89"/>
      <c r="AN127" s="89"/>
      <c r="AO127" s="89">
        <v>7.4999999999999997E-2</v>
      </c>
      <c r="AP127" s="62">
        <v>7.4999999999999997E-3</v>
      </c>
      <c r="AQ127" s="62">
        <v>0.28999999999999998</v>
      </c>
      <c r="AR127" s="62">
        <v>2.1000000000000001E-2</v>
      </c>
      <c r="AS127" s="62">
        <v>-8.5000000000000006E-2</v>
      </c>
      <c r="AT127" s="62">
        <v>0</v>
      </c>
      <c r="AU127" s="62">
        <v>-0.36</v>
      </c>
      <c r="AV127" s="62">
        <v>0</v>
      </c>
      <c r="AW127" s="62">
        <v>0</v>
      </c>
      <c r="AX127" s="62">
        <v>-0.01</v>
      </c>
      <c r="AY127" s="62">
        <v>-1.95E-2</v>
      </c>
      <c r="AZ127" s="62">
        <v>0.06</v>
      </c>
      <c r="BA127" s="62">
        <v>0.1825</v>
      </c>
      <c r="BB127" s="62">
        <v>1.2500000000000001E-2</v>
      </c>
      <c r="BC127" s="62">
        <v>-1.95E-2</v>
      </c>
      <c r="BD127" s="62">
        <v>1.1000000000000001E-2</v>
      </c>
      <c r="BE127" s="62">
        <v>5.0000000000000001E-3</v>
      </c>
      <c r="BF127" s="62">
        <v>5.0000000000000001E-3</v>
      </c>
      <c r="BG127" s="62">
        <v>-1.95E-2</v>
      </c>
      <c r="BH127" s="62">
        <v>1.1000000000000001E-2</v>
      </c>
      <c r="BI127" s="62">
        <v>-4.4000000000000004E-2</v>
      </c>
      <c r="BJ127" s="62">
        <v>2.5000000000000001E-2</v>
      </c>
      <c r="BK127" s="62">
        <v>-1.4000000000000002E-2</v>
      </c>
      <c r="BL127" s="62">
        <v>1.9000000000000003E-2</v>
      </c>
      <c r="BM127" s="62">
        <v>6.5000000000000006E-3</v>
      </c>
      <c r="BN127" s="62">
        <v>0.01</v>
      </c>
      <c r="BO127" s="62">
        <v>0.39500000000000002</v>
      </c>
      <c r="BP127" s="62">
        <v>3.5000000000000003E-2</v>
      </c>
      <c r="BQ127" s="62">
        <v>0</v>
      </c>
      <c r="BR127" s="62">
        <v>0</v>
      </c>
      <c r="BS127" s="62">
        <v>0.19500000000000001</v>
      </c>
      <c r="BT127" s="62">
        <v>5.0000000000000001E-3</v>
      </c>
      <c r="BU127" s="62">
        <v>0.19500000000000001</v>
      </c>
      <c r="BV127" s="62">
        <v>5.0000000000000001E-3</v>
      </c>
      <c r="BW127" s="62">
        <v>-2.775E-2</v>
      </c>
      <c r="BX127" s="62">
        <v>0.02</v>
      </c>
      <c r="BY127" s="62">
        <v>5.2500000000000003E-3</v>
      </c>
      <c r="BZ127" s="62">
        <v>0.01</v>
      </c>
      <c r="CA127" s="62">
        <v>-1.4750000000000001E-2</v>
      </c>
      <c r="CB127" s="62">
        <v>1.2500000000000001E-2</v>
      </c>
      <c r="CC127" s="62">
        <v>0.6</v>
      </c>
      <c r="CD127" s="62">
        <v>0</v>
      </c>
      <c r="CE127" s="331"/>
      <c r="CF127" s="76"/>
      <c r="CG127" s="91"/>
    </row>
    <row r="128" spans="4:85" x14ac:dyDescent="0.2">
      <c r="D128" s="91">
        <v>40087</v>
      </c>
      <c r="F128" s="89">
        <v>3.1210000000000004</v>
      </c>
      <c r="G128" s="90">
        <v>7.0579327567323019E-2</v>
      </c>
      <c r="H128" s="89">
        <v>0.17</v>
      </c>
      <c r="I128" s="89">
        <v>0.6</v>
      </c>
      <c r="J128" s="89">
        <v>0.6</v>
      </c>
      <c r="K128" s="89">
        <v>0.55000000000000004</v>
      </c>
      <c r="L128" s="87">
        <v>0.6</v>
      </c>
      <c r="M128" s="87">
        <v>0.6</v>
      </c>
      <c r="N128" s="89">
        <v>0.65</v>
      </c>
      <c r="O128" s="89">
        <v>0.65</v>
      </c>
      <c r="P128" s="89">
        <v>0.6</v>
      </c>
      <c r="Q128" s="89">
        <v>0.5</v>
      </c>
      <c r="R128" s="90">
        <v>0.39</v>
      </c>
      <c r="S128" s="90">
        <v>0.65</v>
      </c>
      <c r="T128" s="89">
        <v>0.6</v>
      </c>
      <c r="U128" s="89">
        <v>-0.155</v>
      </c>
      <c r="V128" s="89">
        <v>0.01</v>
      </c>
      <c r="W128" s="89">
        <v>0.1925</v>
      </c>
      <c r="X128" s="89">
        <v>2.5000000000000001E-3</v>
      </c>
      <c r="Y128" s="89">
        <v>-5.5E-2</v>
      </c>
      <c r="Z128" s="89">
        <v>2.6000000000000002E-2</v>
      </c>
      <c r="AA128" s="89">
        <v>-0.56999999999999995</v>
      </c>
      <c r="AB128" s="89">
        <v>0.155</v>
      </c>
      <c r="AC128" s="89">
        <v>-0.05</v>
      </c>
      <c r="AD128" s="89">
        <v>2.5000000000000001E-3</v>
      </c>
      <c r="AE128" s="89">
        <v>-0.185</v>
      </c>
      <c r="AF128" s="89">
        <v>2.5000000000000001E-3</v>
      </c>
      <c r="AG128" s="89">
        <v>-0.05</v>
      </c>
      <c r="AH128" s="89">
        <v>1.2E-2</v>
      </c>
      <c r="AI128" s="90">
        <v>0.17749999999999999</v>
      </c>
      <c r="AJ128" s="90">
        <v>0</v>
      </c>
      <c r="AK128" s="90">
        <v>-0.19500000000000001</v>
      </c>
      <c r="AL128" s="89">
        <v>0</v>
      </c>
      <c r="AM128" s="89"/>
      <c r="AN128" s="89"/>
      <c r="AO128" s="89">
        <v>7.4999999999999997E-2</v>
      </c>
      <c r="AP128" s="62">
        <v>7.4999999999999997E-3</v>
      </c>
      <c r="AQ128" s="62">
        <v>0.28999999999999998</v>
      </c>
      <c r="AR128" s="62">
        <v>2.1000000000000001E-2</v>
      </c>
      <c r="AS128" s="62">
        <v>-8.5000000000000006E-2</v>
      </c>
      <c r="AT128" s="62">
        <v>0</v>
      </c>
      <c r="AU128" s="62">
        <v>-0.36</v>
      </c>
      <c r="AV128" s="62">
        <v>0</v>
      </c>
      <c r="AW128" s="62">
        <v>0</v>
      </c>
      <c r="AX128" s="62">
        <v>-0.01</v>
      </c>
      <c r="AY128" s="62">
        <v>-1.95E-2</v>
      </c>
      <c r="AZ128" s="62">
        <v>0.06</v>
      </c>
      <c r="BA128" s="62">
        <v>0.1875</v>
      </c>
      <c r="BB128" s="62">
        <v>1.2500000000000001E-2</v>
      </c>
      <c r="BC128" s="62">
        <v>-1.95E-2</v>
      </c>
      <c r="BD128" s="62">
        <v>1.1000000000000001E-2</v>
      </c>
      <c r="BE128" s="62">
        <v>5.0000000000000001E-3</v>
      </c>
      <c r="BF128" s="62">
        <v>5.0000000000000001E-3</v>
      </c>
      <c r="BG128" s="62">
        <v>-1.95E-2</v>
      </c>
      <c r="BH128" s="62">
        <v>1.1000000000000001E-2</v>
      </c>
      <c r="BI128" s="62">
        <v>-5.4000000000000006E-2</v>
      </c>
      <c r="BJ128" s="62">
        <v>2.5000000000000001E-2</v>
      </c>
      <c r="BK128" s="62">
        <v>-1.4000000000000002E-2</v>
      </c>
      <c r="BL128" s="62">
        <v>0.02</v>
      </c>
      <c r="BM128" s="62">
        <v>6.5000000000000006E-3</v>
      </c>
      <c r="BN128" s="62">
        <v>0.01</v>
      </c>
      <c r="BO128" s="62">
        <v>0.46100000000000002</v>
      </c>
      <c r="BP128" s="62">
        <v>3.5000000000000003E-2</v>
      </c>
      <c r="BQ128" s="62">
        <v>0</v>
      </c>
      <c r="BR128" s="62">
        <v>0</v>
      </c>
      <c r="BS128" s="62">
        <v>0.215</v>
      </c>
      <c r="BT128" s="62">
        <v>2.5000000000000001E-3</v>
      </c>
      <c r="BU128" s="62">
        <v>0.215</v>
      </c>
      <c r="BV128" s="62">
        <v>2.5000000000000001E-3</v>
      </c>
      <c r="BW128" s="62">
        <v>-2.775E-2</v>
      </c>
      <c r="BX128" s="62">
        <v>0.02</v>
      </c>
      <c r="BY128" s="62">
        <v>-1.0500000000000001E-2</v>
      </c>
      <c r="BZ128" s="62">
        <v>0.01</v>
      </c>
      <c r="CA128" s="62">
        <v>-3.0500000000000003E-2</v>
      </c>
      <c r="CB128" s="62">
        <v>1.2500000000000001E-2</v>
      </c>
      <c r="CC128" s="62">
        <v>0.3</v>
      </c>
      <c r="CD128" s="62">
        <v>0</v>
      </c>
      <c r="CE128" s="331"/>
      <c r="CF128" s="76"/>
      <c r="CG128" s="91"/>
    </row>
    <row r="129" spans="4:85" x14ac:dyDescent="0.2">
      <c r="D129" s="91">
        <v>40118</v>
      </c>
      <c r="F129" s="89">
        <v>3.1830000000000003</v>
      </c>
      <c r="G129" s="90">
        <v>7.0577625954141021E-2</v>
      </c>
      <c r="H129" s="89">
        <v>0.17</v>
      </c>
      <c r="I129" s="89">
        <v>0.8</v>
      </c>
      <c r="J129" s="89">
        <v>0.85</v>
      </c>
      <c r="K129" s="89">
        <v>0.8</v>
      </c>
      <c r="L129" s="87">
        <v>0.8</v>
      </c>
      <c r="M129" s="87">
        <v>0.9</v>
      </c>
      <c r="N129" s="89">
        <v>0.95</v>
      </c>
      <c r="O129" s="89">
        <v>0.85</v>
      </c>
      <c r="P129" s="89">
        <v>0.8</v>
      </c>
      <c r="Q129" s="89">
        <v>0.95</v>
      </c>
      <c r="R129" s="90">
        <v>0.33</v>
      </c>
      <c r="S129" s="90">
        <v>0.8</v>
      </c>
      <c r="T129" s="89">
        <v>0.8</v>
      </c>
      <c r="U129" s="89">
        <v>-0.11749999999999999</v>
      </c>
      <c r="V129" s="89">
        <v>3.5000000000000003E-2</v>
      </c>
      <c r="W129" s="89">
        <v>0.255</v>
      </c>
      <c r="X129" s="89">
        <v>0</v>
      </c>
      <c r="Y129" s="89">
        <v>-6.9500000000000006E-2</v>
      </c>
      <c r="Z129" s="89">
        <v>3.0500000000000003E-2</v>
      </c>
      <c r="AA129" s="89">
        <v>-0.44</v>
      </c>
      <c r="AB129" s="89">
        <v>0.155</v>
      </c>
      <c r="AC129" s="89">
        <v>-4.9500000000000002E-2</v>
      </c>
      <c r="AD129" s="89">
        <v>7.4999999999999997E-3</v>
      </c>
      <c r="AE129" s="89">
        <v>-0.18</v>
      </c>
      <c r="AF129" s="89">
        <v>1.2500000000000001E-2</v>
      </c>
      <c r="AG129" s="89">
        <v>-4.9500000000000002E-2</v>
      </c>
      <c r="AH129" s="89">
        <v>2.2000000000000002E-2</v>
      </c>
      <c r="AI129" s="90">
        <v>0.255</v>
      </c>
      <c r="AJ129" s="90">
        <v>0</v>
      </c>
      <c r="AK129" s="90">
        <v>-0.19</v>
      </c>
      <c r="AL129" s="89">
        <v>5.0000000000000001E-3</v>
      </c>
      <c r="AM129" s="89"/>
      <c r="AN129" s="89"/>
      <c r="AO129" s="89">
        <v>5.5E-2</v>
      </c>
      <c r="AP129" s="62">
        <v>0.02</v>
      </c>
      <c r="AQ129" s="62">
        <v>0.12</v>
      </c>
      <c r="AR129" s="62">
        <v>3.0500000000000003E-2</v>
      </c>
      <c r="AS129" s="62">
        <v>-0.105</v>
      </c>
      <c r="AT129" s="62">
        <v>0</v>
      </c>
      <c r="AU129" s="62">
        <v>-0.28000000000000003</v>
      </c>
      <c r="AV129" s="62">
        <v>0</v>
      </c>
      <c r="AW129" s="62">
        <v>0</v>
      </c>
      <c r="AX129" s="62">
        <v>-0.01</v>
      </c>
      <c r="AY129" s="62">
        <v>-2.2499999999999999E-2</v>
      </c>
      <c r="AZ129" s="62">
        <v>0.06</v>
      </c>
      <c r="BA129" s="62">
        <v>0.27</v>
      </c>
      <c r="BB129" s="62">
        <v>1.7500000000000002E-2</v>
      </c>
      <c r="BC129" s="62">
        <v>-2.2499999999999999E-2</v>
      </c>
      <c r="BD129" s="62">
        <v>8.6999999999999994E-3</v>
      </c>
      <c r="BE129" s="62">
        <v>5.0000000000000001E-3</v>
      </c>
      <c r="BF129" s="62">
        <v>5.0000000000000001E-3</v>
      </c>
      <c r="BG129" s="62">
        <v>-2.2499999999999999E-2</v>
      </c>
      <c r="BH129" s="62">
        <v>8.6999999999999994E-3</v>
      </c>
      <c r="BI129" s="62">
        <v>-5.0499999999999996E-2</v>
      </c>
      <c r="BJ129" s="62">
        <v>2.5000000000000001E-2</v>
      </c>
      <c r="BK129" s="62">
        <v>-6.5000000000000006E-3</v>
      </c>
      <c r="BL129" s="62">
        <v>0.02</v>
      </c>
      <c r="BM129" s="62">
        <v>1.6E-2</v>
      </c>
      <c r="BN129" s="62">
        <v>1.4999999999999999E-2</v>
      </c>
      <c r="BO129" s="62">
        <v>0.76749999999999996</v>
      </c>
      <c r="BP129" s="62">
        <v>0.14599999999999999</v>
      </c>
      <c r="BQ129" s="62">
        <v>0</v>
      </c>
      <c r="BR129" s="62">
        <v>0</v>
      </c>
      <c r="BS129" s="62">
        <v>0.28749999999999998</v>
      </c>
      <c r="BT129" s="62">
        <v>0.02</v>
      </c>
      <c r="BU129" s="62">
        <v>0.46500000000000002</v>
      </c>
      <c r="BV129" s="62">
        <v>1.4999999999999999E-2</v>
      </c>
      <c r="BW129" s="62">
        <v>-3.85E-2</v>
      </c>
      <c r="BX129" s="62">
        <v>1.7500000000000002E-2</v>
      </c>
      <c r="BY129" s="62">
        <v>-9.5000000000000015E-3</v>
      </c>
      <c r="BZ129" s="62">
        <v>7.4999999999999997E-3</v>
      </c>
      <c r="CA129" s="62">
        <v>-2.7000000000000003E-2</v>
      </c>
      <c r="CB129" s="62">
        <v>0.01</v>
      </c>
      <c r="CC129" s="62">
        <v>0.22</v>
      </c>
      <c r="CD129" s="62">
        <v>0</v>
      </c>
      <c r="CE129" s="331"/>
      <c r="CF129" s="76"/>
      <c r="CG129" s="91"/>
    </row>
    <row r="130" spans="4:85" x14ac:dyDescent="0.2">
      <c r="D130" s="91">
        <v>40148</v>
      </c>
      <c r="F130" s="89">
        <v>3.2510000000000003</v>
      </c>
      <c r="G130" s="90">
        <v>7.0575979231707026E-2</v>
      </c>
      <c r="H130" s="89">
        <v>0.17</v>
      </c>
      <c r="I130" s="89">
        <v>1</v>
      </c>
      <c r="J130" s="89">
        <v>1.05</v>
      </c>
      <c r="K130" s="89">
        <v>1</v>
      </c>
      <c r="L130" s="87">
        <v>1</v>
      </c>
      <c r="M130" s="87">
        <v>1.1499999999999999</v>
      </c>
      <c r="N130" s="89">
        <v>1.25</v>
      </c>
      <c r="O130" s="89">
        <v>1.05</v>
      </c>
      <c r="P130" s="89">
        <v>1</v>
      </c>
      <c r="Q130" s="89">
        <v>1.35</v>
      </c>
      <c r="R130" s="90">
        <v>0.52500000000000002</v>
      </c>
      <c r="S130" s="90">
        <v>1.1000000000000001</v>
      </c>
      <c r="T130" s="89">
        <v>1</v>
      </c>
      <c r="U130" s="89">
        <v>-0.11</v>
      </c>
      <c r="V130" s="89">
        <v>3.5000000000000003E-2</v>
      </c>
      <c r="W130" s="89">
        <v>0.29499999999999998</v>
      </c>
      <c r="X130" s="89">
        <v>2.5000000000000001E-3</v>
      </c>
      <c r="Y130" s="89">
        <v>-6.9500000000000006E-2</v>
      </c>
      <c r="Z130" s="89">
        <v>3.0500000000000003E-2</v>
      </c>
      <c r="AA130" s="89">
        <v>-0.44</v>
      </c>
      <c r="AB130" s="89">
        <v>0.155</v>
      </c>
      <c r="AC130" s="89">
        <v>-4.9500000000000002E-2</v>
      </c>
      <c r="AD130" s="89">
        <v>7.4999999999999997E-3</v>
      </c>
      <c r="AE130" s="89">
        <v>-0.1875</v>
      </c>
      <c r="AF130" s="89">
        <v>5.0000000000000001E-3</v>
      </c>
      <c r="AG130" s="89">
        <v>-4.9500000000000002E-2</v>
      </c>
      <c r="AH130" s="89">
        <v>2.2000000000000002E-2</v>
      </c>
      <c r="AI130" s="90">
        <v>0.29499999999999998</v>
      </c>
      <c r="AJ130" s="90">
        <v>0</v>
      </c>
      <c r="AK130" s="90">
        <v>-0.19</v>
      </c>
      <c r="AL130" s="89">
        <v>5.0000000000000001E-3</v>
      </c>
      <c r="AM130" s="89"/>
      <c r="AN130" s="89"/>
      <c r="AO130" s="89">
        <v>5.5E-2</v>
      </c>
      <c r="AP130" s="62">
        <v>0.02</v>
      </c>
      <c r="AQ130" s="62">
        <v>0.12</v>
      </c>
      <c r="AR130" s="62">
        <v>3.0500000000000003E-2</v>
      </c>
      <c r="AS130" s="62">
        <v>-0.105</v>
      </c>
      <c r="AT130" s="62">
        <v>0</v>
      </c>
      <c r="AU130" s="62">
        <v>-0.28000000000000003</v>
      </c>
      <c r="AV130" s="62">
        <v>0</v>
      </c>
      <c r="AW130" s="62">
        <v>0</v>
      </c>
      <c r="AX130" s="62">
        <v>-0.01</v>
      </c>
      <c r="AY130" s="62">
        <v>-2.2499999999999999E-2</v>
      </c>
      <c r="AZ130" s="62">
        <v>0.06</v>
      </c>
      <c r="BA130" s="62">
        <v>0.30499999999999999</v>
      </c>
      <c r="BB130" s="62">
        <v>2.2499999999999999E-2</v>
      </c>
      <c r="BC130" s="62">
        <v>-2.2499999999999999E-2</v>
      </c>
      <c r="BD130" s="62">
        <v>8.6999999999999994E-3</v>
      </c>
      <c r="BE130" s="62">
        <v>5.0000000000000001E-3</v>
      </c>
      <c r="BF130" s="62">
        <v>5.0000000000000001E-3</v>
      </c>
      <c r="BG130" s="62">
        <v>-2.2499999999999999E-2</v>
      </c>
      <c r="BH130" s="62">
        <v>8.6999999999999994E-3</v>
      </c>
      <c r="BI130" s="62">
        <v>-5.45E-2</v>
      </c>
      <c r="BJ130" s="62">
        <v>2.5000000000000001E-2</v>
      </c>
      <c r="BK130" s="62">
        <v>-6.5000000000000006E-3</v>
      </c>
      <c r="BL130" s="62">
        <v>2.1000000000000001E-2</v>
      </c>
      <c r="BM130" s="62">
        <v>1.6E-2</v>
      </c>
      <c r="BN130" s="62">
        <v>1.4999999999999999E-2</v>
      </c>
      <c r="BO130" s="62">
        <v>1.19</v>
      </c>
      <c r="BP130" s="62">
        <v>0.2</v>
      </c>
      <c r="BQ130" s="62">
        <v>0</v>
      </c>
      <c r="BR130" s="62">
        <v>0</v>
      </c>
      <c r="BS130" s="62">
        <v>0.33750000000000002</v>
      </c>
      <c r="BT130" s="62">
        <v>2.2499999999999999E-2</v>
      </c>
      <c r="BU130" s="62">
        <v>0.8</v>
      </c>
      <c r="BV130" s="62">
        <v>1.7500000000000002E-2</v>
      </c>
      <c r="BW130" s="62">
        <v>-3.1000000000000003E-2</v>
      </c>
      <c r="BX130" s="62">
        <v>1.7500000000000002E-2</v>
      </c>
      <c r="BY130" s="62">
        <v>-9.5000000000000015E-3</v>
      </c>
      <c r="BZ130" s="62">
        <v>7.4999999999999997E-3</v>
      </c>
      <c r="CA130" s="62">
        <v>-2.7000000000000003E-2</v>
      </c>
      <c r="CB130" s="62">
        <v>0.01</v>
      </c>
      <c r="CC130" s="62">
        <v>0.2</v>
      </c>
      <c r="CD130" s="62">
        <v>0</v>
      </c>
      <c r="CE130" s="331"/>
      <c r="CF130" s="76"/>
      <c r="CG130" s="91"/>
    </row>
    <row r="131" spans="4:85" x14ac:dyDescent="0.2">
      <c r="D131" s="91">
        <v>40179</v>
      </c>
      <c r="F131" s="89">
        <v>3.4360000000000004</v>
      </c>
      <c r="G131" s="90">
        <v>7.0574277618525999E-2</v>
      </c>
      <c r="H131" s="89">
        <v>0.17</v>
      </c>
      <c r="I131" s="89">
        <v>1</v>
      </c>
      <c r="J131" s="89">
        <v>1.05</v>
      </c>
      <c r="K131" s="89">
        <v>1</v>
      </c>
      <c r="L131" s="87">
        <v>1</v>
      </c>
      <c r="M131" s="87">
        <v>1.1499999999999999</v>
      </c>
      <c r="N131" s="89">
        <v>1.45</v>
      </c>
      <c r="O131" s="89">
        <v>1.05</v>
      </c>
      <c r="P131" s="89">
        <v>1</v>
      </c>
      <c r="Q131" s="89">
        <v>1.35</v>
      </c>
      <c r="R131" s="90">
        <v>0.55000000000000004</v>
      </c>
      <c r="S131" s="90">
        <v>1.1000000000000001</v>
      </c>
      <c r="T131" s="89">
        <v>1</v>
      </c>
      <c r="U131" s="89">
        <v>-9.5000000000000001E-2</v>
      </c>
      <c r="V131" s="89">
        <v>3.5000000000000003E-2</v>
      </c>
      <c r="W131" s="89">
        <v>0.30499999999999999</v>
      </c>
      <c r="X131" s="89">
        <v>5.0000000000000001E-3</v>
      </c>
      <c r="Y131" s="89">
        <v>-6.9500000000000006E-2</v>
      </c>
      <c r="Z131" s="89">
        <v>3.0500000000000003E-2</v>
      </c>
      <c r="AA131" s="89">
        <v>-0.44</v>
      </c>
      <c r="AB131" s="89">
        <v>0.155</v>
      </c>
      <c r="AC131" s="89">
        <v>-4.9500000000000002E-2</v>
      </c>
      <c r="AD131" s="89">
        <v>7.4999999999999997E-3</v>
      </c>
      <c r="AE131" s="89">
        <v>-0.19</v>
      </c>
      <c r="AF131" s="89">
        <v>2.5000000000000001E-3</v>
      </c>
      <c r="AG131" s="89">
        <v>-4.9500000000000002E-2</v>
      </c>
      <c r="AH131" s="89">
        <v>2.2000000000000002E-2</v>
      </c>
      <c r="AI131" s="90">
        <v>0.3075</v>
      </c>
      <c r="AJ131" s="90">
        <v>0</v>
      </c>
      <c r="AK131" s="90">
        <v>-0.19</v>
      </c>
      <c r="AL131" s="89">
        <v>5.0000000000000001E-3</v>
      </c>
      <c r="AM131" s="89"/>
      <c r="AN131" s="89"/>
      <c r="AO131" s="89">
        <v>-0.17</v>
      </c>
      <c r="AP131" s="62">
        <v>0.02</v>
      </c>
      <c r="AQ131" s="62">
        <v>0.12</v>
      </c>
      <c r="AR131" s="62">
        <v>3.0500000000000003E-2</v>
      </c>
      <c r="AS131" s="62">
        <v>-0.33</v>
      </c>
      <c r="AT131" s="62">
        <v>0</v>
      </c>
      <c r="AU131" s="62">
        <v>-0.28000000000000003</v>
      </c>
      <c r="AV131" s="62">
        <v>0</v>
      </c>
      <c r="AW131" s="62">
        <v>0</v>
      </c>
      <c r="AX131" s="62">
        <v>-0.01</v>
      </c>
      <c r="AY131" s="62">
        <v>-1.8000000000000002E-2</v>
      </c>
      <c r="AZ131" s="62">
        <v>0.06</v>
      </c>
      <c r="BA131" s="62">
        <v>0.30499999999999999</v>
      </c>
      <c r="BB131" s="62">
        <v>2.2499999999999999E-2</v>
      </c>
      <c r="BC131" s="62">
        <v>-1.8000000000000002E-2</v>
      </c>
      <c r="BD131" s="62">
        <v>8.6999999999999994E-3</v>
      </c>
      <c r="BE131" s="62">
        <v>5.0000000000000001E-3</v>
      </c>
      <c r="BF131" s="62">
        <v>5.0000000000000001E-3</v>
      </c>
      <c r="BG131" s="62">
        <v>-1.8000000000000002E-2</v>
      </c>
      <c r="BH131" s="62">
        <v>8.6999999999999994E-3</v>
      </c>
      <c r="BI131" s="62">
        <v>-5.0499999999999996E-2</v>
      </c>
      <c r="BJ131" s="62">
        <v>0.02</v>
      </c>
      <c r="BK131" s="62">
        <v>-4.5000000000000005E-3</v>
      </c>
      <c r="BL131" s="62">
        <v>2.2000000000000002E-2</v>
      </c>
      <c r="BM131" s="62">
        <v>1.6E-2</v>
      </c>
      <c r="BN131" s="62">
        <v>1.4999999999999999E-2</v>
      </c>
      <c r="BO131" s="62">
        <v>1.5249999999999999</v>
      </c>
      <c r="BP131" s="62">
        <v>0.3</v>
      </c>
      <c r="BQ131" s="62">
        <v>0</v>
      </c>
      <c r="BR131" s="62">
        <v>0</v>
      </c>
      <c r="BS131" s="62">
        <v>0.4375</v>
      </c>
      <c r="BT131" s="62">
        <v>0.03</v>
      </c>
      <c r="BU131" s="62">
        <v>0.97499999999999998</v>
      </c>
      <c r="BV131" s="62">
        <v>2.2499999999999999E-2</v>
      </c>
      <c r="BW131" s="62">
        <v>-3.1000000000000003E-2</v>
      </c>
      <c r="BX131" s="62">
        <v>1.7500000000000002E-2</v>
      </c>
      <c r="BY131" s="62">
        <v>-9.5000000000000015E-3</v>
      </c>
      <c r="BZ131" s="62">
        <v>7.4999999999999997E-3</v>
      </c>
      <c r="CA131" s="62">
        <v>-2.7000000000000003E-2</v>
      </c>
      <c r="CB131" s="62">
        <v>0.01</v>
      </c>
      <c r="CC131" s="62">
        <v>7.4999999999999997E-2</v>
      </c>
      <c r="CD131" s="62">
        <v>0</v>
      </c>
      <c r="CE131" s="331"/>
      <c r="CF131" s="76"/>
      <c r="CG131" s="91"/>
    </row>
    <row r="132" spans="4:85" x14ac:dyDescent="0.2">
      <c r="D132" s="91">
        <v>40210</v>
      </c>
      <c r="F132" s="89">
        <v>3.3340000000000005</v>
      </c>
      <c r="G132" s="90">
        <v>7.0572576005346013E-2</v>
      </c>
      <c r="H132" s="89">
        <v>0.17</v>
      </c>
      <c r="I132" s="89">
        <v>1</v>
      </c>
      <c r="J132" s="89">
        <v>1.05</v>
      </c>
      <c r="K132" s="89">
        <v>1</v>
      </c>
      <c r="L132" s="87">
        <v>1</v>
      </c>
      <c r="M132" s="87">
        <v>1.1499999999999999</v>
      </c>
      <c r="N132" s="89">
        <v>1.45</v>
      </c>
      <c r="O132" s="89">
        <v>1.05</v>
      </c>
      <c r="P132" s="89">
        <v>1</v>
      </c>
      <c r="Q132" s="89">
        <v>1.35</v>
      </c>
      <c r="R132" s="90">
        <v>0.55000000000000004</v>
      </c>
      <c r="S132" s="90">
        <v>1.1000000000000001</v>
      </c>
      <c r="T132" s="89">
        <v>1</v>
      </c>
      <c r="U132" s="89">
        <v>-9.5000000000000001E-2</v>
      </c>
      <c r="V132" s="89">
        <v>3.5000000000000003E-2</v>
      </c>
      <c r="W132" s="89">
        <v>0.28000000000000003</v>
      </c>
      <c r="X132" s="89">
        <v>7.4999999999999997E-3</v>
      </c>
      <c r="Y132" s="89">
        <v>-6.9500000000000006E-2</v>
      </c>
      <c r="Z132" s="89">
        <v>3.0500000000000003E-2</v>
      </c>
      <c r="AA132" s="89">
        <v>-0.44</v>
      </c>
      <c r="AB132" s="89">
        <v>0.155</v>
      </c>
      <c r="AC132" s="89">
        <v>-4.9500000000000002E-2</v>
      </c>
      <c r="AD132" s="89">
        <v>7.4999999999999997E-3</v>
      </c>
      <c r="AE132" s="89">
        <v>-0.1925</v>
      </c>
      <c r="AF132" s="89">
        <v>5.0000000000000001E-3</v>
      </c>
      <c r="AG132" s="89">
        <v>-4.9500000000000002E-2</v>
      </c>
      <c r="AH132" s="89">
        <v>2.2000000000000002E-2</v>
      </c>
      <c r="AI132" s="90">
        <v>0.28499999999999998</v>
      </c>
      <c r="AJ132" s="90">
        <v>0</v>
      </c>
      <c r="AK132" s="90">
        <v>-0.19</v>
      </c>
      <c r="AL132" s="89">
        <v>5.0000000000000001E-3</v>
      </c>
      <c r="AM132" s="89"/>
      <c r="AN132" s="89"/>
      <c r="AO132" s="89">
        <v>-0.17</v>
      </c>
      <c r="AP132" s="62">
        <v>0.02</v>
      </c>
      <c r="AQ132" s="62">
        <v>0.12</v>
      </c>
      <c r="AR132" s="62">
        <v>3.0500000000000003E-2</v>
      </c>
      <c r="AS132" s="62">
        <v>-0.33</v>
      </c>
      <c r="AT132" s="62">
        <v>0</v>
      </c>
      <c r="AU132" s="62">
        <v>-0.28000000000000003</v>
      </c>
      <c r="AV132" s="62">
        <v>0</v>
      </c>
      <c r="AW132" s="62">
        <v>0</v>
      </c>
      <c r="AX132" s="62">
        <v>-0.01</v>
      </c>
      <c r="AY132" s="62">
        <v>-1.8000000000000002E-2</v>
      </c>
      <c r="AZ132" s="62">
        <v>0.06</v>
      </c>
      <c r="BA132" s="62">
        <v>0.30499999999999999</v>
      </c>
      <c r="BB132" s="62">
        <v>2.2499999999999999E-2</v>
      </c>
      <c r="BC132" s="62">
        <v>-1.8000000000000002E-2</v>
      </c>
      <c r="BD132" s="62">
        <v>8.6999999999999994E-3</v>
      </c>
      <c r="BE132" s="62">
        <v>5.0000000000000001E-3</v>
      </c>
      <c r="BF132" s="62">
        <v>5.0000000000000001E-3</v>
      </c>
      <c r="BG132" s="62">
        <v>-1.8000000000000002E-2</v>
      </c>
      <c r="BH132" s="62">
        <v>8.6999999999999994E-3</v>
      </c>
      <c r="BI132" s="62">
        <v>-5.3500000000000006E-2</v>
      </c>
      <c r="BJ132" s="62">
        <v>0.02</v>
      </c>
      <c r="BK132" s="62">
        <v>-4.5000000000000005E-3</v>
      </c>
      <c r="BL132" s="62">
        <v>2.3000000000000003E-2</v>
      </c>
      <c r="BM132" s="62">
        <v>1.6E-2</v>
      </c>
      <c r="BN132" s="62">
        <v>1.4999999999999999E-2</v>
      </c>
      <c r="BO132" s="62">
        <v>1.4550000000000001</v>
      </c>
      <c r="BP132" s="62">
        <v>0.3</v>
      </c>
      <c r="BQ132" s="62">
        <v>0</v>
      </c>
      <c r="BR132" s="62">
        <v>0</v>
      </c>
      <c r="BS132" s="62">
        <v>0.435</v>
      </c>
      <c r="BT132" s="62">
        <v>0.03</v>
      </c>
      <c r="BU132" s="62">
        <v>0.97499999999999998</v>
      </c>
      <c r="BV132" s="62">
        <v>1.7500000000000002E-2</v>
      </c>
      <c r="BW132" s="62">
        <v>-3.1000000000000003E-2</v>
      </c>
      <c r="BX132" s="62">
        <v>1.7500000000000002E-2</v>
      </c>
      <c r="BY132" s="62">
        <v>-9.5000000000000015E-3</v>
      </c>
      <c r="BZ132" s="62">
        <v>7.4999999999999997E-3</v>
      </c>
      <c r="CA132" s="62">
        <v>-2.7000000000000003E-2</v>
      </c>
      <c r="CB132" s="62">
        <v>0.01</v>
      </c>
      <c r="CC132" s="62">
        <v>7.4999999999999997E-2</v>
      </c>
      <c r="CD132" s="62">
        <v>0</v>
      </c>
      <c r="CE132" s="331"/>
      <c r="CF132" s="76"/>
      <c r="CG132" s="91"/>
    </row>
    <row r="133" spans="4:85" x14ac:dyDescent="0.2">
      <c r="D133" s="91">
        <v>40238</v>
      </c>
      <c r="F133" s="89">
        <v>3.2149999999999999</v>
      </c>
      <c r="G133" s="90">
        <v>7.057103906441102E-2</v>
      </c>
      <c r="H133" s="89">
        <v>0.16</v>
      </c>
      <c r="I133" s="89">
        <v>0.75</v>
      </c>
      <c r="J133" s="89">
        <v>0.8</v>
      </c>
      <c r="K133" s="89">
        <v>0.75</v>
      </c>
      <c r="L133" s="87">
        <v>0.75</v>
      </c>
      <c r="M133" s="87">
        <v>0.85</v>
      </c>
      <c r="N133" s="89">
        <v>1</v>
      </c>
      <c r="O133" s="89">
        <v>0.75</v>
      </c>
      <c r="P133" s="89">
        <v>0.75</v>
      </c>
      <c r="Q133" s="89">
        <v>0.95</v>
      </c>
      <c r="R133" s="90">
        <v>0.24</v>
      </c>
      <c r="S133" s="90">
        <v>0.75</v>
      </c>
      <c r="T133" s="89">
        <v>0.75</v>
      </c>
      <c r="U133" s="89">
        <v>-9.5000000000000001E-2</v>
      </c>
      <c r="V133" s="89">
        <v>3.5000000000000003E-2</v>
      </c>
      <c r="W133" s="89">
        <v>0.27800000000000002</v>
      </c>
      <c r="X133" s="89">
        <v>0.01</v>
      </c>
      <c r="Y133" s="89">
        <v>-6.9500000000000006E-2</v>
      </c>
      <c r="Z133" s="89">
        <v>3.0500000000000003E-2</v>
      </c>
      <c r="AA133" s="89">
        <v>-0.44</v>
      </c>
      <c r="AB133" s="89">
        <v>0.155</v>
      </c>
      <c r="AC133" s="89">
        <v>-4.9500000000000002E-2</v>
      </c>
      <c r="AD133" s="89">
        <v>7.4999999999999997E-3</v>
      </c>
      <c r="AE133" s="89">
        <v>-0.19500000000000001</v>
      </c>
      <c r="AF133" s="89">
        <v>2.5000000000000001E-3</v>
      </c>
      <c r="AG133" s="89">
        <v>-4.9500000000000002E-2</v>
      </c>
      <c r="AH133" s="89">
        <v>2.2000000000000002E-2</v>
      </c>
      <c r="AI133" s="90">
        <v>0.28249999999999997</v>
      </c>
      <c r="AJ133" s="90">
        <v>0</v>
      </c>
      <c r="AK133" s="90">
        <v>-0.19</v>
      </c>
      <c r="AL133" s="89">
        <v>5.0000000000000001E-3</v>
      </c>
      <c r="AM133" s="89"/>
      <c r="AN133" s="89"/>
      <c r="AO133" s="89">
        <v>-0.17</v>
      </c>
      <c r="AP133" s="62">
        <v>0.02</v>
      </c>
      <c r="AQ133" s="62">
        <v>0.12</v>
      </c>
      <c r="AR133" s="62">
        <v>3.0500000000000003E-2</v>
      </c>
      <c r="AS133" s="62">
        <v>-0.33</v>
      </c>
      <c r="AT133" s="62">
        <v>0</v>
      </c>
      <c r="AU133" s="62">
        <v>-0.28000000000000003</v>
      </c>
      <c r="AV133" s="62">
        <v>0</v>
      </c>
      <c r="AW133" s="62">
        <v>0</v>
      </c>
      <c r="AX133" s="62">
        <v>-0.01</v>
      </c>
      <c r="AY133" s="62">
        <v>-1.8000000000000002E-2</v>
      </c>
      <c r="AZ133" s="62">
        <v>0.06</v>
      </c>
      <c r="BA133" s="62">
        <v>0.26500000000000001</v>
      </c>
      <c r="BB133" s="62">
        <v>2.2499999999999999E-2</v>
      </c>
      <c r="BC133" s="62">
        <v>-1.8000000000000002E-2</v>
      </c>
      <c r="BD133" s="62">
        <v>8.6999999999999994E-3</v>
      </c>
      <c r="BE133" s="62">
        <v>5.0000000000000001E-3</v>
      </c>
      <c r="BF133" s="62">
        <v>5.0000000000000001E-3</v>
      </c>
      <c r="BG133" s="62">
        <v>-1.8000000000000002E-2</v>
      </c>
      <c r="BH133" s="62">
        <v>8.6999999999999994E-3</v>
      </c>
      <c r="BI133" s="62">
        <v>-7.0499999999999993E-2</v>
      </c>
      <c r="BJ133" s="62">
        <v>2.5000000000000001E-2</v>
      </c>
      <c r="BK133" s="62">
        <v>-4.5000000000000005E-3</v>
      </c>
      <c r="BL133" s="62">
        <v>2.4E-2</v>
      </c>
      <c r="BM133" s="62">
        <v>1.6E-2</v>
      </c>
      <c r="BN133" s="62">
        <v>1.4999999999999999E-2</v>
      </c>
      <c r="BO133" s="62">
        <v>0.83499999999999996</v>
      </c>
      <c r="BP133" s="62">
        <v>0.16</v>
      </c>
      <c r="BQ133" s="62">
        <v>0</v>
      </c>
      <c r="BR133" s="62">
        <v>0</v>
      </c>
      <c r="BS133" s="62">
        <v>0.30249999999999999</v>
      </c>
      <c r="BT133" s="62">
        <v>0.02</v>
      </c>
      <c r="BU133" s="62">
        <v>0.60750000000000004</v>
      </c>
      <c r="BV133" s="62">
        <v>2.5000000000000001E-3</v>
      </c>
      <c r="BW133" s="62">
        <v>-3.1000000000000003E-2</v>
      </c>
      <c r="BX133" s="62">
        <v>1.7500000000000002E-2</v>
      </c>
      <c r="BY133" s="62">
        <v>9.0000000000000011E-3</v>
      </c>
      <c r="BZ133" s="62">
        <v>7.4999999999999997E-3</v>
      </c>
      <c r="CA133" s="62">
        <v>-8.5000000000000006E-3</v>
      </c>
      <c r="CB133" s="62">
        <v>0.01</v>
      </c>
      <c r="CC133" s="62">
        <v>0.18</v>
      </c>
      <c r="CD133" s="62">
        <v>0</v>
      </c>
      <c r="CE133" s="331"/>
      <c r="CF133" s="76"/>
      <c r="CG133" s="91"/>
    </row>
    <row r="134" spans="4:85" x14ac:dyDescent="0.2">
      <c r="D134" s="91">
        <v>40269</v>
      </c>
      <c r="F134" s="89">
        <v>3.0960000000000001</v>
      </c>
      <c r="G134" s="90">
        <v>7.0569337451233005E-2</v>
      </c>
      <c r="H134" s="89">
        <v>0.16</v>
      </c>
      <c r="I134" s="89">
        <v>0.4</v>
      </c>
      <c r="J134" s="89">
        <v>0.45</v>
      </c>
      <c r="K134" s="89">
        <v>0.4</v>
      </c>
      <c r="L134" s="87">
        <v>0.45</v>
      </c>
      <c r="M134" s="87">
        <v>0.45</v>
      </c>
      <c r="N134" s="89">
        <v>0.45</v>
      </c>
      <c r="O134" s="89">
        <v>0.45</v>
      </c>
      <c r="P134" s="89">
        <v>0.45</v>
      </c>
      <c r="Q134" s="89">
        <v>0.5</v>
      </c>
      <c r="R134" s="90">
        <v>0.3</v>
      </c>
      <c r="S134" s="90">
        <v>0.45</v>
      </c>
      <c r="T134" s="89">
        <v>0.4</v>
      </c>
      <c r="U134" s="89">
        <v>-0.14000000000000001</v>
      </c>
      <c r="V134" s="89">
        <v>0.01</v>
      </c>
      <c r="W134" s="89">
        <v>0.18300000000000002</v>
      </c>
      <c r="X134" s="89">
        <v>-2.5000000000000001E-3</v>
      </c>
      <c r="Y134" s="89">
        <v>-5.2000000000000005E-2</v>
      </c>
      <c r="Z134" s="89">
        <v>2.8000000000000004E-2</v>
      </c>
      <c r="AA134" s="89">
        <v>-0.16500000000000001</v>
      </c>
      <c r="AB134" s="89">
        <v>0.155</v>
      </c>
      <c r="AC134" s="89">
        <v>-4.7E-2</v>
      </c>
      <c r="AD134" s="89">
        <v>2.5000000000000001E-3</v>
      </c>
      <c r="AE134" s="89">
        <v>-0.185</v>
      </c>
      <c r="AF134" s="89">
        <v>0.01</v>
      </c>
      <c r="AG134" s="89">
        <v>-4.7E-2</v>
      </c>
      <c r="AH134" s="89">
        <v>1.4000000000000002E-2</v>
      </c>
      <c r="AI134" s="90">
        <v>0.19500000000000001</v>
      </c>
      <c r="AJ134" s="90">
        <v>0</v>
      </c>
      <c r="AK134" s="90">
        <v>-0.19500000000000001</v>
      </c>
      <c r="AL134" s="89">
        <v>0</v>
      </c>
      <c r="AM134" s="89"/>
      <c r="AN134" s="89"/>
      <c r="AO134" s="89">
        <v>-0.17</v>
      </c>
      <c r="AP134" s="62">
        <v>7.4999999999999997E-3</v>
      </c>
      <c r="AQ134" s="62">
        <v>0.28999999999999998</v>
      </c>
      <c r="AR134" s="62">
        <v>2.3000000000000003E-2</v>
      </c>
      <c r="AS134" s="62">
        <v>-0.33</v>
      </c>
      <c r="AT134" s="62">
        <v>0</v>
      </c>
      <c r="AU134" s="62">
        <v>-0.36</v>
      </c>
      <c r="AV134" s="62">
        <v>0</v>
      </c>
      <c r="AW134" s="62">
        <v>0</v>
      </c>
      <c r="AX134" s="62">
        <v>-0.01</v>
      </c>
      <c r="AY134" s="62">
        <v>-1.7500000000000002E-2</v>
      </c>
      <c r="AZ134" s="62">
        <v>0.06</v>
      </c>
      <c r="BA134" s="62">
        <v>0.19500000000000001</v>
      </c>
      <c r="BB134" s="62">
        <v>1.7500000000000002E-2</v>
      </c>
      <c r="BC134" s="62">
        <v>-1.7500000000000002E-2</v>
      </c>
      <c r="BD134" s="62">
        <v>1.1000000000000001E-2</v>
      </c>
      <c r="BE134" s="62">
        <v>5.0000000000000001E-3</v>
      </c>
      <c r="BF134" s="62">
        <v>5.0000000000000001E-3</v>
      </c>
      <c r="BG134" s="62">
        <v>-1.7500000000000002E-2</v>
      </c>
      <c r="BH134" s="62">
        <v>1.1000000000000001E-2</v>
      </c>
      <c r="BI134" s="62">
        <v>-6.2000000000000006E-2</v>
      </c>
      <c r="BJ134" s="62">
        <v>2.6000000000000002E-2</v>
      </c>
      <c r="BK134" s="62">
        <v>-1.2E-2</v>
      </c>
      <c r="BL134" s="62">
        <v>1.6E-2</v>
      </c>
      <c r="BM134" s="62">
        <v>6.5000000000000006E-3</v>
      </c>
      <c r="BN134" s="62">
        <v>0.01</v>
      </c>
      <c r="BO134" s="62">
        <v>0.45</v>
      </c>
      <c r="BP134" s="62">
        <v>0.02</v>
      </c>
      <c r="BQ134" s="62">
        <v>0</v>
      </c>
      <c r="BR134" s="62">
        <v>0</v>
      </c>
      <c r="BS134" s="62">
        <v>0.25</v>
      </c>
      <c r="BT134" s="62">
        <v>5.0000000000000001E-3</v>
      </c>
      <c r="BU134" s="62">
        <v>0.25</v>
      </c>
      <c r="BV134" s="62">
        <v>5.0000000000000001E-3</v>
      </c>
      <c r="BW134" s="62">
        <v>-2.35E-2</v>
      </c>
      <c r="BX134" s="62">
        <v>0.02</v>
      </c>
      <c r="BY134" s="62">
        <v>9.0000000000000011E-3</v>
      </c>
      <c r="BZ134" s="62">
        <v>0.01</v>
      </c>
      <c r="CA134" s="62">
        <v>-8.5000000000000006E-3</v>
      </c>
      <c r="CB134" s="62">
        <v>1.2500000000000001E-2</v>
      </c>
      <c r="CC134" s="62">
        <v>0.55000000000000004</v>
      </c>
      <c r="CD134" s="62">
        <v>0</v>
      </c>
      <c r="CE134" s="331"/>
      <c r="CF134" s="76"/>
      <c r="CG134" s="91"/>
    </row>
    <row r="135" spans="4:85" x14ac:dyDescent="0.2">
      <c r="D135" s="91">
        <v>40299</v>
      </c>
      <c r="F135" s="89">
        <v>3.0880000000000001</v>
      </c>
      <c r="G135" s="90">
        <v>7.0567690728804006E-2</v>
      </c>
      <c r="H135" s="89">
        <v>0.16</v>
      </c>
      <c r="I135" s="89">
        <v>0.45</v>
      </c>
      <c r="J135" s="89">
        <v>0.5</v>
      </c>
      <c r="K135" s="89">
        <v>0.4</v>
      </c>
      <c r="L135" s="87">
        <v>0.4</v>
      </c>
      <c r="M135" s="87">
        <v>0.45</v>
      </c>
      <c r="N135" s="89">
        <v>0.5</v>
      </c>
      <c r="O135" s="89">
        <v>0.45</v>
      </c>
      <c r="P135" s="89">
        <v>0.4</v>
      </c>
      <c r="Q135" s="89">
        <v>0.45</v>
      </c>
      <c r="R135" s="90">
        <v>0.25</v>
      </c>
      <c r="S135" s="90">
        <v>0.5</v>
      </c>
      <c r="T135" s="89">
        <v>0.45</v>
      </c>
      <c r="U135" s="89">
        <v>-0.155</v>
      </c>
      <c r="V135" s="89">
        <v>0.01</v>
      </c>
      <c r="W135" s="89">
        <v>0.193</v>
      </c>
      <c r="X135" s="89">
        <v>-2.5000000000000001E-3</v>
      </c>
      <c r="Y135" s="89">
        <v>-5.2000000000000005E-2</v>
      </c>
      <c r="Z135" s="89">
        <v>2.8000000000000004E-2</v>
      </c>
      <c r="AA135" s="89">
        <v>-0.16500000000000001</v>
      </c>
      <c r="AB135" s="89">
        <v>0.155</v>
      </c>
      <c r="AC135" s="89">
        <v>-4.7E-2</v>
      </c>
      <c r="AD135" s="89">
        <v>2.5000000000000001E-3</v>
      </c>
      <c r="AE135" s="89">
        <v>-0.185</v>
      </c>
      <c r="AF135" s="89">
        <v>7.4999999999999997E-3</v>
      </c>
      <c r="AG135" s="89">
        <v>-4.7E-2</v>
      </c>
      <c r="AH135" s="89">
        <v>1.4000000000000002E-2</v>
      </c>
      <c r="AI135" s="90">
        <v>0.185</v>
      </c>
      <c r="AJ135" s="90">
        <v>0</v>
      </c>
      <c r="AK135" s="90">
        <v>-0.19500000000000001</v>
      </c>
      <c r="AL135" s="89">
        <v>0</v>
      </c>
      <c r="AM135" s="89"/>
      <c r="AN135" s="89"/>
      <c r="AO135" s="89">
        <v>-0.17</v>
      </c>
      <c r="AP135" s="62">
        <v>7.4999999999999997E-3</v>
      </c>
      <c r="AQ135" s="62">
        <v>0.28999999999999998</v>
      </c>
      <c r="AR135" s="62">
        <v>2.3000000000000003E-2</v>
      </c>
      <c r="AS135" s="62">
        <v>-0.33</v>
      </c>
      <c r="AT135" s="62">
        <v>0</v>
      </c>
      <c r="AU135" s="62">
        <v>-0.36</v>
      </c>
      <c r="AV135" s="62">
        <v>0</v>
      </c>
      <c r="AW135" s="62">
        <v>0</v>
      </c>
      <c r="AX135" s="62">
        <v>-0.01</v>
      </c>
      <c r="AY135" s="62">
        <v>-1.7500000000000002E-2</v>
      </c>
      <c r="AZ135" s="62">
        <v>0.06</v>
      </c>
      <c r="BA135" s="62">
        <v>0.1825</v>
      </c>
      <c r="BB135" s="62">
        <v>0.01</v>
      </c>
      <c r="BC135" s="62">
        <v>-1.7500000000000002E-2</v>
      </c>
      <c r="BD135" s="62">
        <v>1.1000000000000001E-2</v>
      </c>
      <c r="BE135" s="62">
        <v>5.0000000000000001E-3</v>
      </c>
      <c r="BF135" s="62">
        <v>5.0000000000000001E-3</v>
      </c>
      <c r="BG135" s="62">
        <v>-1.7500000000000002E-2</v>
      </c>
      <c r="BH135" s="62">
        <v>1.1000000000000001E-2</v>
      </c>
      <c r="BI135" s="62">
        <v>-6.2000000000000006E-2</v>
      </c>
      <c r="BJ135" s="62">
        <v>2.6000000000000002E-2</v>
      </c>
      <c r="BK135" s="62">
        <v>-1.2E-2</v>
      </c>
      <c r="BL135" s="62">
        <v>1.6E-2</v>
      </c>
      <c r="BM135" s="62">
        <v>6.5000000000000006E-3</v>
      </c>
      <c r="BN135" s="62">
        <v>0.01</v>
      </c>
      <c r="BO135" s="62">
        <v>0.40500000000000003</v>
      </c>
      <c r="BP135" s="62">
        <v>0.02</v>
      </c>
      <c r="BQ135" s="62">
        <v>0</v>
      </c>
      <c r="BR135" s="62">
        <v>0</v>
      </c>
      <c r="BS135" s="62">
        <v>0.20250000000000001</v>
      </c>
      <c r="BT135" s="62">
        <v>5.0000000000000001E-3</v>
      </c>
      <c r="BU135" s="62">
        <v>0.20250000000000001</v>
      </c>
      <c r="BV135" s="62">
        <v>5.0000000000000001E-3</v>
      </c>
      <c r="BW135" s="62">
        <v>-2.375E-2</v>
      </c>
      <c r="BX135" s="62">
        <v>0.02</v>
      </c>
      <c r="BY135" s="62">
        <v>8.7500000000000008E-3</v>
      </c>
      <c r="BZ135" s="62">
        <v>0.01</v>
      </c>
      <c r="CA135" s="62">
        <v>-8.7500000000000008E-3</v>
      </c>
      <c r="CB135" s="62">
        <v>1.2500000000000001E-2</v>
      </c>
      <c r="CC135" s="62">
        <v>0.7</v>
      </c>
      <c r="CD135" s="62">
        <v>0</v>
      </c>
      <c r="CE135" s="331"/>
      <c r="CF135" s="76"/>
      <c r="CG135" s="91"/>
    </row>
    <row r="136" spans="4:85" x14ac:dyDescent="0.2">
      <c r="D136" s="91">
        <v>40330</v>
      </c>
      <c r="F136" s="89">
        <v>3.1269999999999998</v>
      </c>
      <c r="G136" s="90">
        <v>7.0565989115627017E-2</v>
      </c>
      <c r="H136" s="89">
        <v>0.16</v>
      </c>
      <c r="I136" s="89">
        <v>0.45</v>
      </c>
      <c r="J136" s="89">
        <v>0.5</v>
      </c>
      <c r="K136" s="89">
        <v>0.4</v>
      </c>
      <c r="L136" s="87">
        <v>0.5</v>
      </c>
      <c r="M136" s="87">
        <v>0.45</v>
      </c>
      <c r="N136" s="89">
        <v>0.5</v>
      </c>
      <c r="O136" s="89">
        <v>0.5</v>
      </c>
      <c r="P136" s="89">
        <v>0.5</v>
      </c>
      <c r="Q136" s="89">
        <v>0.5</v>
      </c>
      <c r="R136" s="90">
        <v>0.25</v>
      </c>
      <c r="S136" s="90">
        <v>0.5</v>
      </c>
      <c r="T136" s="89">
        <v>0.45</v>
      </c>
      <c r="U136" s="89">
        <v>-0.16500000000000001</v>
      </c>
      <c r="V136" s="89">
        <v>0.01</v>
      </c>
      <c r="W136" s="89">
        <v>0.188</v>
      </c>
      <c r="X136" s="89">
        <v>-2.5000000000000001E-3</v>
      </c>
      <c r="Y136" s="89">
        <v>-5.2000000000000005E-2</v>
      </c>
      <c r="Z136" s="89">
        <v>2.8000000000000004E-2</v>
      </c>
      <c r="AA136" s="89">
        <v>-0.16500000000000001</v>
      </c>
      <c r="AB136" s="89">
        <v>0.155</v>
      </c>
      <c r="AC136" s="89">
        <v>-4.7E-2</v>
      </c>
      <c r="AD136" s="89">
        <v>2.5000000000000001E-3</v>
      </c>
      <c r="AE136" s="89">
        <v>-0.185</v>
      </c>
      <c r="AF136" s="89">
        <v>5.0000000000000001E-3</v>
      </c>
      <c r="AG136" s="89">
        <v>-4.7E-2</v>
      </c>
      <c r="AH136" s="89">
        <v>1.4000000000000002E-2</v>
      </c>
      <c r="AI136" s="90">
        <v>0.18</v>
      </c>
      <c r="AJ136" s="90">
        <v>0</v>
      </c>
      <c r="AK136" s="90">
        <v>-0.19500000000000001</v>
      </c>
      <c r="AL136" s="89">
        <v>0</v>
      </c>
      <c r="AM136" s="89"/>
      <c r="AN136" s="89"/>
      <c r="AO136" s="89">
        <v>-0.17</v>
      </c>
      <c r="AP136" s="62">
        <v>7.4999999999999997E-3</v>
      </c>
      <c r="AQ136" s="62">
        <v>0.28999999999999998</v>
      </c>
      <c r="AR136" s="62">
        <v>2.3000000000000003E-2</v>
      </c>
      <c r="AS136" s="62">
        <v>-0.33</v>
      </c>
      <c r="AT136" s="62">
        <v>0</v>
      </c>
      <c r="AU136" s="62">
        <v>-0.36</v>
      </c>
      <c r="AV136" s="62">
        <v>0</v>
      </c>
      <c r="AW136" s="62">
        <v>0</v>
      </c>
      <c r="AX136" s="62">
        <v>-0.01</v>
      </c>
      <c r="AY136" s="62">
        <v>-1.7500000000000002E-2</v>
      </c>
      <c r="AZ136" s="62">
        <v>0.06</v>
      </c>
      <c r="BA136" s="62">
        <v>0.1825</v>
      </c>
      <c r="BB136" s="62">
        <v>1.2500000000000001E-2</v>
      </c>
      <c r="BC136" s="62">
        <v>-1.7500000000000002E-2</v>
      </c>
      <c r="BD136" s="62">
        <v>1.1000000000000001E-2</v>
      </c>
      <c r="BE136" s="62">
        <v>5.0000000000000001E-3</v>
      </c>
      <c r="BF136" s="62">
        <v>5.0000000000000001E-3</v>
      </c>
      <c r="BG136" s="62">
        <v>-1.7500000000000002E-2</v>
      </c>
      <c r="BH136" s="62">
        <v>1.1000000000000001E-2</v>
      </c>
      <c r="BI136" s="62">
        <v>-7.8E-2</v>
      </c>
      <c r="BJ136" s="62">
        <v>2.6000000000000002E-2</v>
      </c>
      <c r="BK136" s="62">
        <v>-1.2E-2</v>
      </c>
      <c r="BL136" s="62">
        <v>1.7000000000000001E-2</v>
      </c>
      <c r="BM136" s="62">
        <v>6.5000000000000006E-3</v>
      </c>
      <c r="BN136" s="62">
        <v>0.01</v>
      </c>
      <c r="BO136" s="62">
        <v>0.39500000000000002</v>
      </c>
      <c r="BP136" s="62">
        <v>3.5000000000000003E-2</v>
      </c>
      <c r="BQ136" s="62">
        <v>0</v>
      </c>
      <c r="BR136" s="62">
        <v>0</v>
      </c>
      <c r="BS136" s="62">
        <v>0.20250000000000001</v>
      </c>
      <c r="BT136" s="62">
        <v>5.0000000000000001E-3</v>
      </c>
      <c r="BU136" s="62">
        <v>0.20250000000000001</v>
      </c>
      <c r="BV136" s="62">
        <v>5.0000000000000001E-3</v>
      </c>
      <c r="BW136" s="62">
        <v>-2.375E-2</v>
      </c>
      <c r="BX136" s="62">
        <v>0.02</v>
      </c>
      <c r="BY136" s="62">
        <v>8.7500000000000008E-3</v>
      </c>
      <c r="BZ136" s="62">
        <v>0.01</v>
      </c>
      <c r="CA136" s="62">
        <v>-8.7500000000000008E-3</v>
      </c>
      <c r="CB136" s="62">
        <v>1.2500000000000001E-2</v>
      </c>
      <c r="CC136" s="62">
        <v>0.8</v>
      </c>
      <c r="CD136" s="62">
        <v>0</v>
      </c>
      <c r="CE136" s="331"/>
      <c r="CF136" s="76"/>
      <c r="CG136" s="91"/>
    </row>
    <row r="137" spans="4:85" x14ac:dyDescent="0.2">
      <c r="D137" s="91">
        <v>40360</v>
      </c>
      <c r="F137" s="89">
        <v>3.1390000000000002</v>
      </c>
      <c r="G137" s="90">
        <v>7.0564342393200016E-2</v>
      </c>
      <c r="H137" s="89">
        <v>0.16</v>
      </c>
      <c r="I137" s="89">
        <v>0.5</v>
      </c>
      <c r="J137" s="89">
        <v>0.5</v>
      </c>
      <c r="K137" s="89">
        <v>0.4</v>
      </c>
      <c r="L137" s="87">
        <v>0.5</v>
      </c>
      <c r="M137" s="87">
        <v>0.5</v>
      </c>
      <c r="N137" s="89">
        <v>0.5</v>
      </c>
      <c r="O137" s="89">
        <v>0.5</v>
      </c>
      <c r="P137" s="89">
        <v>0.5</v>
      </c>
      <c r="Q137" s="89">
        <v>0.5</v>
      </c>
      <c r="R137" s="90">
        <v>0.35</v>
      </c>
      <c r="S137" s="90">
        <v>0.55000000000000004</v>
      </c>
      <c r="T137" s="89">
        <v>0.5</v>
      </c>
      <c r="U137" s="89">
        <v>-0.16500000000000001</v>
      </c>
      <c r="V137" s="89">
        <v>0.01</v>
      </c>
      <c r="W137" s="89">
        <v>0.17800000000000002</v>
      </c>
      <c r="X137" s="89">
        <v>0</v>
      </c>
      <c r="Y137" s="89">
        <v>-5.2000000000000005E-2</v>
      </c>
      <c r="Z137" s="89">
        <v>2.8000000000000004E-2</v>
      </c>
      <c r="AA137" s="89">
        <v>-0.16500000000000001</v>
      </c>
      <c r="AB137" s="89">
        <v>0.155</v>
      </c>
      <c r="AC137" s="89">
        <v>-4.7E-2</v>
      </c>
      <c r="AD137" s="89">
        <v>2.5000000000000001E-3</v>
      </c>
      <c r="AE137" s="89">
        <v>-0.185</v>
      </c>
      <c r="AF137" s="89">
        <v>2.5000000000000001E-3</v>
      </c>
      <c r="AG137" s="89">
        <v>-4.7E-2</v>
      </c>
      <c r="AH137" s="89">
        <v>1.2E-2</v>
      </c>
      <c r="AI137" s="90">
        <v>0.17</v>
      </c>
      <c r="AJ137" s="90">
        <v>0</v>
      </c>
      <c r="AK137" s="90">
        <v>-0.19500000000000001</v>
      </c>
      <c r="AL137" s="89">
        <v>0</v>
      </c>
      <c r="AM137" s="89"/>
      <c r="AN137" s="89"/>
      <c r="AO137" s="89">
        <v>-0.17</v>
      </c>
      <c r="AP137" s="62">
        <v>7.4999999999999997E-3</v>
      </c>
      <c r="AQ137" s="62">
        <v>0.28999999999999998</v>
      </c>
      <c r="AR137" s="62">
        <v>2.3000000000000003E-2</v>
      </c>
      <c r="AS137" s="62">
        <v>-0.33</v>
      </c>
      <c r="AT137" s="62">
        <v>0</v>
      </c>
      <c r="AU137" s="62">
        <v>-0.36</v>
      </c>
      <c r="AV137" s="62">
        <v>0</v>
      </c>
      <c r="AW137" s="62">
        <v>0</v>
      </c>
      <c r="AX137" s="62">
        <v>-0.01</v>
      </c>
      <c r="AY137" s="62">
        <v>-1.7500000000000002E-2</v>
      </c>
      <c r="AZ137" s="62">
        <v>0.06</v>
      </c>
      <c r="BA137" s="62">
        <v>0.1825</v>
      </c>
      <c r="BB137" s="62">
        <v>1.2500000000000001E-2</v>
      </c>
      <c r="BC137" s="62">
        <v>-1.7500000000000002E-2</v>
      </c>
      <c r="BD137" s="62">
        <v>1.1000000000000001E-2</v>
      </c>
      <c r="BE137" s="62">
        <v>5.0000000000000001E-3</v>
      </c>
      <c r="BF137" s="62">
        <v>5.0000000000000001E-3</v>
      </c>
      <c r="BG137" s="62">
        <v>-1.7500000000000002E-2</v>
      </c>
      <c r="BH137" s="62">
        <v>1.1000000000000001E-2</v>
      </c>
      <c r="BI137" s="62">
        <v>-7.1000000000000008E-2</v>
      </c>
      <c r="BJ137" s="62">
        <v>2.6000000000000002E-2</v>
      </c>
      <c r="BK137" s="62">
        <v>-1.2E-2</v>
      </c>
      <c r="BL137" s="62">
        <v>1.8000000000000002E-2</v>
      </c>
      <c r="BM137" s="62">
        <v>6.5000000000000006E-3</v>
      </c>
      <c r="BN137" s="62">
        <v>0.01</v>
      </c>
      <c r="BO137" s="62">
        <v>0.43</v>
      </c>
      <c r="BP137" s="62">
        <v>3.5000000000000003E-2</v>
      </c>
      <c r="BQ137" s="62">
        <v>0</v>
      </c>
      <c r="BR137" s="62">
        <v>0</v>
      </c>
      <c r="BS137" s="62">
        <v>0.215</v>
      </c>
      <c r="BT137" s="62">
        <v>7.4999999999999997E-3</v>
      </c>
      <c r="BU137" s="62">
        <v>0.215</v>
      </c>
      <c r="BV137" s="62">
        <v>7.4999999999999997E-3</v>
      </c>
      <c r="BW137" s="62">
        <v>-2.375E-2</v>
      </c>
      <c r="BX137" s="62">
        <v>0.02</v>
      </c>
      <c r="BY137" s="62">
        <v>8.7500000000000008E-3</v>
      </c>
      <c r="BZ137" s="62">
        <v>0.01</v>
      </c>
      <c r="CA137" s="62">
        <v>-8.7500000000000008E-3</v>
      </c>
      <c r="CB137" s="62">
        <v>1.2500000000000001E-2</v>
      </c>
      <c r="CC137" s="62">
        <v>1</v>
      </c>
      <c r="CD137" s="62">
        <v>0</v>
      </c>
      <c r="CE137" s="331"/>
      <c r="CF137" s="76"/>
      <c r="CG137" s="91"/>
    </row>
    <row r="138" spans="4:85" x14ac:dyDescent="0.2">
      <c r="D138" s="91">
        <v>40391</v>
      </c>
      <c r="F138" s="89">
        <v>3.16</v>
      </c>
      <c r="G138" s="90">
        <v>7.0562640780024999E-2</v>
      </c>
      <c r="H138" s="89">
        <v>0.16</v>
      </c>
      <c r="I138" s="89">
        <v>0.55000000000000004</v>
      </c>
      <c r="J138" s="89">
        <v>0.55000000000000004</v>
      </c>
      <c r="K138" s="89">
        <v>0.5</v>
      </c>
      <c r="L138" s="87">
        <v>0.6</v>
      </c>
      <c r="M138" s="87">
        <v>0.55000000000000004</v>
      </c>
      <c r="N138" s="89">
        <v>0.6</v>
      </c>
      <c r="O138" s="89">
        <v>0.55000000000000004</v>
      </c>
      <c r="P138" s="89">
        <v>0.6</v>
      </c>
      <c r="Q138" s="89">
        <v>0.45</v>
      </c>
      <c r="R138" s="90">
        <v>0.38</v>
      </c>
      <c r="S138" s="90">
        <v>0.6</v>
      </c>
      <c r="T138" s="89">
        <v>0.55000000000000004</v>
      </c>
      <c r="U138" s="89">
        <v>-0.16500000000000001</v>
      </c>
      <c r="V138" s="89">
        <v>0.01</v>
      </c>
      <c r="W138" s="89">
        <v>0.17499999999999999</v>
      </c>
      <c r="X138" s="89">
        <v>2.5000000000000001E-3</v>
      </c>
      <c r="Y138" s="89">
        <v>-5.2000000000000005E-2</v>
      </c>
      <c r="Z138" s="89">
        <v>2.8000000000000004E-2</v>
      </c>
      <c r="AA138" s="89">
        <v>-0.16500000000000001</v>
      </c>
      <c r="AB138" s="89">
        <v>0.155</v>
      </c>
      <c r="AC138" s="89">
        <v>-4.7E-2</v>
      </c>
      <c r="AD138" s="89">
        <v>2.5000000000000001E-3</v>
      </c>
      <c r="AE138" s="89">
        <v>-0.185</v>
      </c>
      <c r="AF138" s="89">
        <v>2.5000000000000001E-3</v>
      </c>
      <c r="AG138" s="89">
        <v>-4.7E-2</v>
      </c>
      <c r="AH138" s="89">
        <v>1.2E-2</v>
      </c>
      <c r="AI138" s="90">
        <v>0.16750000000000001</v>
      </c>
      <c r="AJ138" s="90">
        <v>0</v>
      </c>
      <c r="AK138" s="90">
        <v>-0.19500000000000001</v>
      </c>
      <c r="AL138" s="89">
        <v>0</v>
      </c>
      <c r="AM138" s="89"/>
      <c r="AN138" s="89"/>
      <c r="AO138" s="89">
        <v>-0.17</v>
      </c>
      <c r="AP138" s="62">
        <v>7.4999999999999997E-3</v>
      </c>
      <c r="AQ138" s="62">
        <v>0.28999999999999998</v>
      </c>
      <c r="AR138" s="62">
        <v>2.3000000000000003E-2</v>
      </c>
      <c r="AS138" s="62">
        <v>-0.33</v>
      </c>
      <c r="AT138" s="62">
        <v>0</v>
      </c>
      <c r="AU138" s="62">
        <v>-0.36</v>
      </c>
      <c r="AV138" s="62">
        <v>0</v>
      </c>
      <c r="AW138" s="62">
        <v>0</v>
      </c>
      <c r="AX138" s="62">
        <v>-0.01</v>
      </c>
      <c r="AY138" s="62">
        <v>-1.7500000000000002E-2</v>
      </c>
      <c r="AZ138" s="62">
        <v>0.06</v>
      </c>
      <c r="BA138" s="62">
        <v>0.1825</v>
      </c>
      <c r="BB138" s="62">
        <v>1.2500000000000001E-2</v>
      </c>
      <c r="BC138" s="62">
        <v>-1.7500000000000002E-2</v>
      </c>
      <c r="BD138" s="62">
        <v>1.1000000000000001E-2</v>
      </c>
      <c r="BE138" s="62">
        <v>5.0000000000000001E-3</v>
      </c>
      <c r="BF138" s="62">
        <v>5.0000000000000001E-3</v>
      </c>
      <c r="BG138" s="62">
        <v>-1.7500000000000002E-2</v>
      </c>
      <c r="BH138" s="62">
        <v>1.1000000000000001E-2</v>
      </c>
      <c r="BI138" s="62">
        <v>-6.2000000000000006E-2</v>
      </c>
      <c r="BJ138" s="62">
        <v>2.6000000000000002E-2</v>
      </c>
      <c r="BK138" s="62">
        <v>-1.2E-2</v>
      </c>
      <c r="BL138" s="62">
        <v>1.9000000000000003E-2</v>
      </c>
      <c r="BM138" s="62">
        <v>6.5000000000000006E-3</v>
      </c>
      <c r="BN138" s="62">
        <v>0.01</v>
      </c>
      <c r="BO138" s="62">
        <v>0.495</v>
      </c>
      <c r="BP138" s="62">
        <v>3.5000000000000003E-2</v>
      </c>
      <c r="BQ138" s="62">
        <v>0</v>
      </c>
      <c r="BR138" s="62">
        <v>0</v>
      </c>
      <c r="BS138" s="62">
        <v>0.215</v>
      </c>
      <c r="BT138" s="62">
        <v>7.4999999999999997E-3</v>
      </c>
      <c r="BU138" s="62">
        <v>0.215</v>
      </c>
      <c r="BV138" s="62">
        <v>7.4999999999999997E-3</v>
      </c>
      <c r="BW138" s="62">
        <v>-2.375E-2</v>
      </c>
      <c r="BX138" s="62">
        <v>0.02</v>
      </c>
      <c r="BY138" s="62">
        <v>6.2500000000000003E-3</v>
      </c>
      <c r="BZ138" s="62">
        <v>0.01</v>
      </c>
      <c r="CA138" s="62">
        <v>-1.125E-2</v>
      </c>
      <c r="CB138" s="62">
        <v>1.2500000000000001E-2</v>
      </c>
      <c r="CC138" s="62">
        <v>1</v>
      </c>
      <c r="CD138" s="62">
        <v>0</v>
      </c>
      <c r="CE138" s="331"/>
      <c r="CF138" s="76"/>
      <c r="CG138" s="91"/>
    </row>
    <row r="139" spans="4:85" x14ac:dyDescent="0.2">
      <c r="D139" s="91">
        <v>40422</v>
      </c>
      <c r="F139" s="89">
        <v>3.18</v>
      </c>
      <c r="G139" s="90">
        <v>7.056367691136399E-2</v>
      </c>
      <c r="H139" s="89">
        <v>0.16</v>
      </c>
      <c r="I139" s="89">
        <v>0.55000000000000004</v>
      </c>
      <c r="J139" s="89">
        <v>0.55000000000000004</v>
      </c>
      <c r="K139" s="89">
        <v>0.55000000000000004</v>
      </c>
      <c r="L139" s="87">
        <v>0.55000000000000004</v>
      </c>
      <c r="M139" s="87">
        <v>0.55000000000000004</v>
      </c>
      <c r="N139" s="89">
        <v>0.6</v>
      </c>
      <c r="O139" s="89">
        <v>0.6</v>
      </c>
      <c r="P139" s="89">
        <v>0.55000000000000004</v>
      </c>
      <c r="Q139" s="89">
        <v>0.5</v>
      </c>
      <c r="R139" s="90">
        <v>0.34</v>
      </c>
      <c r="S139" s="90">
        <v>0.6</v>
      </c>
      <c r="T139" s="89">
        <v>0.55000000000000004</v>
      </c>
      <c r="U139" s="89">
        <v>-0.155</v>
      </c>
      <c r="V139" s="89">
        <v>0.01</v>
      </c>
      <c r="W139" s="89">
        <v>0.17300000000000001</v>
      </c>
      <c r="X139" s="89">
        <v>2.5000000000000001E-3</v>
      </c>
      <c r="Y139" s="89">
        <v>-5.2000000000000005E-2</v>
      </c>
      <c r="Z139" s="89">
        <v>2.8000000000000004E-2</v>
      </c>
      <c r="AA139" s="89">
        <v>-0.16500000000000001</v>
      </c>
      <c r="AB139" s="89">
        <v>0.155</v>
      </c>
      <c r="AC139" s="89">
        <v>-4.7E-2</v>
      </c>
      <c r="AD139" s="89">
        <v>2.5000000000000001E-3</v>
      </c>
      <c r="AE139" s="89">
        <v>-0.185</v>
      </c>
      <c r="AF139" s="89">
        <v>2.5000000000000001E-3</v>
      </c>
      <c r="AG139" s="89">
        <v>-4.7E-2</v>
      </c>
      <c r="AH139" s="89">
        <v>1.2E-2</v>
      </c>
      <c r="AI139" s="90">
        <v>0.16500000000000001</v>
      </c>
      <c r="AJ139" s="90">
        <v>0</v>
      </c>
      <c r="AK139" s="90">
        <v>-0.19500000000000001</v>
      </c>
      <c r="AL139" s="89">
        <v>0</v>
      </c>
      <c r="AM139" s="89"/>
      <c r="AN139" s="89"/>
      <c r="AO139" s="89">
        <v>-0.17</v>
      </c>
      <c r="AP139" s="62">
        <v>7.4999999999999997E-3</v>
      </c>
      <c r="AQ139" s="62">
        <v>0.28999999999999998</v>
      </c>
      <c r="AR139" s="62">
        <v>2.3000000000000003E-2</v>
      </c>
      <c r="AS139" s="62">
        <v>-0.33</v>
      </c>
      <c r="AT139" s="62">
        <v>0</v>
      </c>
      <c r="AU139" s="62">
        <v>-0.36</v>
      </c>
      <c r="AV139" s="62">
        <v>0</v>
      </c>
      <c r="AW139" s="62">
        <v>0</v>
      </c>
      <c r="AX139" s="62">
        <v>-0.01</v>
      </c>
      <c r="AY139" s="62">
        <v>-1.7500000000000002E-2</v>
      </c>
      <c r="AZ139" s="62">
        <v>0.06</v>
      </c>
      <c r="BA139" s="62">
        <v>0.1825</v>
      </c>
      <c r="BB139" s="62">
        <v>1.2500000000000001E-2</v>
      </c>
      <c r="BC139" s="62">
        <v>-1.7500000000000002E-2</v>
      </c>
      <c r="BD139" s="62">
        <v>1.1000000000000001E-2</v>
      </c>
      <c r="BE139" s="62">
        <v>5.0000000000000001E-3</v>
      </c>
      <c r="BF139" s="62">
        <v>5.0000000000000001E-3</v>
      </c>
      <c r="BG139" s="62">
        <v>-1.7500000000000002E-2</v>
      </c>
      <c r="BH139" s="62">
        <v>1.1000000000000001E-2</v>
      </c>
      <c r="BI139" s="62">
        <v>-4.2000000000000003E-2</v>
      </c>
      <c r="BJ139" s="62">
        <v>2.5000000000000001E-2</v>
      </c>
      <c r="BK139" s="62">
        <v>-1.2E-2</v>
      </c>
      <c r="BL139" s="62">
        <v>1.9000000000000003E-2</v>
      </c>
      <c r="BM139" s="62">
        <v>6.5000000000000006E-3</v>
      </c>
      <c r="BN139" s="62">
        <v>0.01</v>
      </c>
      <c r="BO139" s="62">
        <v>0.39500000000000002</v>
      </c>
      <c r="BP139" s="62">
        <v>3.5000000000000003E-2</v>
      </c>
      <c r="BQ139" s="62">
        <v>0</v>
      </c>
      <c r="BR139" s="62">
        <v>0</v>
      </c>
      <c r="BS139" s="62">
        <v>0.19500000000000001</v>
      </c>
      <c r="BT139" s="62">
        <v>5.0000000000000001E-3</v>
      </c>
      <c r="BU139" s="62">
        <v>0.19500000000000001</v>
      </c>
      <c r="BV139" s="62">
        <v>5.0000000000000001E-3</v>
      </c>
      <c r="BW139" s="62">
        <v>-2.6249999999999999E-2</v>
      </c>
      <c r="BX139" s="62">
        <v>0.02</v>
      </c>
      <c r="BY139" s="62">
        <v>6.2500000000000003E-3</v>
      </c>
      <c r="BZ139" s="62">
        <v>0.01</v>
      </c>
      <c r="CA139" s="62">
        <v>-1.125E-2</v>
      </c>
      <c r="CB139" s="62">
        <v>1.2500000000000001E-2</v>
      </c>
      <c r="CC139" s="62">
        <v>0.6</v>
      </c>
      <c r="CD139" s="62">
        <v>0</v>
      </c>
      <c r="CE139" s="331"/>
      <c r="CF139" s="76"/>
      <c r="CG139" s="91"/>
    </row>
    <row r="140" spans="4:85" x14ac:dyDescent="0.2">
      <c r="D140" s="91">
        <v>40452</v>
      </c>
      <c r="F140" s="89">
        <v>3.1880000000000002</v>
      </c>
      <c r="G140" s="90">
        <v>7.0567505677966005E-2</v>
      </c>
      <c r="H140" s="89">
        <v>0.16</v>
      </c>
      <c r="I140" s="89">
        <v>0.6</v>
      </c>
      <c r="J140" s="89">
        <v>0.6</v>
      </c>
      <c r="K140" s="89">
        <v>0.55000000000000004</v>
      </c>
      <c r="L140" s="87">
        <v>0.6</v>
      </c>
      <c r="M140" s="87">
        <v>0.6</v>
      </c>
      <c r="N140" s="89">
        <v>0.65</v>
      </c>
      <c r="O140" s="89">
        <v>0.65</v>
      </c>
      <c r="P140" s="89">
        <v>0.6</v>
      </c>
      <c r="Q140" s="89">
        <v>0.5</v>
      </c>
      <c r="R140" s="90">
        <v>0.39</v>
      </c>
      <c r="S140" s="90">
        <v>0.65</v>
      </c>
      <c r="T140" s="89">
        <v>0.6</v>
      </c>
      <c r="U140" s="89">
        <v>-0.14000000000000001</v>
      </c>
      <c r="V140" s="89">
        <v>0.01</v>
      </c>
      <c r="W140" s="89">
        <v>0.188</v>
      </c>
      <c r="X140" s="89">
        <v>2.5000000000000001E-3</v>
      </c>
      <c r="Y140" s="89">
        <v>-5.2000000000000005E-2</v>
      </c>
      <c r="Z140" s="89">
        <v>2.8000000000000004E-2</v>
      </c>
      <c r="AA140" s="89">
        <v>-0.16500000000000001</v>
      </c>
      <c r="AB140" s="89">
        <v>0.155</v>
      </c>
      <c r="AC140" s="89">
        <v>-4.7E-2</v>
      </c>
      <c r="AD140" s="89">
        <v>2.5000000000000001E-3</v>
      </c>
      <c r="AE140" s="89">
        <v>-0.185</v>
      </c>
      <c r="AF140" s="89">
        <v>2.5000000000000001E-3</v>
      </c>
      <c r="AG140" s="89">
        <v>-4.7E-2</v>
      </c>
      <c r="AH140" s="89">
        <v>1.2E-2</v>
      </c>
      <c r="AI140" s="90">
        <v>0.18</v>
      </c>
      <c r="AJ140" s="90">
        <v>0</v>
      </c>
      <c r="AK140" s="90">
        <v>-0.19500000000000001</v>
      </c>
      <c r="AL140" s="89">
        <v>0</v>
      </c>
      <c r="AM140" s="89"/>
      <c r="AN140" s="89"/>
      <c r="AO140" s="89">
        <v>-0.17</v>
      </c>
      <c r="AP140" s="62">
        <v>7.4999999999999997E-3</v>
      </c>
      <c r="AQ140" s="62">
        <v>0.28999999999999998</v>
      </c>
      <c r="AR140" s="62">
        <v>2.3000000000000003E-2</v>
      </c>
      <c r="AS140" s="62">
        <v>-0.33</v>
      </c>
      <c r="AT140" s="62">
        <v>0</v>
      </c>
      <c r="AU140" s="62">
        <v>-0.36</v>
      </c>
      <c r="AV140" s="62">
        <v>0</v>
      </c>
      <c r="AW140" s="62">
        <v>0</v>
      </c>
      <c r="AX140" s="62">
        <v>-0.01</v>
      </c>
      <c r="AY140" s="62">
        <v>-1.7500000000000002E-2</v>
      </c>
      <c r="AZ140" s="62">
        <v>0.06</v>
      </c>
      <c r="BA140" s="62">
        <v>0.1875</v>
      </c>
      <c r="BB140" s="62">
        <v>1.2500000000000001E-2</v>
      </c>
      <c r="BC140" s="62">
        <v>-1.7500000000000002E-2</v>
      </c>
      <c r="BD140" s="62">
        <v>1.1000000000000001E-2</v>
      </c>
      <c r="BE140" s="62">
        <v>5.0000000000000001E-3</v>
      </c>
      <c r="BF140" s="62">
        <v>5.0000000000000001E-3</v>
      </c>
      <c r="BG140" s="62">
        <v>-1.7500000000000002E-2</v>
      </c>
      <c r="BH140" s="62">
        <v>1.1000000000000001E-2</v>
      </c>
      <c r="BI140" s="62">
        <v>-5.2000000000000005E-2</v>
      </c>
      <c r="BJ140" s="62">
        <v>2.5000000000000001E-2</v>
      </c>
      <c r="BK140" s="62">
        <v>-1.2E-2</v>
      </c>
      <c r="BL140" s="62">
        <v>0.02</v>
      </c>
      <c r="BM140" s="62">
        <v>6.5000000000000006E-3</v>
      </c>
      <c r="BN140" s="62">
        <v>0.01</v>
      </c>
      <c r="BO140" s="62">
        <v>0.46100000000000002</v>
      </c>
      <c r="BP140" s="62">
        <v>3.5000000000000003E-2</v>
      </c>
      <c r="BQ140" s="62">
        <v>0</v>
      </c>
      <c r="BR140" s="62">
        <v>0</v>
      </c>
      <c r="BS140" s="62">
        <v>0.215</v>
      </c>
      <c r="BT140" s="62">
        <v>2.5000000000000001E-3</v>
      </c>
      <c r="BU140" s="62">
        <v>0.215</v>
      </c>
      <c r="BV140" s="62">
        <v>2.5000000000000001E-3</v>
      </c>
      <c r="BW140" s="62">
        <v>-2.6249999999999999E-2</v>
      </c>
      <c r="BX140" s="62">
        <v>0.02</v>
      </c>
      <c r="BY140" s="62">
        <v>-9.5000000000000015E-3</v>
      </c>
      <c r="BZ140" s="62">
        <v>0.01</v>
      </c>
      <c r="CA140" s="62">
        <v>-2.7000000000000003E-2</v>
      </c>
      <c r="CB140" s="62">
        <v>1.2500000000000001E-2</v>
      </c>
      <c r="CC140" s="62">
        <v>0.3</v>
      </c>
      <c r="CD140" s="62">
        <v>0</v>
      </c>
      <c r="CE140" s="331"/>
      <c r="CF140" s="76"/>
      <c r="CG140" s="91"/>
    </row>
    <row r="141" spans="4:85" x14ac:dyDescent="0.2">
      <c r="D141" s="91">
        <v>40483</v>
      </c>
      <c r="F141" s="89">
        <v>3.2450000000000001</v>
      </c>
      <c r="G141" s="90">
        <v>7.0571462070126018E-2</v>
      </c>
      <c r="H141" s="89">
        <v>0.16</v>
      </c>
      <c r="I141" s="89">
        <v>0.8</v>
      </c>
      <c r="J141" s="89">
        <v>0.85</v>
      </c>
      <c r="K141" s="89">
        <v>0.8</v>
      </c>
      <c r="L141" s="87">
        <v>0.8</v>
      </c>
      <c r="M141" s="87">
        <v>0.9</v>
      </c>
      <c r="N141" s="89">
        <v>0.95</v>
      </c>
      <c r="O141" s="89">
        <v>0.85</v>
      </c>
      <c r="P141" s="89">
        <v>0.8</v>
      </c>
      <c r="Q141" s="89">
        <v>0.95</v>
      </c>
      <c r="R141" s="90">
        <v>0.33</v>
      </c>
      <c r="S141" s="90">
        <v>0.8</v>
      </c>
      <c r="T141" s="89">
        <v>0.8</v>
      </c>
      <c r="U141" s="89">
        <v>-0.10249999999999999</v>
      </c>
      <c r="V141" s="89">
        <v>3.5000000000000003E-2</v>
      </c>
      <c r="W141" s="89">
        <v>0.25</v>
      </c>
      <c r="X141" s="89">
        <v>0</v>
      </c>
      <c r="Y141" s="89">
        <v>-6.6500000000000004E-2</v>
      </c>
      <c r="Z141" s="89">
        <v>3.2500000000000001E-2</v>
      </c>
      <c r="AA141" s="89">
        <v>-0.16</v>
      </c>
      <c r="AB141" s="89">
        <v>0.155</v>
      </c>
      <c r="AC141" s="89">
        <v>-4.6500000000000007E-2</v>
      </c>
      <c r="AD141" s="89">
        <v>7.4999999999999997E-3</v>
      </c>
      <c r="AE141" s="89">
        <v>-0.18</v>
      </c>
      <c r="AF141" s="89">
        <v>1.2500000000000001E-2</v>
      </c>
      <c r="AG141" s="89">
        <v>-4.6500000000000007E-2</v>
      </c>
      <c r="AH141" s="89">
        <v>2.2000000000000002E-2</v>
      </c>
      <c r="AI141" s="90">
        <v>0.25750000000000001</v>
      </c>
      <c r="AJ141" s="90">
        <v>0</v>
      </c>
      <c r="AK141" s="90">
        <v>-0.19</v>
      </c>
      <c r="AL141" s="89">
        <v>5.0000000000000001E-3</v>
      </c>
      <c r="AM141" s="89"/>
      <c r="AN141" s="89"/>
      <c r="AO141" s="89">
        <v>-0.17</v>
      </c>
      <c r="AP141" s="62">
        <v>0.02</v>
      </c>
      <c r="AQ141" s="62">
        <v>0.12</v>
      </c>
      <c r="AR141" s="62">
        <v>3.2500000000000001E-2</v>
      </c>
      <c r="AS141" s="62">
        <v>-0.33</v>
      </c>
      <c r="AT141" s="62">
        <v>0</v>
      </c>
      <c r="AU141" s="62">
        <v>-0.28000000000000003</v>
      </c>
      <c r="AV141" s="62">
        <v>0</v>
      </c>
      <c r="AW141" s="62">
        <v>0</v>
      </c>
      <c r="AX141" s="62">
        <v>-0.01</v>
      </c>
      <c r="AY141" s="62">
        <v>-2.0499999999999997E-2</v>
      </c>
      <c r="AZ141" s="62">
        <v>0.06</v>
      </c>
      <c r="BA141" s="62">
        <v>0.27</v>
      </c>
      <c r="BB141" s="62">
        <v>1.7500000000000002E-2</v>
      </c>
      <c r="BC141" s="62">
        <v>-2.0499999999999997E-2</v>
      </c>
      <c r="BD141" s="62">
        <v>8.6999999999999994E-3</v>
      </c>
      <c r="BE141" s="62">
        <v>5.0000000000000001E-3</v>
      </c>
      <c r="BF141" s="62">
        <v>5.0000000000000001E-3</v>
      </c>
      <c r="BG141" s="62">
        <v>-2.0499999999999997E-2</v>
      </c>
      <c r="BH141" s="62">
        <v>8.6999999999999994E-3</v>
      </c>
      <c r="BI141" s="62">
        <v>-4.8500000000000008E-2</v>
      </c>
      <c r="BJ141" s="62">
        <v>2.5000000000000001E-2</v>
      </c>
      <c r="BK141" s="62">
        <v>-4.5000000000000005E-3</v>
      </c>
      <c r="BL141" s="62">
        <v>0.02</v>
      </c>
      <c r="BM141" s="62">
        <v>1.6E-2</v>
      </c>
      <c r="BN141" s="62">
        <v>1.4999999999999999E-2</v>
      </c>
      <c r="BO141" s="62">
        <v>0.76749999999999996</v>
      </c>
      <c r="BP141" s="62">
        <v>0.14599999999999999</v>
      </c>
      <c r="BQ141" s="62">
        <v>0</v>
      </c>
      <c r="BR141" s="62">
        <v>0</v>
      </c>
      <c r="BS141" s="62">
        <v>0.28749999999999998</v>
      </c>
      <c r="BT141" s="62">
        <v>0.02</v>
      </c>
      <c r="BU141" s="62">
        <v>0.46500000000000002</v>
      </c>
      <c r="BV141" s="62">
        <v>1.4999999999999999E-2</v>
      </c>
      <c r="BW141" s="62">
        <v>-3.7000000000000005E-2</v>
      </c>
      <c r="BX141" s="62">
        <v>1.7500000000000002E-2</v>
      </c>
      <c r="BY141" s="62">
        <v>-8.5000000000000006E-3</v>
      </c>
      <c r="BZ141" s="62">
        <v>7.4999999999999997E-3</v>
      </c>
      <c r="CA141" s="62">
        <v>-2.6000000000000002E-2</v>
      </c>
      <c r="CB141" s="62">
        <v>0.01</v>
      </c>
      <c r="CC141" s="62">
        <v>0.22</v>
      </c>
      <c r="CD141" s="62">
        <v>0</v>
      </c>
      <c r="CE141" s="331"/>
      <c r="CF141" s="76"/>
      <c r="CG141" s="91"/>
    </row>
    <row r="142" spans="4:85" x14ac:dyDescent="0.2">
      <c r="D142" s="91">
        <v>40513</v>
      </c>
      <c r="F142" s="89">
        <v>3.31</v>
      </c>
      <c r="G142" s="90">
        <v>7.0575290836737997E-2</v>
      </c>
      <c r="H142" s="89">
        <v>0.16</v>
      </c>
      <c r="I142" s="89">
        <v>1</v>
      </c>
      <c r="J142" s="89">
        <v>1.05</v>
      </c>
      <c r="K142" s="89">
        <v>1</v>
      </c>
      <c r="L142" s="87">
        <v>1</v>
      </c>
      <c r="M142" s="87">
        <v>1.1499999999999999</v>
      </c>
      <c r="N142" s="89">
        <v>1.25</v>
      </c>
      <c r="O142" s="89">
        <v>1.05</v>
      </c>
      <c r="P142" s="89">
        <v>1</v>
      </c>
      <c r="Q142" s="89">
        <v>1.35</v>
      </c>
      <c r="R142" s="90">
        <v>0.52500000000000002</v>
      </c>
      <c r="S142" s="90">
        <v>1.1000000000000001</v>
      </c>
      <c r="T142" s="89">
        <v>1</v>
      </c>
      <c r="U142" s="89">
        <v>-9.5000000000000001E-2</v>
      </c>
      <c r="V142" s="89">
        <v>3.5000000000000003E-2</v>
      </c>
      <c r="W142" s="89">
        <v>0.28999999999999998</v>
      </c>
      <c r="X142" s="89">
        <v>2.5000000000000001E-3</v>
      </c>
      <c r="Y142" s="89">
        <v>-6.6500000000000004E-2</v>
      </c>
      <c r="Z142" s="89">
        <v>3.2500000000000001E-2</v>
      </c>
      <c r="AA142" s="89">
        <v>-0.16750000000000001</v>
      </c>
      <c r="AB142" s="89">
        <v>0.155</v>
      </c>
      <c r="AC142" s="89">
        <v>-4.6500000000000007E-2</v>
      </c>
      <c r="AD142" s="89">
        <v>7.4999999999999997E-3</v>
      </c>
      <c r="AE142" s="89">
        <v>-0.1875</v>
      </c>
      <c r="AF142" s="89">
        <v>5.0000000000000001E-3</v>
      </c>
      <c r="AG142" s="89">
        <v>-4.6500000000000007E-2</v>
      </c>
      <c r="AH142" s="89">
        <v>2.2000000000000002E-2</v>
      </c>
      <c r="AI142" s="90">
        <v>0.29749999999999999</v>
      </c>
      <c r="AJ142" s="90">
        <v>0</v>
      </c>
      <c r="AK142" s="90">
        <v>-0.19</v>
      </c>
      <c r="AL142" s="89">
        <v>5.0000000000000001E-3</v>
      </c>
      <c r="AM142" s="89"/>
      <c r="AN142" s="89"/>
      <c r="AO142" s="89">
        <v>-0.17</v>
      </c>
      <c r="AP142" s="62">
        <v>0.02</v>
      </c>
      <c r="AQ142" s="62">
        <v>0.12</v>
      </c>
      <c r="AR142" s="62">
        <v>3.2500000000000001E-2</v>
      </c>
      <c r="AS142" s="62">
        <v>-0.33</v>
      </c>
      <c r="AT142" s="62">
        <v>0</v>
      </c>
      <c r="AU142" s="62">
        <v>-0.28000000000000003</v>
      </c>
      <c r="AV142" s="62">
        <v>0</v>
      </c>
      <c r="AW142" s="62">
        <v>0</v>
      </c>
      <c r="AX142" s="62">
        <v>-0.01</v>
      </c>
      <c r="AY142" s="62">
        <v>-2.0499999999999997E-2</v>
      </c>
      <c r="AZ142" s="62">
        <v>0.06</v>
      </c>
      <c r="BA142" s="62">
        <v>0.30499999999999999</v>
      </c>
      <c r="BB142" s="62">
        <v>2.2499999999999999E-2</v>
      </c>
      <c r="BC142" s="62">
        <v>-2.0499999999999997E-2</v>
      </c>
      <c r="BD142" s="62">
        <v>8.6999999999999994E-3</v>
      </c>
      <c r="BE142" s="62">
        <v>5.0000000000000001E-3</v>
      </c>
      <c r="BF142" s="62">
        <v>5.0000000000000001E-3</v>
      </c>
      <c r="BG142" s="62">
        <v>-2.0499999999999997E-2</v>
      </c>
      <c r="BH142" s="62">
        <v>8.6999999999999994E-3</v>
      </c>
      <c r="BI142" s="62">
        <v>-5.2499999999999998E-2</v>
      </c>
      <c r="BJ142" s="62">
        <v>2.5000000000000001E-2</v>
      </c>
      <c r="BK142" s="62">
        <v>-4.5000000000000005E-3</v>
      </c>
      <c r="BL142" s="62">
        <v>2.1000000000000001E-2</v>
      </c>
      <c r="BM142" s="62">
        <v>1.6E-2</v>
      </c>
      <c r="BN142" s="62">
        <v>1.4999999999999999E-2</v>
      </c>
      <c r="BO142" s="62">
        <v>1.19</v>
      </c>
      <c r="BP142" s="62">
        <v>0.2</v>
      </c>
      <c r="BQ142" s="62">
        <v>0</v>
      </c>
      <c r="BR142" s="62">
        <v>0</v>
      </c>
      <c r="BS142" s="62">
        <v>0.33750000000000002</v>
      </c>
      <c r="BT142" s="62">
        <v>2.2499999999999999E-2</v>
      </c>
      <c r="BU142" s="62">
        <v>0.8</v>
      </c>
      <c r="BV142" s="62">
        <v>1.7500000000000002E-2</v>
      </c>
      <c r="BW142" s="62">
        <v>-2.9500000000000002E-2</v>
      </c>
      <c r="BX142" s="62">
        <v>1.7500000000000002E-2</v>
      </c>
      <c r="BY142" s="62">
        <v>-8.5000000000000006E-3</v>
      </c>
      <c r="BZ142" s="62">
        <v>7.4999999999999997E-3</v>
      </c>
      <c r="CA142" s="62">
        <v>-2.6000000000000002E-2</v>
      </c>
      <c r="CB142" s="62">
        <v>0.01</v>
      </c>
      <c r="CC142" s="62">
        <v>0.2</v>
      </c>
      <c r="CD142" s="62">
        <v>0</v>
      </c>
      <c r="CE142" s="331"/>
      <c r="CF142" s="76"/>
      <c r="CG142" s="91"/>
    </row>
    <row r="143" spans="4:85" x14ac:dyDescent="0.2">
      <c r="D143" s="91">
        <v>40544</v>
      </c>
      <c r="F143" s="89">
        <v>3.5030000000000001</v>
      </c>
      <c r="G143" s="90">
        <v>7.0579247228908001E-2</v>
      </c>
      <c r="H143" s="89">
        <v>0.16</v>
      </c>
      <c r="I143" s="89">
        <v>1</v>
      </c>
      <c r="J143" s="89">
        <v>1.05</v>
      </c>
      <c r="K143" s="89">
        <v>1</v>
      </c>
      <c r="L143" s="87">
        <v>1</v>
      </c>
      <c r="M143" s="87">
        <v>1.1499999999999999</v>
      </c>
      <c r="N143" s="89">
        <v>1.45</v>
      </c>
      <c r="O143" s="89">
        <v>1.05</v>
      </c>
      <c r="P143" s="89">
        <v>1</v>
      </c>
      <c r="Q143" s="89">
        <v>1.35</v>
      </c>
      <c r="R143" s="90">
        <v>0.55000000000000004</v>
      </c>
      <c r="S143" s="90">
        <v>1.1000000000000001</v>
      </c>
      <c r="T143" s="89">
        <v>1</v>
      </c>
      <c r="U143" s="89">
        <v>-0.08</v>
      </c>
      <c r="V143" s="89">
        <v>3.5000000000000003E-2</v>
      </c>
      <c r="W143" s="89">
        <v>0.3</v>
      </c>
      <c r="X143" s="89">
        <v>5.0000000000000001E-3</v>
      </c>
      <c r="Y143" s="89">
        <v>-6.6500000000000004E-2</v>
      </c>
      <c r="Z143" s="89">
        <v>3.2500000000000001E-2</v>
      </c>
      <c r="AA143" s="89">
        <v>-0.17</v>
      </c>
      <c r="AB143" s="89">
        <v>0.155</v>
      </c>
      <c r="AC143" s="89">
        <v>-4.6500000000000007E-2</v>
      </c>
      <c r="AD143" s="89">
        <v>7.4999999999999997E-3</v>
      </c>
      <c r="AE143" s="89">
        <v>-0.19</v>
      </c>
      <c r="AF143" s="89">
        <v>2.5000000000000001E-3</v>
      </c>
      <c r="AG143" s="89">
        <v>-4.6500000000000007E-2</v>
      </c>
      <c r="AH143" s="89">
        <v>2.2000000000000002E-2</v>
      </c>
      <c r="AI143" s="90">
        <v>0.31</v>
      </c>
      <c r="AJ143" s="90">
        <v>0</v>
      </c>
      <c r="AK143" s="90">
        <v>-0.19</v>
      </c>
      <c r="AL143" s="89">
        <v>5.0000000000000001E-3</v>
      </c>
      <c r="AM143" s="89"/>
      <c r="AN143" s="89"/>
      <c r="AO143" s="89">
        <v>-0.17</v>
      </c>
      <c r="AP143" s="62">
        <v>0.02</v>
      </c>
      <c r="AQ143" s="62">
        <v>0.12</v>
      </c>
      <c r="AR143" s="62">
        <v>3.2500000000000001E-2</v>
      </c>
      <c r="AS143" s="62">
        <v>-0.33</v>
      </c>
      <c r="AT143" s="62">
        <v>0</v>
      </c>
      <c r="AU143" s="62">
        <v>-0.28000000000000003</v>
      </c>
      <c r="AV143" s="62">
        <v>0</v>
      </c>
      <c r="AW143" s="62">
        <v>0</v>
      </c>
      <c r="AX143" s="62">
        <v>-0.01</v>
      </c>
      <c r="AY143" s="62">
        <v>-1.6E-2</v>
      </c>
      <c r="AZ143" s="62">
        <v>0.06</v>
      </c>
      <c r="BA143" s="62">
        <v>0.30499999999999999</v>
      </c>
      <c r="BB143" s="62">
        <v>2.2499999999999999E-2</v>
      </c>
      <c r="BC143" s="62">
        <v>-1.6E-2</v>
      </c>
      <c r="BD143" s="62">
        <v>8.6999999999999994E-3</v>
      </c>
      <c r="BE143" s="62">
        <v>5.0000000000000001E-3</v>
      </c>
      <c r="BF143" s="62">
        <v>5.0000000000000001E-3</v>
      </c>
      <c r="BG143" s="62">
        <v>-1.6E-2</v>
      </c>
      <c r="BH143" s="62">
        <v>8.6999999999999994E-3</v>
      </c>
      <c r="BI143" s="62">
        <v>-4.8500000000000008E-2</v>
      </c>
      <c r="BJ143" s="62">
        <v>0.02</v>
      </c>
      <c r="BK143" s="62">
        <v>-2.5000000000000001E-3</v>
      </c>
      <c r="BL143" s="62">
        <v>2.2000000000000002E-2</v>
      </c>
      <c r="BM143" s="62">
        <v>1.6E-2</v>
      </c>
      <c r="BN143" s="62">
        <v>1.4999999999999999E-2</v>
      </c>
      <c r="BO143" s="62">
        <v>1.5249999999999999</v>
      </c>
      <c r="BP143" s="62">
        <v>0.3</v>
      </c>
      <c r="BQ143" s="62">
        <v>0</v>
      </c>
      <c r="BR143" s="62">
        <v>0</v>
      </c>
      <c r="BS143" s="62">
        <v>0.4375</v>
      </c>
      <c r="BT143" s="62">
        <v>0.03</v>
      </c>
      <c r="BU143" s="62">
        <v>0.97499999999999998</v>
      </c>
      <c r="BV143" s="62">
        <v>2.2499999999999999E-2</v>
      </c>
      <c r="BW143" s="62">
        <v>-2.9500000000000002E-2</v>
      </c>
      <c r="BX143" s="62">
        <v>1.7500000000000002E-2</v>
      </c>
      <c r="BY143" s="62">
        <v>-8.5000000000000006E-3</v>
      </c>
      <c r="BZ143" s="62">
        <v>7.4999999999999997E-3</v>
      </c>
      <c r="CA143" s="62">
        <v>-2.35E-2</v>
      </c>
      <c r="CB143" s="62">
        <v>0.01</v>
      </c>
      <c r="CC143" s="62">
        <v>8.5000000000000006E-2</v>
      </c>
      <c r="CD143" s="62">
        <v>0</v>
      </c>
      <c r="CE143" s="331"/>
      <c r="CF143" s="76"/>
      <c r="CG143" s="91"/>
    </row>
    <row r="144" spans="4:85" x14ac:dyDescent="0.2">
      <c r="D144" s="91">
        <v>40575</v>
      </c>
      <c r="F144" s="89">
        <v>3.4049999999999998</v>
      </c>
      <c r="G144" s="90">
        <v>7.0583203621084001E-2</v>
      </c>
      <c r="H144" s="89">
        <v>0.16</v>
      </c>
      <c r="I144" s="89">
        <v>1</v>
      </c>
      <c r="J144" s="89">
        <v>1.05</v>
      </c>
      <c r="K144" s="89">
        <v>1</v>
      </c>
      <c r="L144" s="87">
        <v>1</v>
      </c>
      <c r="M144" s="87">
        <v>1.1499999999999999</v>
      </c>
      <c r="N144" s="89">
        <v>1.45</v>
      </c>
      <c r="O144" s="89">
        <v>1.05</v>
      </c>
      <c r="P144" s="89">
        <v>1</v>
      </c>
      <c r="Q144" s="89">
        <v>1.35</v>
      </c>
      <c r="R144" s="90">
        <v>0.55000000000000004</v>
      </c>
      <c r="S144" s="90">
        <v>1.1000000000000001</v>
      </c>
      <c r="T144" s="89">
        <v>1</v>
      </c>
      <c r="U144" s="89">
        <v>-0.08</v>
      </c>
      <c r="V144" s="89">
        <v>3.5000000000000003E-2</v>
      </c>
      <c r="W144" s="89">
        <v>0.27500000000000002</v>
      </c>
      <c r="X144" s="89">
        <v>7.4999999999999997E-3</v>
      </c>
      <c r="Y144" s="89">
        <v>-6.6500000000000004E-2</v>
      </c>
      <c r="Z144" s="89">
        <v>3.2500000000000001E-2</v>
      </c>
      <c r="AA144" s="89">
        <v>-0.17249999999999999</v>
      </c>
      <c r="AB144" s="89">
        <v>0.155</v>
      </c>
      <c r="AC144" s="89">
        <v>-4.6500000000000007E-2</v>
      </c>
      <c r="AD144" s="89">
        <v>7.4999999999999997E-3</v>
      </c>
      <c r="AE144" s="89">
        <v>-0.1925</v>
      </c>
      <c r="AF144" s="89">
        <v>5.0000000000000001E-3</v>
      </c>
      <c r="AG144" s="89">
        <v>-4.6500000000000007E-2</v>
      </c>
      <c r="AH144" s="89">
        <v>2.2000000000000002E-2</v>
      </c>
      <c r="AI144" s="90">
        <v>0.28749999999999998</v>
      </c>
      <c r="AJ144" s="90">
        <v>0</v>
      </c>
      <c r="AK144" s="90">
        <v>-0.19</v>
      </c>
      <c r="AL144" s="89">
        <v>5.0000000000000001E-3</v>
      </c>
      <c r="AM144" s="89"/>
      <c r="AN144" s="89"/>
      <c r="AO144" s="89">
        <v>-0.17</v>
      </c>
      <c r="AP144" s="62">
        <v>0.02</v>
      </c>
      <c r="AQ144" s="62">
        <v>0.12</v>
      </c>
      <c r="AR144" s="62">
        <v>3.2500000000000001E-2</v>
      </c>
      <c r="AS144" s="62">
        <v>-0.33</v>
      </c>
      <c r="AT144" s="62">
        <v>0</v>
      </c>
      <c r="AU144" s="62">
        <v>-0.28000000000000003</v>
      </c>
      <c r="AV144" s="62">
        <v>0</v>
      </c>
      <c r="AW144" s="62">
        <v>0</v>
      </c>
      <c r="AX144" s="62">
        <v>-0.01</v>
      </c>
      <c r="AY144" s="62">
        <v>-1.6E-2</v>
      </c>
      <c r="AZ144" s="62">
        <v>0.06</v>
      </c>
      <c r="BA144" s="62">
        <v>0.30499999999999999</v>
      </c>
      <c r="BB144" s="62">
        <v>2.2499999999999999E-2</v>
      </c>
      <c r="BC144" s="62">
        <v>-1.6E-2</v>
      </c>
      <c r="BD144" s="62">
        <v>8.6999999999999994E-3</v>
      </c>
      <c r="BE144" s="62">
        <v>5.0000000000000001E-3</v>
      </c>
      <c r="BF144" s="62">
        <v>5.0000000000000001E-3</v>
      </c>
      <c r="BG144" s="62">
        <v>-1.6E-2</v>
      </c>
      <c r="BH144" s="62">
        <v>8.6999999999999994E-3</v>
      </c>
      <c r="BI144" s="62">
        <v>-5.1500000000000004E-2</v>
      </c>
      <c r="BJ144" s="62">
        <v>0.02</v>
      </c>
      <c r="BK144" s="62">
        <v>-2.5000000000000001E-3</v>
      </c>
      <c r="BL144" s="62">
        <v>2.3000000000000003E-2</v>
      </c>
      <c r="BM144" s="62">
        <v>1.6E-2</v>
      </c>
      <c r="BN144" s="62">
        <v>1.4999999999999999E-2</v>
      </c>
      <c r="BO144" s="62">
        <v>1.4550000000000001</v>
      </c>
      <c r="BP144" s="62">
        <v>0.3</v>
      </c>
      <c r="BQ144" s="62">
        <v>0</v>
      </c>
      <c r="BR144" s="62">
        <v>0</v>
      </c>
      <c r="BS144" s="62">
        <v>0.435</v>
      </c>
      <c r="BT144" s="62">
        <v>0.03</v>
      </c>
      <c r="BU144" s="62">
        <v>0.97499999999999998</v>
      </c>
      <c r="BV144" s="62">
        <v>1.7500000000000002E-2</v>
      </c>
      <c r="BW144" s="62">
        <v>-2.9500000000000002E-2</v>
      </c>
      <c r="BX144" s="62">
        <v>1.7500000000000002E-2</v>
      </c>
      <c r="BY144" s="62">
        <v>-8.5000000000000006E-3</v>
      </c>
      <c r="BZ144" s="62">
        <v>7.4999999999999997E-3</v>
      </c>
      <c r="CA144" s="62">
        <v>-2.35E-2</v>
      </c>
      <c r="CB144" s="62">
        <v>0.01</v>
      </c>
      <c r="CC144" s="62">
        <v>7.4999999999999997E-2</v>
      </c>
      <c r="CD144" s="62">
        <v>0</v>
      </c>
      <c r="CE144" s="331"/>
      <c r="CF144" s="76"/>
      <c r="CG144" s="91"/>
    </row>
    <row r="145" spans="4:85" x14ac:dyDescent="0.2">
      <c r="D145" s="91">
        <v>40603</v>
      </c>
      <c r="F145" s="89">
        <v>3.2890000000000006</v>
      </c>
      <c r="G145" s="90">
        <v>7.0586777136602025E-2</v>
      </c>
      <c r="H145" s="89">
        <v>0.155</v>
      </c>
      <c r="I145" s="89">
        <v>0.75</v>
      </c>
      <c r="J145" s="89">
        <v>0.8</v>
      </c>
      <c r="K145" s="89">
        <v>0.75</v>
      </c>
      <c r="L145" s="87">
        <v>0.75</v>
      </c>
      <c r="M145" s="87">
        <v>0.85</v>
      </c>
      <c r="N145" s="89">
        <v>1</v>
      </c>
      <c r="O145" s="89">
        <v>0.75</v>
      </c>
      <c r="P145" s="89">
        <v>0.75</v>
      </c>
      <c r="Q145" s="89">
        <v>0.95</v>
      </c>
      <c r="R145" s="90">
        <v>0.24</v>
      </c>
      <c r="S145" s="90">
        <v>0.75</v>
      </c>
      <c r="T145" s="89">
        <v>0.75</v>
      </c>
      <c r="U145" s="89">
        <v>-0.08</v>
      </c>
      <c r="V145" s="89">
        <v>3.5000000000000003E-2</v>
      </c>
      <c r="W145" s="89">
        <v>0.27300000000000002</v>
      </c>
      <c r="X145" s="89">
        <v>0.01</v>
      </c>
      <c r="Y145" s="89">
        <v>-6.6500000000000004E-2</v>
      </c>
      <c r="Z145" s="89">
        <v>3.2500000000000001E-2</v>
      </c>
      <c r="AA145" s="89">
        <v>-0.17499999999999999</v>
      </c>
      <c r="AB145" s="89">
        <v>0.155</v>
      </c>
      <c r="AC145" s="89">
        <v>-4.6500000000000007E-2</v>
      </c>
      <c r="AD145" s="89">
        <v>7.4999999999999997E-3</v>
      </c>
      <c r="AE145" s="89">
        <v>-0.19500000000000001</v>
      </c>
      <c r="AF145" s="89">
        <v>2.5000000000000001E-3</v>
      </c>
      <c r="AG145" s="89">
        <v>-4.6500000000000007E-2</v>
      </c>
      <c r="AH145" s="89">
        <v>2.2000000000000002E-2</v>
      </c>
      <c r="AI145" s="90">
        <v>0.28499999999999998</v>
      </c>
      <c r="AJ145" s="90">
        <v>0</v>
      </c>
      <c r="AK145" s="90">
        <v>-0.19</v>
      </c>
      <c r="AL145" s="89">
        <v>5.0000000000000001E-3</v>
      </c>
      <c r="AM145" s="89"/>
      <c r="AN145" s="89"/>
      <c r="AO145" s="89">
        <v>-0.17</v>
      </c>
      <c r="AP145" s="62">
        <v>0.02</v>
      </c>
      <c r="AQ145" s="62">
        <v>0.12</v>
      </c>
      <c r="AR145" s="62">
        <v>3.2500000000000001E-2</v>
      </c>
      <c r="AS145" s="62">
        <v>-0.33</v>
      </c>
      <c r="AT145" s="62">
        <v>0</v>
      </c>
      <c r="AU145" s="62">
        <v>-0.28000000000000003</v>
      </c>
      <c r="AV145" s="62">
        <v>0</v>
      </c>
      <c r="AW145" s="62">
        <v>0</v>
      </c>
      <c r="AX145" s="62">
        <v>-0.01</v>
      </c>
      <c r="AY145" s="62">
        <v>-1.6E-2</v>
      </c>
      <c r="AZ145" s="62">
        <v>0.06</v>
      </c>
      <c r="BA145" s="62">
        <v>0.26500000000000001</v>
      </c>
      <c r="BB145" s="62">
        <v>2.2499999999999999E-2</v>
      </c>
      <c r="BC145" s="62">
        <v>-1.6E-2</v>
      </c>
      <c r="BD145" s="62">
        <v>8.6999999999999994E-3</v>
      </c>
      <c r="BE145" s="62">
        <v>5.0000000000000001E-3</v>
      </c>
      <c r="BF145" s="62">
        <v>5.0000000000000001E-3</v>
      </c>
      <c r="BG145" s="62">
        <v>-1.6E-2</v>
      </c>
      <c r="BH145" s="62">
        <v>8.6999999999999994E-3</v>
      </c>
      <c r="BI145" s="62">
        <v>-6.8500000000000005E-2</v>
      </c>
      <c r="BJ145" s="62">
        <v>2.5000000000000001E-2</v>
      </c>
      <c r="BK145" s="62">
        <v>-2.5000000000000001E-3</v>
      </c>
      <c r="BL145" s="62">
        <v>2.4E-2</v>
      </c>
      <c r="BM145" s="62">
        <v>1.6E-2</v>
      </c>
      <c r="BN145" s="62">
        <v>1.4999999999999999E-2</v>
      </c>
      <c r="BO145" s="62">
        <v>0.83499999999999996</v>
      </c>
      <c r="BP145" s="62">
        <v>0.16</v>
      </c>
      <c r="BQ145" s="62">
        <v>0</v>
      </c>
      <c r="BR145" s="62">
        <v>0</v>
      </c>
      <c r="BS145" s="62">
        <v>0.30249999999999999</v>
      </c>
      <c r="BT145" s="62">
        <v>0.02</v>
      </c>
      <c r="BU145" s="62">
        <v>0.60750000000000004</v>
      </c>
      <c r="BV145" s="62">
        <v>2.5000000000000001E-3</v>
      </c>
      <c r="BW145" s="62">
        <v>-2.9500000000000002E-2</v>
      </c>
      <c r="BX145" s="62">
        <v>1.7500000000000002E-2</v>
      </c>
      <c r="BY145" s="62">
        <v>0.01</v>
      </c>
      <c r="BZ145" s="62">
        <v>7.4999999999999997E-3</v>
      </c>
      <c r="CA145" s="62">
        <v>-5.0000000000000001E-3</v>
      </c>
      <c r="CB145" s="62">
        <v>0.01</v>
      </c>
      <c r="CC145" s="62">
        <v>0.115</v>
      </c>
      <c r="CD145" s="62">
        <v>0</v>
      </c>
      <c r="CE145" s="331"/>
      <c r="CF145" s="76"/>
      <c r="CG145" s="91"/>
    </row>
    <row r="146" spans="4:85" x14ac:dyDescent="0.2">
      <c r="D146" s="91">
        <v>40634</v>
      </c>
      <c r="F146" s="89">
        <v>3.173</v>
      </c>
      <c r="G146" s="90">
        <v>7.0590733528787017E-2</v>
      </c>
      <c r="H146" s="89">
        <v>0.155</v>
      </c>
      <c r="I146" s="89">
        <v>0.4</v>
      </c>
      <c r="J146" s="89">
        <v>0.45</v>
      </c>
      <c r="K146" s="89">
        <v>0.4</v>
      </c>
      <c r="L146" s="87">
        <v>0.45</v>
      </c>
      <c r="M146" s="87">
        <v>0.45</v>
      </c>
      <c r="N146" s="89">
        <v>0.45</v>
      </c>
      <c r="O146" s="89">
        <v>0.45</v>
      </c>
      <c r="P146" s="89">
        <v>0.45</v>
      </c>
      <c r="Q146" s="89">
        <v>0.5</v>
      </c>
      <c r="R146" s="90">
        <v>0.3</v>
      </c>
      <c r="S146" s="90">
        <v>0.45</v>
      </c>
      <c r="T146" s="89">
        <v>0.4</v>
      </c>
      <c r="U146" s="89">
        <v>-0.125</v>
      </c>
      <c r="V146" s="89">
        <v>0.01</v>
      </c>
      <c r="W146" s="89">
        <v>0.17800000000000002</v>
      </c>
      <c r="X146" s="89">
        <v>-2.5000000000000001E-3</v>
      </c>
      <c r="Y146" s="89">
        <v>-4.9000000000000002E-2</v>
      </c>
      <c r="Z146" s="89">
        <v>0.03</v>
      </c>
      <c r="AA146" s="89">
        <v>-0.16500000000000001</v>
      </c>
      <c r="AB146" s="89">
        <v>0.155</v>
      </c>
      <c r="AC146" s="89">
        <v>-4.4000000000000004E-2</v>
      </c>
      <c r="AD146" s="89">
        <v>2.5000000000000001E-3</v>
      </c>
      <c r="AE146" s="89">
        <v>-0.185</v>
      </c>
      <c r="AF146" s="89">
        <v>0.01</v>
      </c>
      <c r="AG146" s="89">
        <v>-4.4000000000000004E-2</v>
      </c>
      <c r="AH146" s="89">
        <v>1.4000000000000002E-2</v>
      </c>
      <c r="AI146" s="90">
        <v>0.19750000000000001</v>
      </c>
      <c r="AJ146" s="90">
        <v>0</v>
      </c>
      <c r="AK146" s="90">
        <v>-0.19</v>
      </c>
      <c r="AL146" s="89">
        <v>0</v>
      </c>
      <c r="AM146" s="89"/>
      <c r="AN146" s="89"/>
      <c r="AO146" s="89">
        <v>-0.17</v>
      </c>
      <c r="AP146" s="62">
        <v>7.4999999999999997E-3</v>
      </c>
      <c r="AQ146" s="62">
        <v>0.29499999999999998</v>
      </c>
      <c r="AR146" s="62">
        <v>2.5000000000000001E-2</v>
      </c>
      <c r="AS146" s="62">
        <v>-0.33</v>
      </c>
      <c r="AT146" s="62">
        <v>0</v>
      </c>
      <c r="AU146" s="62">
        <v>0</v>
      </c>
      <c r="AV146" s="62">
        <v>0</v>
      </c>
      <c r="AW146" s="62">
        <v>0</v>
      </c>
      <c r="AX146" s="62">
        <v>-0.01</v>
      </c>
      <c r="AY146" s="62">
        <v>-1.5500000000000002E-2</v>
      </c>
      <c r="AZ146" s="62">
        <v>0.06</v>
      </c>
      <c r="BA146" s="62">
        <v>0.19500000000000001</v>
      </c>
      <c r="BB146" s="62">
        <v>1.7500000000000002E-2</v>
      </c>
      <c r="BC146" s="62">
        <v>-1.5500000000000002E-2</v>
      </c>
      <c r="BD146" s="62">
        <v>1.1000000000000001E-2</v>
      </c>
      <c r="BE146" s="62">
        <v>5.0000000000000001E-3</v>
      </c>
      <c r="BF146" s="62">
        <v>5.0000000000000001E-3</v>
      </c>
      <c r="BG146" s="62">
        <v>-1.5500000000000002E-2</v>
      </c>
      <c r="BH146" s="62">
        <v>1.1000000000000001E-2</v>
      </c>
      <c r="BI146" s="62">
        <v>-0.06</v>
      </c>
      <c r="BJ146" s="62">
        <v>2.6000000000000002E-2</v>
      </c>
      <c r="BK146" s="62">
        <v>-9.999998999999999E-3</v>
      </c>
      <c r="BL146" s="62">
        <v>1.6E-2</v>
      </c>
      <c r="BM146" s="62">
        <v>6.5000000000000006E-3</v>
      </c>
      <c r="BN146" s="62">
        <v>0.01</v>
      </c>
      <c r="BO146" s="62">
        <v>0.45</v>
      </c>
      <c r="BP146" s="62">
        <v>0.02</v>
      </c>
      <c r="BQ146" s="62">
        <v>0</v>
      </c>
      <c r="BR146" s="62">
        <v>0</v>
      </c>
      <c r="BS146" s="62">
        <v>0.25</v>
      </c>
      <c r="BT146" s="62">
        <v>5.0000000000000001E-3</v>
      </c>
      <c r="BU146" s="62">
        <v>0.25</v>
      </c>
      <c r="BV146" s="62">
        <v>5.0000000000000001E-3</v>
      </c>
      <c r="BW146" s="62">
        <v>-2.2000000000000002E-2</v>
      </c>
      <c r="BX146" s="62">
        <v>0.02</v>
      </c>
      <c r="BY146" s="62">
        <v>0.01</v>
      </c>
      <c r="BZ146" s="62">
        <v>0.01</v>
      </c>
      <c r="CA146" s="62">
        <v>-5.0000000000000001E-3</v>
      </c>
      <c r="CB146" s="62">
        <v>1.2500000000000001E-2</v>
      </c>
      <c r="CC146" s="62">
        <v>0.55000000000000004</v>
      </c>
      <c r="CD146" s="62">
        <v>0</v>
      </c>
      <c r="CE146" s="331"/>
      <c r="CF146" s="76"/>
      <c r="CG146" s="91"/>
    </row>
    <row r="147" spans="4:85" x14ac:dyDescent="0.2">
      <c r="D147" s="91">
        <v>40664</v>
      </c>
      <c r="F147" s="89">
        <v>3.1660000000000004</v>
      </c>
      <c r="G147" s="90">
        <v>7.0594562295423005E-2</v>
      </c>
      <c r="H147" s="89">
        <v>0.155</v>
      </c>
      <c r="I147" s="89">
        <v>0.45</v>
      </c>
      <c r="J147" s="89">
        <v>0.5</v>
      </c>
      <c r="K147" s="89">
        <v>0.4</v>
      </c>
      <c r="L147" s="87">
        <v>0.4</v>
      </c>
      <c r="M147" s="87">
        <v>0.45</v>
      </c>
      <c r="N147" s="89">
        <v>0.5</v>
      </c>
      <c r="O147" s="89">
        <v>0.45</v>
      </c>
      <c r="P147" s="89">
        <v>0.4</v>
      </c>
      <c r="Q147" s="89">
        <v>0.45</v>
      </c>
      <c r="R147" s="90">
        <v>0.25</v>
      </c>
      <c r="S147" s="90">
        <v>0.5</v>
      </c>
      <c r="T147" s="89">
        <v>0.45</v>
      </c>
      <c r="U147" s="89">
        <v>-0.14000000000000001</v>
      </c>
      <c r="V147" s="89">
        <v>0.01</v>
      </c>
      <c r="W147" s="89">
        <v>0.188</v>
      </c>
      <c r="X147" s="89">
        <v>-2.5000000000000001E-3</v>
      </c>
      <c r="Y147" s="89">
        <v>-4.9000000000000002E-2</v>
      </c>
      <c r="Z147" s="89">
        <v>0.03</v>
      </c>
      <c r="AA147" s="89">
        <v>-0.16500000000000001</v>
      </c>
      <c r="AB147" s="89">
        <v>0.155</v>
      </c>
      <c r="AC147" s="89">
        <v>-4.4000000000000004E-2</v>
      </c>
      <c r="AD147" s="89">
        <v>2.5000000000000001E-3</v>
      </c>
      <c r="AE147" s="89">
        <v>-0.185</v>
      </c>
      <c r="AF147" s="89">
        <v>7.4999999999999997E-3</v>
      </c>
      <c r="AG147" s="89">
        <v>-4.4000000000000004E-2</v>
      </c>
      <c r="AH147" s="89">
        <v>1.4000000000000002E-2</v>
      </c>
      <c r="AI147" s="90">
        <v>0.1875</v>
      </c>
      <c r="AJ147" s="90">
        <v>0</v>
      </c>
      <c r="AK147" s="90">
        <v>-0.19</v>
      </c>
      <c r="AL147" s="89">
        <v>0</v>
      </c>
      <c r="AM147" s="89"/>
      <c r="AN147" s="89"/>
      <c r="AO147" s="89">
        <v>-0.17</v>
      </c>
      <c r="AP147" s="62">
        <v>7.4999999999999997E-3</v>
      </c>
      <c r="AQ147" s="62">
        <v>0.29499999999999998</v>
      </c>
      <c r="AR147" s="62">
        <v>0</v>
      </c>
      <c r="AS147" s="62">
        <v>-0.33</v>
      </c>
      <c r="AT147" s="62">
        <v>0</v>
      </c>
      <c r="AU147" s="62">
        <v>0</v>
      </c>
      <c r="AV147" s="62">
        <v>0</v>
      </c>
      <c r="AW147" s="62">
        <v>0</v>
      </c>
      <c r="AX147" s="62">
        <v>-0.01</v>
      </c>
      <c r="AY147" s="62">
        <v>-1.5500000000000002E-2</v>
      </c>
      <c r="AZ147" s="62">
        <v>0.06</v>
      </c>
      <c r="BA147" s="62">
        <v>0.1825</v>
      </c>
      <c r="BB147" s="62">
        <v>0.01</v>
      </c>
      <c r="BC147" s="62">
        <v>-1.5500000000000002E-2</v>
      </c>
      <c r="BD147" s="62">
        <v>1.1000000000000001E-2</v>
      </c>
      <c r="BE147" s="62">
        <v>5.0000000000000001E-3</v>
      </c>
      <c r="BF147" s="62">
        <v>5.0000000000000001E-3</v>
      </c>
      <c r="BG147" s="62">
        <v>-1.5500000000000002E-2</v>
      </c>
      <c r="BH147" s="62">
        <v>1.1000000000000001E-2</v>
      </c>
      <c r="BI147" s="62">
        <v>-0.06</v>
      </c>
      <c r="BJ147" s="62">
        <v>2.6000000000000002E-2</v>
      </c>
      <c r="BK147" s="62">
        <v>-9.999998999999999E-3</v>
      </c>
      <c r="BL147" s="62">
        <v>1.6E-2</v>
      </c>
      <c r="BM147" s="62">
        <v>6.5000000000000006E-3</v>
      </c>
      <c r="BN147" s="62">
        <v>0.01</v>
      </c>
      <c r="BO147" s="62">
        <v>0.40500000000000003</v>
      </c>
      <c r="BP147" s="62">
        <v>0.02</v>
      </c>
      <c r="BQ147" s="62">
        <v>0</v>
      </c>
      <c r="BR147" s="62">
        <v>0</v>
      </c>
      <c r="BS147" s="62">
        <v>0.20250000000000001</v>
      </c>
      <c r="BT147" s="62">
        <v>5.0000000000000001E-3</v>
      </c>
      <c r="BU147" s="62">
        <v>0.20250000000000001</v>
      </c>
      <c r="BV147" s="62">
        <v>5.0000000000000001E-3</v>
      </c>
      <c r="BW147" s="62">
        <v>-2.2250000000000002E-2</v>
      </c>
      <c r="BX147" s="62">
        <v>0.02</v>
      </c>
      <c r="BY147" s="62">
        <v>9.75E-3</v>
      </c>
      <c r="BZ147" s="62">
        <v>0.01</v>
      </c>
      <c r="CA147" s="62">
        <v>-5.2500000000000003E-3</v>
      </c>
      <c r="CB147" s="62">
        <v>1.2500000000000001E-2</v>
      </c>
      <c r="CC147" s="62">
        <v>0.7</v>
      </c>
      <c r="CD147" s="62">
        <v>0</v>
      </c>
      <c r="CE147" s="331"/>
      <c r="CF147" s="76"/>
      <c r="CG147" s="91"/>
    </row>
    <row r="148" spans="4:85" x14ac:dyDescent="0.2">
      <c r="D148" s="91">
        <v>40695</v>
      </c>
      <c r="F148" s="89">
        <v>3.2060000000000004</v>
      </c>
      <c r="G148" s="90">
        <v>7.0598518687618003E-2</v>
      </c>
      <c r="H148" s="89">
        <v>0.155</v>
      </c>
      <c r="I148" s="89">
        <v>0.45</v>
      </c>
      <c r="J148" s="89">
        <v>0.5</v>
      </c>
      <c r="K148" s="89">
        <v>0.4</v>
      </c>
      <c r="L148" s="87">
        <v>0.5</v>
      </c>
      <c r="M148" s="87">
        <v>0.45</v>
      </c>
      <c r="N148" s="89">
        <v>0.5</v>
      </c>
      <c r="O148" s="89">
        <v>0.5</v>
      </c>
      <c r="P148" s="89">
        <v>0.5</v>
      </c>
      <c r="Q148" s="89">
        <v>0.5</v>
      </c>
      <c r="R148" s="90">
        <v>0.25</v>
      </c>
      <c r="S148" s="90">
        <v>0.5</v>
      </c>
      <c r="T148" s="89">
        <v>0.45</v>
      </c>
      <c r="U148" s="89">
        <v>-0.15</v>
      </c>
      <c r="V148" s="89">
        <v>0.01</v>
      </c>
      <c r="W148" s="89">
        <v>0.18300000000000002</v>
      </c>
      <c r="X148" s="89">
        <v>-2.5000000000000001E-3</v>
      </c>
      <c r="Y148" s="89">
        <v>-4.9000000000000002E-2</v>
      </c>
      <c r="Z148" s="89">
        <v>0.03</v>
      </c>
      <c r="AA148" s="89">
        <v>-0.16500000000000001</v>
      </c>
      <c r="AB148" s="89">
        <v>0.155</v>
      </c>
      <c r="AC148" s="89">
        <v>-4.4000000000000004E-2</v>
      </c>
      <c r="AD148" s="89">
        <v>2.5000000000000001E-3</v>
      </c>
      <c r="AE148" s="89">
        <v>-0.185</v>
      </c>
      <c r="AF148" s="89">
        <v>5.0000000000000001E-3</v>
      </c>
      <c r="AG148" s="89">
        <v>-4.4000000000000004E-2</v>
      </c>
      <c r="AH148" s="89">
        <v>1.4000000000000002E-2</v>
      </c>
      <c r="AI148" s="90">
        <v>0.1825</v>
      </c>
      <c r="AJ148" s="90">
        <v>0</v>
      </c>
      <c r="AK148" s="90">
        <v>-0.19</v>
      </c>
      <c r="AL148" s="89">
        <v>0</v>
      </c>
      <c r="AM148" s="89"/>
      <c r="AN148" s="89"/>
      <c r="AO148" s="89">
        <v>-0.17</v>
      </c>
      <c r="AP148" s="62">
        <v>7.4999999999999997E-3</v>
      </c>
      <c r="AQ148" s="62">
        <v>0.29499999999999998</v>
      </c>
      <c r="AR148" s="62">
        <v>0</v>
      </c>
      <c r="AS148" s="62">
        <v>-0.33</v>
      </c>
      <c r="AT148" s="62">
        <v>0</v>
      </c>
      <c r="AU148" s="62">
        <v>0</v>
      </c>
      <c r="AV148" s="62">
        <v>0</v>
      </c>
      <c r="AW148" s="62">
        <v>0</v>
      </c>
      <c r="AX148" s="62">
        <v>0</v>
      </c>
      <c r="AY148" s="62">
        <v>-1.5500000000000002E-2</v>
      </c>
      <c r="AZ148" s="62">
        <v>0.06</v>
      </c>
      <c r="BA148" s="62">
        <v>0.1825</v>
      </c>
      <c r="BB148" s="62">
        <v>1.2500000000000001E-2</v>
      </c>
      <c r="BC148" s="62">
        <v>-1.5500000000000002E-2</v>
      </c>
      <c r="BD148" s="62">
        <v>1.1000000000000001E-2</v>
      </c>
      <c r="BE148" s="62">
        <v>5.0000000000000001E-3</v>
      </c>
      <c r="BF148" s="62">
        <v>5.0000000000000001E-3</v>
      </c>
      <c r="BG148" s="62">
        <v>-1.5500000000000002E-2</v>
      </c>
      <c r="BH148" s="62">
        <v>1.1000000000000001E-2</v>
      </c>
      <c r="BI148" s="62">
        <v>-7.6000000000000012E-2</v>
      </c>
      <c r="BJ148" s="62">
        <v>2.6000000000000002E-2</v>
      </c>
      <c r="BK148" s="62">
        <v>-9.999998999999999E-3</v>
      </c>
      <c r="BL148" s="62">
        <v>1.7000000000000001E-2</v>
      </c>
      <c r="BM148" s="62">
        <v>6.5000000000000006E-3</v>
      </c>
      <c r="BN148" s="62">
        <v>0.01</v>
      </c>
      <c r="BO148" s="62">
        <v>0.39500000000000002</v>
      </c>
      <c r="BP148" s="62">
        <v>3.5000000000000003E-2</v>
      </c>
      <c r="BQ148" s="62">
        <v>0</v>
      </c>
      <c r="BR148" s="62">
        <v>0</v>
      </c>
      <c r="BS148" s="62">
        <v>0.20250000000000001</v>
      </c>
      <c r="BT148" s="62">
        <v>5.0000000000000001E-3</v>
      </c>
      <c r="BU148" s="62">
        <v>0.20250000000000001</v>
      </c>
      <c r="BV148" s="62">
        <v>5.0000000000000001E-3</v>
      </c>
      <c r="BW148" s="62">
        <v>-2.2250000000000002E-2</v>
      </c>
      <c r="BX148" s="62">
        <v>0.02</v>
      </c>
      <c r="BY148" s="62">
        <v>9.75E-3</v>
      </c>
      <c r="BZ148" s="62">
        <v>0.01</v>
      </c>
      <c r="CA148" s="62">
        <v>-5.2500000000000003E-3</v>
      </c>
      <c r="CB148" s="62">
        <v>1.2500000000000001E-2</v>
      </c>
      <c r="CC148" s="62">
        <v>0.8</v>
      </c>
      <c r="CD148" s="62">
        <v>0</v>
      </c>
      <c r="CE148" s="331"/>
      <c r="CF148" s="76"/>
      <c r="CG148" s="91"/>
    </row>
    <row r="149" spans="4:85" x14ac:dyDescent="0.2">
      <c r="D149" s="91">
        <v>40725</v>
      </c>
      <c r="F149" s="89">
        <v>3.218</v>
      </c>
      <c r="G149" s="90">
        <v>7.0602347454264025E-2</v>
      </c>
      <c r="H149" s="89">
        <v>0.155</v>
      </c>
      <c r="I149" s="89">
        <v>0.5</v>
      </c>
      <c r="J149" s="89">
        <v>0.5</v>
      </c>
      <c r="K149" s="89">
        <v>0.4</v>
      </c>
      <c r="L149" s="87">
        <v>0.5</v>
      </c>
      <c r="M149" s="87">
        <v>0.5</v>
      </c>
      <c r="N149" s="89">
        <v>0.5</v>
      </c>
      <c r="O149" s="89">
        <v>0.5</v>
      </c>
      <c r="P149" s="89">
        <v>0.5</v>
      </c>
      <c r="Q149" s="89">
        <v>0.5</v>
      </c>
      <c r="R149" s="90">
        <v>0.35</v>
      </c>
      <c r="S149" s="90">
        <v>0.55000000000000004</v>
      </c>
      <c r="T149" s="89">
        <v>0.5</v>
      </c>
      <c r="U149" s="89">
        <v>-0.15</v>
      </c>
      <c r="V149" s="89">
        <v>0.01</v>
      </c>
      <c r="W149" s="89">
        <v>0.17300000000000001</v>
      </c>
      <c r="X149" s="89">
        <v>0</v>
      </c>
      <c r="Y149" s="89">
        <v>-4.9000000000000002E-2</v>
      </c>
      <c r="Z149" s="89">
        <v>0.03</v>
      </c>
      <c r="AA149" s="89">
        <v>-0.16500000000000001</v>
      </c>
      <c r="AB149" s="89">
        <v>0.155</v>
      </c>
      <c r="AC149" s="89">
        <v>-4.4000000000000004E-2</v>
      </c>
      <c r="AD149" s="89">
        <v>2.5000000000000001E-3</v>
      </c>
      <c r="AE149" s="89">
        <v>-0.185</v>
      </c>
      <c r="AF149" s="89">
        <v>2.5000000000000001E-3</v>
      </c>
      <c r="AG149" s="89">
        <v>-4.4000000000000004E-2</v>
      </c>
      <c r="AH149" s="89">
        <v>1.2E-2</v>
      </c>
      <c r="AI149" s="90">
        <v>0.17249999999999999</v>
      </c>
      <c r="AJ149" s="90">
        <v>0</v>
      </c>
      <c r="AK149" s="90">
        <v>-0.19</v>
      </c>
      <c r="AL149" s="89">
        <v>0</v>
      </c>
      <c r="AM149" s="89"/>
      <c r="AN149" s="89"/>
      <c r="AO149" s="89">
        <v>-0.17</v>
      </c>
      <c r="AP149" s="62">
        <v>7.4999999999999997E-3</v>
      </c>
      <c r="AQ149" s="62">
        <v>0.29499999999999998</v>
      </c>
      <c r="AR149" s="62">
        <v>0</v>
      </c>
      <c r="AS149" s="62">
        <v>-0.33</v>
      </c>
      <c r="AT149" s="62">
        <v>0</v>
      </c>
      <c r="AU149" s="62">
        <v>0</v>
      </c>
      <c r="AV149" s="62">
        <v>0</v>
      </c>
      <c r="AW149" s="62">
        <v>0</v>
      </c>
      <c r="AX149" s="62">
        <v>0</v>
      </c>
      <c r="AY149" s="62">
        <v>-1.5500000000000002E-2</v>
      </c>
      <c r="AZ149" s="62">
        <v>0.06</v>
      </c>
      <c r="BA149" s="62">
        <v>0.1825</v>
      </c>
      <c r="BB149" s="62">
        <v>1.2500000000000001E-2</v>
      </c>
      <c r="BC149" s="62">
        <v>-1.5500000000000002E-2</v>
      </c>
      <c r="BD149" s="62">
        <v>1.1000000000000001E-2</v>
      </c>
      <c r="BE149" s="62">
        <v>5.0000000000000001E-3</v>
      </c>
      <c r="BF149" s="62">
        <v>5.0000000000000001E-3</v>
      </c>
      <c r="BG149" s="62">
        <v>-1.5500000000000002E-2</v>
      </c>
      <c r="BH149" s="62">
        <v>1.1000000000000001E-2</v>
      </c>
      <c r="BI149" s="62">
        <v>-6.9000000000000006E-2</v>
      </c>
      <c r="BJ149" s="62">
        <v>2.6000000000000002E-2</v>
      </c>
      <c r="BK149" s="62">
        <v>-9.999998999999999E-3</v>
      </c>
      <c r="BL149" s="62">
        <v>1.8000000000000002E-2</v>
      </c>
      <c r="BM149" s="62">
        <v>6.5000000000000006E-3</v>
      </c>
      <c r="BN149" s="62">
        <v>0.01</v>
      </c>
      <c r="BO149" s="62">
        <v>0.43</v>
      </c>
      <c r="BP149" s="62">
        <v>3.5000000000000003E-2</v>
      </c>
      <c r="BQ149" s="62">
        <v>0</v>
      </c>
      <c r="BR149" s="62">
        <v>0</v>
      </c>
      <c r="BS149" s="62">
        <v>0.215</v>
      </c>
      <c r="BT149" s="62">
        <v>7.4999999999999997E-3</v>
      </c>
      <c r="BU149" s="62">
        <v>0.215</v>
      </c>
      <c r="BV149" s="62">
        <v>7.4999999999999997E-3</v>
      </c>
      <c r="BW149" s="62">
        <v>-2.2250000000000002E-2</v>
      </c>
      <c r="BX149" s="62">
        <v>0.02</v>
      </c>
      <c r="BY149" s="62">
        <v>9.75E-3</v>
      </c>
      <c r="BZ149" s="62">
        <v>0.01</v>
      </c>
      <c r="CA149" s="62">
        <v>-5.2500000000000003E-3</v>
      </c>
      <c r="CB149" s="62">
        <v>1.2500000000000001E-2</v>
      </c>
      <c r="CC149" s="62">
        <v>1</v>
      </c>
      <c r="CD149" s="62">
        <v>0</v>
      </c>
      <c r="CE149" s="331"/>
      <c r="CF149" s="76"/>
      <c r="CG149" s="91"/>
    </row>
    <row r="150" spans="4:85" x14ac:dyDescent="0.2">
      <c r="D150" s="91">
        <v>40756</v>
      </c>
      <c r="F150" s="89">
        <v>3.2390000000000003</v>
      </c>
      <c r="G150" s="90">
        <v>7.060630384647E-2</v>
      </c>
      <c r="H150" s="89">
        <v>0.155</v>
      </c>
      <c r="I150" s="89">
        <v>0.55000000000000004</v>
      </c>
      <c r="J150" s="89">
        <v>0.55000000000000004</v>
      </c>
      <c r="K150" s="89">
        <v>0.5</v>
      </c>
      <c r="L150" s="87">
        <v>0.6</v>
      </c>
      <c r="M150" s="87">
        <v>0.55000000000000004</v>
      </c>
      <c r="N150" s="89">
        <v>0.6</v>
      </c>
      <c r="O150" s="89">
        <v>0.55000000000000004</v>
      </c>
      <c r="P150" s="89">
        <v>0.6</v>
      </c>
      <c r="Q150" s="89">
        <v>0.45</v>
      </c>
      <c r="R150" s="90">
        <v>0.38</v>
      </c>
      <c r="S150" s="90">
        <v>0.6</v>
      </c>
      <c r="T150" s="89">
        <v>0.55000000000000004</v>
      </c>
      <c r="U150" s="89">
        <v>-0.15</v>
      </c>
      <c r="V150" s="89">
        <v>0.01</v>
      </c>
      <c r="W150" s="89">
        <v>0.17</v>
      </c>
      <c r="X150" s="89">
        <v>2.5000000000000001E-3</v>
      </c>
      <c r="Y150" s="89">
        <v>-4.9000000000000002E-2</v>
      </c>
      <c r="Z150" s="89">
        <v>0.03</v>
      </c>
      <c r="AA150" s="89">
        <v>-0.16500000000000001</v>
      </c>
      <c r="AB150" s="89">
        <v>0.155</v>
      </c>
      <c r="AC150" s="89">
        <v>-4.4000000000000004E-2</v>
      </c>
      <c r="AD150" s="89">
        <v>2.5000000000000001E-3</v>
      </c>
      <c r="AE150" s="89">
        <v>-0.185</v>
      </c>
      <c r="AF150" s="89">
        <v>2.5000000000000001E-3</v>
      </c>
      <c r="AG150" s="89">
        <v>-4.4000000000000004E-2</v>
      </c>
      <c r="AH150" s="89">
        <v>1.2E-2</v>
      </c>
      <c r="AI150" s="90">
        <v>0.17</v>
      </c>
      <c r="AJ150" s="90">
        <v>0</v>
      </c>
      <c r="AK150" s="90">
        <v>-0.19</v>
      </c>
      <c r="AL150" s="89">
        <v>0</v>
      </c>
      <c r="AM150" s="89"/>
      <c r="AN150" s="89"/>
      <c r="AO150" s="89">
        <v>-0.17</v>
      </c>
      <c r="AP150" s="62">
        <v>7.4999999999999997E-3</v>
      </c>
      <c r="AQ150" s="62">
        <v>0.29499999999999998</v>
      </c>
      <c r="AR150" s="62">
        <v>0</v>
      </c>
      <c r="AS150" s="62">
        <v>-0.33</v>
      </c>
      <c r="AT150" s="62">
        <v>0</v>
      </c>
      <c r="AU150" s="62">
        <v>0</v>
      </c>
      <c r="AV150" s="62">
        <v>0</v>
      </c>
      <c r="AW150" s="62">
        <v>0</v>
      </c>
      <c r="AX150" s="62">
        <v>0</v>
      </c>
      <c r="AY150" s="62">
        <v>-1.5500000000000002E-2</v>
      </c>
      <c r="AZ150" s="62">
        <v>0.06</v>
      </c>
      <c r="BA150" s="62">
        <v>0.1825</v>
      </c>
      <c r="BB150" s="62">
        <v>1.2500000000000001E-2</v>
      </c>
      <c r="BC150" s="62">
        <v>-1.5500000000000002E-2</v>
      </c>
      <c r="BD150" s="62">
        <v>1.1000000000000001E-2</v>
      </c>
      <c r="BE150" s="62">
        <v>5.0000000000000001E-3</v>
      </c>
      <c r="BF150" s="62">
        <v>5.0000000000000001E-3</v>
      </c>
      <c r="BG150" s="62">
        <v>-1.5500000000000002E-2</v>
      </c>
      <c r="BH150" s="62">
        <v>1.1000000000000001E-2</v>
      </c>
      <c r="BI150" s="62">
        <v>-0.06</v>
      </c>
      <c r="BJ150" s="62">
        <v>2.6000000000000002E-2</v>
      </c>
      <c r="BK150" s="62">
        <v>-9.999998999999999E-3</v>
      </c>
      <c r="BL150" s="62">
        <v>1.9000000000000003E-2</v>
      </c>
      <c r="BM150" s="62">
        <v>6.5000000000000006E-3</v>
      </c>
      <c r="BN150" s="62">
        <v>0.01</v>
      </c>
      <c r="BO150" s="62">
        <v>0.495</v>
      </c>
      <c r="BP150" s="62">
        <v>3.5000000000000003E-2</v>
      </c>
      <c r="BQ150" s="62">
        <v>0</v>
      </c>
      <c r="BR150" s="62">
        <v>0</v>
      </c>
      <c r="BS150" s="62">
        <v>0.215</v>
      </c>
      <c r="BT150" s="62">
        <v>7.4999999999999997E-3</v>
      </c>
      <c r="BU150" s="62">
        <v>0.215</v>
      </c>
      <c r="BV150" s="62">
        <v>7.4999999999999997E-3</v>
      </c>
      <c r="BW150" s="62">
        <v>-2.2250000000000002E-2</v>
      </c>
      <c r="BX150" s="62">
        <v>0.02</v>
      </c>
      <c r="BY150" s="62">
        <v>7.2499999999999995E-3</v>
      </c>
      <c r="BZ150" s="62">
        <v>0.01</v>
      </c>
      <c r="CA150" s="62">
        <v>-7.7500000000000008E-3</v>
      </c>
      <c r="CB150" s="62">
        <v>1.2500000000000001E-2</v>
      </c>
      <c r="CC150" s="62">
        <v>1</v>
      </c>
      <c r="CD150" s="62">
        <v>0</v>
      </c>
      <c r="CE150" s="331"/>
      <c r="CF150" s="76"/>
      <c r="CG150" s="91"/>
    </row>
    <row r="151" spans="4:85" x14ac:dyDescent="0.2">
      <c r="D151" s="91">
        <v>40787</v>
      </c>
      <c r="F151" s="89">
        <v>3.258</v>
      </c>
      <c r="G151" s="90">
        <v>7.0610260238681014E-2</v>
      </c>
      <c r="H151" s="89">
        <v>0.155</v>
      </c>
      <c r="I151" s="89">
        <v>0.55000000000000004</v>
      </c>
      <c r="J151" s="89">
        <v>0.55000000000000004</v>
      </c>
      <c r="K151" s="89">
        <v>0.55000000000000004</v>
      </c>
      <c r="L151" s="87">
        <v>0.55000000000000004</v>
      </c>
      <c r="M151" s="87">
        <v>0.55000000000000004</v>
      </c>
      <c r="N151" s="89">
        <v>0.6</v>
      </c>
      <c r="O151" s="89">
        <v>0.6</v>
      </c>
      <c r="P151" s="89">
        <v>0.55000000000000004</v>
      </c>
      <c r="Q151" s="89">
        <v>0.5</v>
      </c>
      <c r="R151" s="90">
        <v>0.34</v>
      </c>
      <c r="S151" s="90">
        <v>0.6</v>
      </c>
      <c r="T151" s="89">
        <v>0.55000000000000004</v>
      </c>
      <c r="U151" s="89">
        <v>-0.14000000000000001</v>
      </c>
      <c r="V151" s="89">
        <v>0.01</v>
      </c>
      <c r="W151" s="89">
        <v>0.16800000000000001</v>
      </c>
      <c r="X151" s="89">
        <v>2.5000000000000001E-3</v>
      </c>
      <c r="Y151" s="89">
        <v>-4.9000000000000002E-2</v>
      </c>
      <c r="Z151" s="89">
        <v>0.03</v>
      </c>
      <c r="AA151" s="89">
        <v>-0.16500000000000001</v>
      </c>
      <c r="AB151" s="89">
        <v>0.155</v>
      </c>
      <c r="AC151" s="89">
        <v>-4.4000000000000004E-2</v>
      </c>
      <c r="AD151" s="89">
        <v>2.5000000000000001E-3</v>
      </c>
      <c r="AE151" s="89">
        <v>-0.185</v>
      </c>
      <c r="AF151" s="89">
        <v>2.5000000000000001E-3</v>
      </c>
      <c r="AG151" s="89">
        <v>-4.4000000000000004E-2</v>
      </c>
      <c r="AH151" s="89">
        <v>1.2E-2</v>
      </c>
      <c r="AI151" s="90">
        <v>0.16750000000000001</v>
      </c>
      <c r="AJ151" s="90">
        <v>0</v>
      </c>
      <c r="AK151" s="90">
        <v>-0.19</v>
      </c>
      <c r="AL151" s="89">
        <v>0</v>
      </c>
      <c r="AM151" s="89"/>
      <c r="AN151" s="89"/>
      <c r="AO151" s="89">
        <v>-0.17</v>
      </c>
      <c r="AP151" s="62">
        <v>7.4999999999999997E-3</v>
      </c>
      <c r="AQ151" s="62">
        <v>0.29499999999999998</v>
      </c>
      <c r="AR151" s="62">
        <v>0</v>
      </c>
      <c r="AS151" s="62">
        <v>-0.33</v>
      </c>
      <c r="AT151" s="62">
        <v>0</v>
      </c>
      <c r="AU151" s="62">
        <v>0</v>
      </c>
      <c r="AV151" s="62">
        <v>0</v>
      </c>
      <c r="AW151" s="62">
        <v>0</v>
      </c>
      <c r="AX151" s="62">
        <v>0</v>
      </c>
      <c r="AY151" s="62">
        <v>-1.5500000000000002E-2</v>
      </c>
      <c r="AZ151" s="62">
        <v>0.06</v>
      </c>
      <c r="BA151" s="62">
        <v>0.1825</v>
      </c>
      <c r="BB151" s="62">
        <v>1.2500000000000001E-2</v>
      </c>
      <c r="BC151" s="62">
        <v>-1.5500000000000002E-2</v>
      </c>
      <c r="BD151" s="62">
        <v>1.1000000000000001E-2</v>
      </c>
      <c r="BE151" s="62">
        <v>5.0000000000000001E-3</v>
      </c>
      <c r="BF151" s="62">
        <v>5.0000000000000001E-3</v>
      </c>
      <c r="BG151" s="62">
        <v>-1.5500000000000002E-2</v>
      </c>
      <c r="BH151" s="62">
        <v>1.1000000000000001E-2</v>
      </c>
      <c r="BI151" s="62">
        <v>-0.04</v>
      </c>
      <c r="BJ151" s="62">
        <v>2.5000000000000001E-2</v>
      </c>
      <c r="BK151" s="62">
        <v>-9.999998999999999E-3</v>
      </c>
      <c r="BL151" s="62">
        <v>1.9000000000000003E-2</v>
      </c>
      <c r="BM151" s="62">
        <v>6.5000000000000006E-3</v>
      </c>
      <c r="BN151" s="62">
        <v>0.01</v>
      </c>
      <c r="BO151" s="62">
        <v>0.39500000000000002</v>
      </c>
      <c r="BP151" s="62">
        <v>3.5000000000000003E-2</v>
      </c>
      <c r="BQ151" s="62">
        <v>0</v>
      </c>
      <c r="BR151" s="62">
        <v>0</v>
      </c>
      <c r="BS151" s="62">
        <v>0.19500000000000001</v>
      </c>
      <c r="BT151" s="62">
        <v>5.0000000000000001E-3</v>
      </c>
      <c r="BU151" s="62">
        <v>0.19500000000000001</v>
      </c>
      <c r="BV151" s="62">
        <v>5.0000000000000001E-3</v>
      </c>
      <c r="BW151" s="62">
        <v>-2.4750000000000001E-2</v>
      </c>
      <c r="BX151" s="62">
        <v>0.02</v>
      </c>
      <c r="BY151" s="62">
        <v>7.2499999999999995E-3</v>
      </c>
      <c r="BZ151" s="62">
        <v>0.01</v>
      </c>
      <c r="CA151" s="62">
        <v>-7.7500000000000008E-3</v>
      </c>
      <c r="CB151" s="62">
        <v>1.2500000000000001E-2</v>
      </c>
      <c r="CC151" s="62">
        <v>0.6</v>
      </c>
      <c r="CD151" s="62">
        <v>0</v>
      </c>
      <c r="CE151" s="331"/>
      <c r="CF151" s="76"/>
      <c r="CG151" s="91"/>
    </row>
    <row r="152" spans="4:85" x14ac:dyDescent="0.2">
      <c r="D152" s="91">
        <v>40817</v>
      </c>
      <c r="F152" s="89">
        <v>3.2650000000000001</v>
      </c>
      <c r="G152" s="90">
        <v>7.0614089005342009E-2</v>
      </c>
      <c r="H152" s="89">
        <v>0.155</v>
      </c>
      <c r="I152" s="89">
        <v>0.6</v>
      </c>
      <c r="J152" s="89">
        <v>0.6</v>
      </c>
      <c r="K152" s="89">
        <v>0.55000000000000004</v>
      </c>
      <c r="L152" s="87">
        <v>0.6</v>
      </c>
      <c r="M152" s="87">
        <v>0.6</v>
      </c>
      <c r="N152" s="89">
        <v>0.65</v>
      </c>
      <c r="O152" s="89">
        <v>0.65</v>
      </c>
      <c r="P152" s="89">
        <v>0.6</v>
      </c>
      <c r="Q152" s="89">
        <v>0.5</v>
      </c>
      <c r="R152" s="90">
        <v>0.39</v>
      </c>
      <c r="S152" s="90">
        <v>0.65</v>
      </c>
      <c r="T152" s="89">
        <v>0.6</v>
      </c>
      <c r="U152" s="89">
        <v>-0.125</v>
      </c>
      <c r="V152" s="89">
        <v>0.01</v>
      </c>
      <c r="W152" s="89">
        <v>0.18300000000000002</v>
      </c>
      <c r="X152" s="89">
        <v>2.5000000000000001E-3</v>
      </c>
      <c r="Y152" s="89">
        <v>-4.9000000000000002E-2</v>
      </c>
      <c r="Z152" s="89">
        <v>0.03</v>
      </c>
      <c r="AA152" s="89">
        <v>-0.16500000000000001</v>
      </c>
      <c r="AB152" s="89">
        <v>0.155</v>
      </c>
      <c r="AC152" s="89">
        <v>-4.4000000000000004E-2</v>
      </c>
      <c r="AD152" s="89">
        <v>2.5000000000000001E-3</v>
      </c>
      <c r="AE152" s="89">
        <v>-0.185</v>
      </c>
      <c r="AF152" s="89">
        <v>2.5000000000000001E-3</v>
      </c>
      <c r="AG152" s="89">
        <v>-4.4000000000000004E-2</v>
      </c>
      <c r="AH152" s="89">
        <v>1.2E-2</v>
      </c>
      <c r="AI152" s="90">
        <v>0.1825</v>
      </c>
      <c r="AJ152" s="90">
        <v>0</v>
      </c>
      <c r="AK152" s="90">
        <v>-0.19</v>
      </c>
      <c r="AL152" s="89">
        <v>0</v>
      </c>
      <c r="AM152" s="89"/>
      <c r="AN152" s="89"/>
      <c r="AO152" s="89">
        <v>-0.17</v>
      </c>
      <c r="AP152" s="62">
        <v>7.4999999999999997E-3</v>
      </c>
      <c r="AQ152" s="62">
        <v>0.29499999999999998</v>
      </c>
      <c r="AR152" s="62">
        <v>0</v>
      </c>
      <c r="AS152" s="62">
        <v>-0.33</v>
      </c>
      <c r="AT152" s="62">
        <v>0</v>
      </c>
      <c r="AU152" s="62">
        <v>0</v>
      </c>
      <c r="AV152" s="62">
        <v>0</v>
      </c>
      <c r="AW152" s="62">
        <v>0</v>
      </c>
      <c r="AX152" s="62">
        <v>0</v>
      </c>
      <c r="AY152" s="62">
        <v>-1.5500000000000002E-2</v>
      </c>
      <c r="AZ152" s="62">
        <v>0.06</v>
      </c>
      <c r="BA152" s="62">
        <v>0.1875</v>
      </c>
      <c r="BB152" s="62">
        <v>1.2500000000000001E-2</v>
      </c>
      <c r="BC152" s="62">
        <v>-1.5500000000000002E-2</v>
      </c>
      <c r="BD152" s="62">
        <v>1.1000000000000001E-2</v>
      </c>
      <c r="BE152" s="62">
        <v>5.0000000000000001E-3</v>
      </c>
      <c r="BF152" s="62">
        <v>5.0000000000000001E-3</v>
      </c>
      <c r="BG152" s="62">
        <v>-1.5500000000000002E-2</v>
      </c>
      <c r="BH152" s="62">
        <v>1.1000000000000001E-2</v>
      </c>
      <c r="BI152" s="62">
        <v>-0.05</v>
      </c>
      <c r="BJ152" s="62">
        <v>2.5000000000000001E-2</v>
      </c>
      <c r="BK152" s="62">
        <v>-9.999998999999999E-3</v>
      </c>
      <c r="BL152" s="62">
        <v>0.02</v>
      </c>
      <c r="BM152" s="62">
        <v>6.5000000000000006E-3</v>
      </c>
      <c r="BN152" s="62">
        <v>0.01</v>
      </c>
      <c r="BO152" s="62">
        <v>0.46100000000000002</v>
      </c>
      <c r="BP152" s="62">
        <v>3.5000000000000003E-2</v>
      </c>
      <c r="BQ152" s="62">
        <v>0</v>
      </c>
      <c r="BR152" s="62">
        <v>0</v>
      </c>
      <c r="BS152" s="62">
        <v>0.215</v>
      </c>
      <c r="BT152" s="62">
        <v>2.5000000000000001E-3</v>
      </c>
      <c r="BU152" s="62">
        <v>0.215</v>
      </c>
      <c r="BV152" s="62">
        <v>2.5000000000000001E-3</v>
      </c>
      <c r="BW152" s="62">
        <v>-2.4750000000000001E-2</v>
      </c>
      <c r="BX152" s="62">
        <v>0.02</v>
      </c>
      <c r="BY152" s="62">
        <v>-8.5000000000000006E-3</v>
      </c>
      <c r="BZ152" s="62">
        <v>0.01</v>
      </c>
      <c r="CA152" s="62">
        <v>-2.35E-2</v>
      </c>
      <c r="CB152" s="62">
        <v>1.2500000000000001E-2</v>
      </c>
      <c r="CC152" s="62">
        <v>0.3</v>
      </c>
      <c r="CD152" s="62">
        <v>0</v>
      </c>
      <c r="CE152" s="331"/>
      <c r="CF152" s="76"/>
      <c r="CG152" s="91"/>
    </row>
    <row r="153" spans="4:85" x14ac:dyDescent="0.2">
      <c r="D153" s="91">
        <v>40848</v>
      </c>
      <c r="F153" s="89">
        <v>3.3170000000000002</v>
      </c>
      <c r="G153" s="90">
        <v>7.0618045397563015E-2</v>
      </c>
      <c r="H153" s="89">
        <v>0.155</v>
      </c>
      <c r="I153" s="89">
        <v>0.8</v>
      </c>
      <c r="J153" s="89">
        <v>0.85</v>
      </c>
      <c r="K153" s="89">
        <v>0.8</v>
      </c>
      <c r="L153" s="87">
        <v>0.8</v>
      </c>
      <c r="M153" s="87">
        <v>0.9</v>
      </c>
      <c r="N153" s="89">
        <v>0.95</v>
      </c>
      <c r="O153" s="89">
        <v>0.85</v>
      </c>
      <c r="P153" s="89">
        <v>0.8</v>
      </c>
      <c r="Q153" s="89">
        <v>0.95</v>
      </c>
      <c r="R153" s="90">
        <v>0.435</v>
      </c>
      <c r="S153" s="90">
        <v>0.8</v>
      </c>
      <c r="T153" s="89">
        <v>0.8</v>
      </c>
      <c r="U153" s="89">
        <v>-8.7499999999999994E-2</v>
      </c>
      <c r="V153" s="89">
        <v>3.5000000000000003E-2</v>
      </c>
      <c r="W153" s="89">
        <v>0.245</v>
      </c>
      <c r="X153" s="89">
        <v>0</v>
      </c>
      <c r="Y153" s="89">
        <v>-6.3500000000000001E-2</v>
      </c>
      <c r="Z153" s="89">
        <v>3.4500000000000003E-2</v>
      </c>
      <c r="AA153" s="89">
        <v>-0.16</v>
      </c>
      <c r="AB153" s="89">
        <v>0.155</v>
      </c>
      <c r="AC153" s="89">
        <v>-4.3500000000000004E-2</v>
      </c>
      <c r="AD153" s="89">
        <v>7.4999999999999997E-3</v>
      </c>
      <c r="AE153" s="89">
        <v>-0.18</v>
      </c>
      <c r="AF153" s="89">
        <v>1.2500000000000001E-2</v>
      </c>
      <c r="AG153" s="89">
        <v>-4.3500000000000004E-2</v>
      </c>
      <c r="AH153" s="89">
        <v>2.2000000000000002E-2</v>
      </c>
      <c r="AI153" s="90">
        <v>0.26</v>
      </c>
      <c r="AJ153" s="90">
        <v>0</v>
      </c>
      <c r="AK153" s="90">
        <v>-0.19</v>
      </c>
      <c r="AL153" s="89">
        <v>5.0000000000000001E-3</v>
      </c>
      <c r="AM153" s="89"/>
      <c r="AN153" s="89"/>
      <c r="AO153" s="89">
        <v>-0.17</v>
      </c>
      <c r="AP153" s="62">
        <v>0.02</v>
      </c>
      <c r="AQ153" s="62">
        <v>0.12</v>
      </c>
      <c r="AR153" s="62">
        <v>0</v>
      </c>
      <c r="AS153" s="62">
        <v>-0.33</v>
      </c>
      <c r="AT153" s="62">
        <v>0</v>
      </c>
      <c r="AU153" s="62">
        <v>0</v>
      </c>
      <c r="AV153" s="62">
        <v>0</v>
      </c>
      <c r="AW153" s="62">
        <v>0</v>
      </c>
      <c r="AX153" s="62">
        <v>0</v>
      </c>
      <c r="AY153" s="62">
        <v>-1.8500000000000003E-2</v>
      </c>
      <c r="AZ153" s="62">
        <v>0.06</v>
      </c>
      <c r="BA153" s="62">
        <v>0.27</v>
      </c>
      <c r="BB153" s="62">
        <v>1.7500000000000002E-2</v>
      </c>
      <c r="BC153" s="62">
        <v>-1.8500000000000003E-2</v>
      </c>
      <c r="BD153" s="62">
        <v>8.6999999999999994E-3</v>
      </c>
      <c r="BE153" s="62">
        <v>5.0000000000000001E-3</v>
      </c>
      <c r="BF153" s="62">
        <v>5.0000000000000001E-3</v>
      </c>
      <c r="BG153" s="62">
        <v>-1.8500000000000003E-2</v>
      </c>
      <c r="BH153" s="62">
        <v>8.6999999999999994E-3</v>
      </c>
      <c r="BI153" s="62">
        <v>-4.6500000000000007E-2</v>
      </c>
      <c r="BJ153" s="62">
        <v>2.5000000000000001E-2</v>
      </c>
      <c r="BK153" s="62">
        <v>-2.5000000000000001E-3</v>
      </c>
      <c r="BL153" s="62">
        <v>0.02</v>
      </c>
      <c r="BM153" s="62">
        <v>1.6E-2</v>
      </c>
      <c r="BN153" s="62">
        <v>1.4999999999999999E-2</v>
      </c>
      <c r="BO153" s="62">
        <v>0.76749999999999996</v>
      </c>
      <c r="BP153" s="62">
        <v>0.14599999999999999</v>
      </c>
      <c r="BQ153" s="62">
        <v>0</v>
      </c>
      <c r="BR153" s="62">
        <v>0</v>
      </c>
      <c r="BS153" s="62">
        <v>0.28749999999999998</v>
      </c>
      <c r="BT153" s="62">
        <v>0.02</v>
      </c>
      <c r="BU153" s="62">
        <v>0.46500000000000002</v>
      </c>
      <c r="BV153" s="62">
        <v>1.4999999999999999E-2</v>
      </c>
      <c r="BW153" s="62">
        <v>-3.5500000000000004E-2</v>
      </c>
      <c r="BX153" s="62">
        <v>1.7500000000000002E-2</v>
      </c>
      <c r="BY153" s="62">
        <v>-7.4999999999999997E-3</v>
      </c>
      <c r="BZ153" s="62">
        <v>7.4999999999999997E-3</v>
      </c>
      <c r="CA153" s="62">
        <v>-2.2499999999999999E-2</v>
      </c>
      <c r="CB153" s="62">
        <v>0.01</v>
      </c>
      <c r="CC153" s="62">
        <v>0.23</v>
      </c>
      <c r="CD153" s="62">
        <v>0</v>
      </c>
      <c r="CE153" s="331"/>
      <c r="CF153" s="76"/>
      <c r="CG153" s="91"/>
    </row>
    <row r="154" spans="4:85" x14ac:dyDescent="0.2">
      <c r="D154" s="91">
        <v>40878</v>
      </c>
      <c r="F154" s="89">
        <v>3.3790000000000004</v>
      </c>
      <c r="G154" s="90">
        <v>7.0621874164233003E-2</v>
      </c>
      <c r="H154" s="89">
        <v>0.155</v>
      </c>
      <c r="I154" s="89">
        <v>1</v>
      </c>
      <c r="J154" s="89">
        <v>1.05</v>
      </c>
      <c r="K154" s="89">
        <v>1</v>
      </c>
      <c r="L154" s="87">
        <v>1</v>
      </c>
      <c r="M154" s="87">
        <v>1.1499999999999999</v>
      </c>
      <c r="N154" s="89">
        <v>1.25</v>
      </c>
      <c r="O154" s="89">
        <v>1.05</v>
      </c>
      <c r="P154" s="89">
        <v>1</v>
      </c>
      <c r="Q154" s="89">
        <v>1.35</v>
      </c>
      <c r="R154" s="90">
        <v>0.625</v>
      </c>
      <c r="S154" s="90">
        <v>1.1000000000000001</v>
      </c>
      <c r="T154" s="89">
        <v>1</v>
      </c>
      <c r="U154" s="89">
        <v>-0.08</v>
      </c>
      <c r="V154" s="89">
        <v>3.5000000000000003E-2</v>
      </c>
      <c r="W154" s="89">
        <v>0.28499999999999998</v>
      </c>
      <c r="X154" s="89">
        <v>2.5000000000000001E-3</v>
      </c>
      <c r="Y154" s="89">
        <v>-6.3500000000000001E-2</v>
      </c>
      <c r="Z154" s="89">
        <v>3.4500000000000003E-2</v>
      </c>
      <c r="AA154" s="89">
        <v>-0.16750000000000001</v>
      </c>
      <c r="AB154" s="89">
        <v>0.155</v>
      </c>
      <c r="AC154" s="89">
        <v>-4.3500000000000004E-2</v>
      </c>
      <c r="AD154" s="89">
        <v>7.4999999999999997E-3</v>
      </c>
      <c r="AE154" s="89">
        <v>-0.1875</v>
      </c>
      <c r="AF154" s="89">
        <v>5.0000000000000001E-3</v>
      </c>
      <c r="AG154" s="89">
        <v>-4.3500000000000004E-2</v>
      </c>
      <c r="AH154" s="89">
        <v>2.2000000000000002E-2</v>
      </c>
      <c r="AI154" s="90">
        <v>0.3</v>
      </c>
      <c r="AJ154" s="90">
        <v>0</v>
      </c>
      <c r="AK154" s="90">
        <v>-0.19</v>
      </c>
      <c r="AL154" s="89">
        <v>5.0000000000000001E-3</v>
      </c>
      <c r="AM154" s="89"/>
      <c r="AN154" s="89"/>
      <c r="AO154" s="89">
        <v>-0.17</v>
      </c>
      <c r="AP154" s="62">
        <v>0.02</v>
      </c>
      <c r="AQ154" s="62">
        <v>0.12</v>
      </c>
      <c r="AR154" s="62">
        <v>0</v>
      </c>
      <c r="AS154" s="62">
        <v>-0.33</v>
      </c>
      <c r="AT154" s="62">
        <v>0</v>
      </c>
      <c r="AU154" s="62">
        <v>0</v>
      </c>
      <c r="AV154" s="62">
        <v>0</v>
      </c>
      <c r="AW154" s="62">
        <v>0</v>
      </c>
      <c r="AX154" s="62">
        <v>0</v>
      </c>
      <c r="AY154" s="62">
        <v>-1.8500000000000003E-2</v>
      </c>
      <c r="AZ154" s="62">
        <v>0.06</v>
      </c>
      <c r="BA154" s="62">
        <v>0.30499999999999999</v>
      </c>
      <c r="BB154" s="62">
        <v>2.2499999999999999E-2</v>
      </c>
      <c r="BC154" s="62">
        <v>-1.8500000000000003E-2</v>
      </c>
      <c r="BD154" s="62">
        <v>8.6999999999999994E-3</v>
      </c>
      <c r="BE154" s="62">
        <v>5.0000000000000001E-3</v>
      </c>
      <c r="BF154" s="62">
        <v>5.0000000000000001E-3</v>
      </c>
      <c r="BG154" s="62">
        <v>-1.8500000000000003E-2</v>
      </c>
      <c r="BH154" s="62">
        <v>8.6999999999999994E-3</v>
      </c>
      <c r="BI154" s="62">
        <v>-5.0499999999999996E-2</v>
      </c>
      <c r="BJ154" s="62">
        <v>2.5000000000000001E-2</v>
      </c>
      <c r="BK154" s="62">
        <v>-2.5000000000000001E-3</v>
      </c>
      <c r="BL154" s="62">
        <v>2.1000000000000001E-2</v>
      </c>
      <c r="BM154" s="62">
        <v>1.6E-2</v>
      </c>
      <c r="BN154" s="62">
        <v>1.4999999999999999E-2</v>
      </c>
      <c r="BO154" s="62">
        <v>1.19</v>
      </c>
      <c r="BP154" s="62">
        <v>0.2</v>
      </c>
      <c r="BQ154" s="62">
        <v>0</v>
      </c>
      <c r="BR154" s="62">
        <v>0</v>
      </c>
      <c r="BS154" s="62">
        <v>0.33750000000000002</v>
      </c>
      <c r="BT154" s="62">
        <v>2.2499999999999999E-2</v>
      </c>
      <c r="BU154" s="62">
        <v>0.8</v>
      </c>
      <c r="BV154" s="62">
        <v>1.7500000000000002E-2</v>
      </c>
      <c r="BW154" s="62">
        <v>-2.8000000000000004E-2</v>
      </c>
      <c r="BX154" s="62">
        <v>1.7500000000000002E-2</v>
      </c>
      <c r="BY154" s="62">
        <v>-7.4999999999999997E-3</v>
      </c>
      <c r="BZ154" s="62">
        <v>7.4999999999999997E-3</v>
      </c>
      <c r="CA154" s="62">
        <v>-2.2499999999999999E-2</v>
      </c>
      <c r="CB154" s="62">
        <v>0.01</v>
      </c>
      <c r="CC154" s="62">
        <v>0.26</v>
      </c>
      <c r="CD154" s="62">
        <v>0</v>
      </c>
      <c r="CE154" s="331"/>
      <c r="CF154" s="76"/>
      <c r="CG154" s="91"/>
    </row>
    <row r="155" spans="4:85" x14ac:dyDescent="0.2">
      <c r="D155" s="91">
        <v>40909</v>
      </c>
      <c r="F155" s="89">
        <v>3.58</v>
      </c>
      <c r="G155" s="90">
        <v>7.0625830556465E-2</v>
      </c>
      <c r="H155" s="89">
        <v>0.155</v>
      </c>
      <c r="I155" s="89">
        <v>1</v>
      </c>
      <c r="J155" s="89">
        <v>1.05</v>
      </c>
      <c r="K155" s="89">
        <v>1</v>
      </c>
      <c r="L155" s="87">
        <v>1</v>
      </c>
      <c r="M155" s="87">
        <v>1.1499999999999999</v>
      </c>
      <c r="N155" s="89">
        <v>1.45</v>
      </c>
      <c r="O155" s="89">
        <v>1.05</v>
      </c>
      <c r="P155" s="89">
        <v>1</v>
      </c>
      <c r="Q155" s="89">
        <v>1.35</v>
      </c>
      <c r="R155" s="90">
        <v>0.65</v>
      </c>
      <c r="S155" s="90">
        <v>1.1000000000000001</v>
      </c>
      <c r="T155" s="89">
        <v>1</v>
      </c>
      <c r="U155" s="89">
        <v>-6.5000000000000002E-2</v>
      </c>
      <c r="V155" s="89">
        <v>3.5000000000000003E-2</v>
      </c>
      <c r="W155" s="89">
        <v>0.29499999999999998</v>
      </c>
      <c r="X155" s="89">
        <v>5.0000000000000001E-3</v>
      </c>
      <c r="Y155" s="89">
        <v>-6.3500000000000001E-2</v>
      </c>
      <c r="Z155" s="89">
        <v>3.4500000000000003E-2</v>
      </c>
      <c r="AA155" s="89">
        <v>-0.17</v>
      </c>
      <c r="AB155" s="89">
        <v>0.155</v>
      </c>
      <c r="AC155" s="89">
        <v>-4.3500000000000004E-2</v>
      </c>
      <c r="AD155" s="89">
        <v>7.4999999999999997E-3</v>
      </c>
      <c r="AE155" s="89">
        <v>-0.19</v>
      </c>
      <c r="AF155" s="89">
        <v>2.5000000000000001E-3</v>
      </c>
      <c r="AG155" s="89">
        <v>-4.3500000000000004E-2</v>
      </c>
      <c r="AH155" s="89">
        <v>2.2000000000000002E-2</v>
      </c>
      <c r="AI155" s="90">
        <v>0.3125</v>
      </c>
      <c r="AJ155" s="90">
        <v>0</v>
      </c>
      <c r="AK155" s="90">
        <v>-0.19</v>
      </c>
      <c r="AL155" s="89">
        <v>5.0000000000000001E-3</v>
      </c>
      <c r="AM155" s="89"/>
      <c r="AN155" s="89"/>
      <c r="AO155" s="89">
        <v>-0.17</v>
      </c>
      <c r="AP155" s="62">
        <v>0.02</v>
      </c>
      <c r="AQ155" s="62">
        <v>0.12</v>
      </c>
      <c r="AR155" s="62">
        <v>0</v>
      </c>
      <c r="AS155" s="62">
        <v>-0.33</v>
      </c>
      <c r="AT155" s="62">
        <v>0</v>
      </c>
      <c r="AU155" s="62">
        <v>0</v>
      </c>
      <c r="AV155" s="62">
        <v>0</v>
      </c>
      <c r="AW155" s="62">
        <v>0</v>
      </c>
      <c r="AX155" s="62">
        <v>0</v>
      </c>
      <c r="AY155" s="62">
        <v>-1.4000000000000002E-2</v>
      </c>
      <c r="AZ155" s="62">
        <v>0.06</v>
      </c>
      <c r="BA155" s="62">
        <v>0.30499999999999999</v>
      </c>
      <c r="BB155" s="62">
        <v>2.2499999999999999E-2</v>
      </c>
      <c r="BC155" s="62">
        <v>-1.4000000000000002E-2</v>
      </c>
      <c r="BD155" s="62">
        <v>8.6999999999999994E-3</v>
      </c>
      <c r="BE155" s="62">
        <v>5.0000000000000001E-3</v>
      </c>
      <c r="BF155" s="62">
        <v>5.0000000000000001E-3</v>
      </c>
      <c r="BG155" s="62">
        <v>-1.4000000000000002E-2</v>
      </c>
      <c r="BH155" s="62">
        <v>8.6999999999999994E-3</v>
      </c>
      <c r="BI155" s="62">
        <v>-4.6500000000000007E-2</v>
      </c>
      <c r="BJ155" s="62">
        <v>0.02</v>
      </c>
      <c r="BK155" s="62">
        <v>-5.0000000000000001E-4</v>
      </c>
      <c r="BL155" s="62">
        <v>2.2000000000000002E-2</v>
      </c>
      <c r="BM155" s="62">
        <v>1.6E-2</v>
      </c>
      <c r="BN155" s="62">
        <v>1.4999999999999999E-2</v>
      </c>
      <c r="BO155" s="62">
        <v>1.5249999999999999</v>
      </c>
      <c r="BP155" s="62">
        <v>0.3</v>
      </c>
      <c r="BQ155" s="62">
        <v>0</v>
      </c>
      <c r="BR155" s="62">
        <v>0</v>
      </c>
      <c r="BS155" s="62">
        <v>0.4375</v>
      </c>
      <c r="BT155" s="62">
        <v>0.03</v>
      </c>
      <c r="BU155" s="62">
        <v>0.97499999999999998</v>
      </c>
      <c r="BV155" s="62">
        <v>2.2499999999999999E-2</v>
      </c>
      <c r="BW155" s="62">
        <v>-2.8000000000000004E-2</v>
      </c>
      <c r="BX155" s="62">
        <v>1.7500000000000002E-2</v>
      </c>
      <c r="BY155" s="62">
        <v>-7.4999999999999997E-3</v>
      </c>
      <c r="BZ155" s="62">
        <v>7.4999999999999997E-3</v>
      </c>
      <c r="CA155" s="62">
        <v>-2.2499999999999999E-2</v>
      </c>
      <c r="CB155" s="62">
        <v>0.01</v>
      </c>
      <c r="CC155" s="62">
        <v>8.5000000000000006E-2</v>
      </c>
      <c r="CD155" s="62">
        <v>0</v>
      </c>
      <c r="CE155" s="331"/>
      <c r="CF155" s="76"/>
      <c r="CG155" s="91"/>
    </row>
    <row r="156" spans="4:85" x14ac:dyDescent="0.2">
      <c r="D156" s="91">
        <v>40940</v>
      </c>
      <c r="F156" s="89">
        <v>3.4860000000000002</v>
      </c>
      <c r="G156" s="90">
        <v>7.062978694870102E-2</v>
      </c>
      <c r="H156" s="89">
        <v>0.155</v>
      </c>
      <c r="I156" s="89">
        <v>1</v>
      </c>
      <c r="J156" s="89">
        <v>1.05</v>
      </c>
      <c r="K156" s="89">
        <v>1</v>
      </c>
      <c r="L156" s="87">
        <v>1</v>
      </c>
      <c r="M156" s="87">
        <v>1.1499999999999999</v>
      </c>
      <c r="N156" s="89">
        <v>1.45</v>
      </c>
      <c r="O156" s="89">
        <v>1.05</v>
      </c>
      <c r="P156" s="89">
        <v>1</v>
      </c>
      <c r="Q156" s="89">
        <v>1.35</v>
      </c>
      <c r="R156" s="90">
        <v>0.65</v>
      </c>
      <c r="S156" s="90">
        <v>1.1000000000000001</v>
      </c>
      <c r="T156" s="89">
        <v>1</v>
      </c>
      <c r="U156" s="89">
        <v>-6.5000000000000002E-2</v>
      </c>
      <c r="V156" s="89">
        <v>3.5000000000000003E-2</v>
      </c>
      <c r="W156" s="89">
        <v>0.27</v>
      </c>
      <c r="X156" s="89">
        <v>7.4999999999999997E-3</v>
      </c>
      <c r="Y156" s="89">
        <v>-6.3500000000000001E-2</v>
      </c>
      <c r="Z156" s="89">
        <v>3.4500000000000003E-2</v>
      </c>
      <c r="AA156" s="89">
        <v>-0.17249999999999999</v>
      </c>
      <c r="AB156" s="89">
        <v>0.155</v>
      </c>
      <c r="AC156" s="89">
        <v>-4.3500000000000004E-2</v>
      </c>
      <c r="AD156" s="89">
        <v>7.4999999999999997E-3</v>
      </c>
      <c r="AE156" s="89">
        <v>-0.1925</v>
      </c>
      <c r="AF156" s="89">
        <v>5.0000000000000001E-3</v>
      </c>
      <c r="AG156" s="89">
        <v>-4.3500000000000004E-2</v>
      </c>
      <c r="AH156" s="89">
        <v>2.2000000000000002E-2</v>
      </c>
      <c r="AI156" s="90">
        <v>0.28999999999999998</v>
      </c>
      <c r="AJ156" s="90">
        <v>0</v>
      </c>
      <c r="AK156" s="90">
        <v>-0.19</v>
      </c>
      <c r="AL156" s="89">
        <v>5.0000000000000001E-3</v>
      </c>
      <c r="AM156" s="89"/>
      <c r="AN156" s="89"/>
      <c r="AO156" s="89">
        <v>-0.17</v>
      </c>
      <c r="AP156" s="62">
        <v>0.02</v>
      </c>
      <c r="AQ156" s="62">
        <v>0.12</v>
      </c>
      <c r="AR156" s="62">
        <v>0</v>
      </c>
      <c r="AS156" s="62">
        <v>-0.33</v>
      </c>
      <c r="AT156" s="62">
        <v>0</v>
      </c>
      <c r="AU156" s="62">
        <v>0</v>
      </c>
      <c r="AV156" s="62">
        <v>0</v>
      </c>
      <c r="AW156" s="62">
        <v>0</v>
      </c>
      <c r="AX156" s="62">
        <v>0</v>
      </c>
      <c r="AY156" s="62">
        <v>-1.4000000000000002E-2</v>
      </c>
      <c r="AZ156" s="62">
        <v>0.06</v>
      </c>
      <c r="BA156" s="62">
        <v>0.30499999999999999</v>
      </c>
      <c r="BB156" s="62">
        <v>2.2499999999999999E-2</v>
      </c>
      <c r="BC156" s="62">
        <v>-1.4000000000000002E-2</v>
      </c>
      <c r="BD156" s="62">
        <v>8.6999999999999994E-3</v>
      </c>
      <c r="BE156" s="62">
        <v>5.0000000000000001E-3</v>
      </c>
      <c r="BF156" s="62">
        <v>5.0000000000000001E-3</v>
      </c>
      <c r="BG156" s="62">
        <v>-1.4000000000000002E-2</v>
      </c>
      <c r="BH156" s="62">
        <v>8.6999999999999994E-3</v>
      </c>
      <c r="BI156" s="62">
        <v>-4.9500000000000002E-2</v>
      </c>
      <c r="BJ156" s="62">
        <v>0.02</v>
      </c>
      <c r="BK156" s="62">
        <v>-5.0000000000000001E-4</v>
      </c>
      <c r="BL156" s="62">
        <v>2.3000000000000003E-2</v>
      </c>
      <c r="BM156" s="62">
        <v>1.6E-2</v>
      </c>
      <c r="BN156" s="62">
        <v>1.4999999999999999E-2</v>
      </c>
      <c r="BO156" s="62">
        <v>1.4550000000000001</v>
      </c>
      <c r="BP156" s="62">
        <v>0.3</v>
      </c>
      <c r="BQ156" s="62">
        <v>0</v>
      </c>
      <c r="BR156" s="62">
        <v>0</v>
      </c>
      <c r="BS156" s="62">
        <v>0.435</v>
      </c>
      <c r="BT156" s="62">
        <v>0.03</v>
      </c>
      <c r="BU156" s="62">
        <v>0.97499999999999998</v>
      </c>
      <c r="BV156" s="62">
        <v>1.7500000000000002E-2</v>
      </c>
      <c r="BW156" s="62">
        <v>-2.8000000000000004E-2</v>
      </c>
      <c r="BX156" s="62">
        <v>1.7500000000000002E-2</v>
      </c>
      <c r="BY156" s="62">
        <v>-7.4999999999999997E-3</v>
      </c>
      <c r="BZ156" s="62">
        <v>7.4999999999999997E-3</v>
      </c>
      <c r="CA156" s="62">
        <v>-2.2499999999999999E-2</v>
      </c>
      <c r="CB156" s="62">
        <v>0.01</v>
      </c>
      <c r="CC156" s="62">
        <v>7.4999999999999997E-2</v>
      </c>
      <c r="CD156" s="62">
        <v>0</v>
      </c>
      <c r="CE156" s="331"/>
      <c r="CF156" s="76"/>
      <c r="CG156" s="91"/>
    </row>
    <row r="157" spans="4:85" x14ac:dyDescent="0.2">
      <c r="D157" s="91">
        <v>40969</v>
      </c>
      <c r="F157" s="89">
        <v>3.3730000000000002</v>
      </c>
      <c r="G157" s="90">
        <v>7.0633488089830027E-2</v>
      </c>
      <c r="H157" s="89">
        <v>0.15</v>
      </c>
      <c r="I157" s="89">
        <v>0.75</v>
      </c>
      <c r="J157" s="89">
        <v>0.8</v>
      </c>
      <c r="K157" s="89">
        <v>0.75</v>
      </c>
      <c r="L157" s="87">
        <v>0.75</v>
      </c>
      <c r="M157" s="87">
        <v>0.85</v>
      </c>
      <c r="N157" s="89">
        <v>1</v>
      </c>
      <c r="O157" s="89">
        <v>0.75</v>
      </c>
      <c r="P157" s="89">
        <v>0.75</v>
      </c>
      <c r="Q157" s="89">
        <v>0.95</v>
      </c>
      <c r="R157" s="90">
        <v>0.34</v>
      </c>
      <c r="S157" s="90">
        <v>0.75</v>
      </c>
      <c r="T157" s="89">
        <v>0.75</v>
      </c>
      <c r="U157" s="89">
        <v>-6.5000000000000002E-2</v>
      </c>
      <c r="V157" s="89">
        <v>3.5000000000000003E-2</v>
      </c>
      <c r="W157" s="89">
        <v>0.26800000000000002</v>
      </c>
      <c r="X157" s="89">
        <v>0.01</v>
      </c>
      <c r="Y157" s="89">
        <v>-6.3500000000000001E-2</v>
      </c>
      <c r="Z157" s="89">
        <v>3.4500000000000003E-2</v>
      </c>
      <c r="AA157" s="89">
        <v>-0.17499999999999999</v>
      </c>
      <c r="AB157" s="89">
        <v>0.155</v>
      </c>
      <c r="AC157" s="89">
        <v>-4.3500000000000004E-2</v>
      </c>
      <c r="AD157" s="89">
        <v>7.4999999999999997E-3</v>
      </c>
      <c r="AE157" s="89">
        <v>-0.19500000000000001</v>
      </c>
      <c r="AF157" s="89">
        <v>2.5000000000000001E-3</v>
      </c>
      <c r="AG157" s="89">
        <v>-4.3500000000000004E-2</v>
      </c>
      <c r="AH157" s="89">
        <v>2.2000000000000002E-2</v>
      </c>
      <c r="AI157" s="90">
        <v>0.28749999999999998</v>
      </c>
      <c r="AJ157" s="90">
        <v>0</v>
      </c>
      <c r="AK157" s="90">
        <v>-0.19</v>
      </c>
      <c r="AL157" s="89">
        <v>5.0000000000000001E-3</v>
      </c>
      <c r="AM157" s="89"/>
      <c r="AN157" s="89"/>
      <c r="AO157" s="89">
        <v>-0.17</v>
      </c>
      <c r="AP157" s="62">
        <v>0.02</v>
      </c>
      <c r="AQ157" s="62">
        <v>0.12</v>
      </c>
      <c r="AR157" s="62">
        <v>0</v>
      </c>
      <c r="AS157" s="62">
        <v>-0.33</v>
      </c>
      <c r="AT157" s="62">
        <v>0</v>
      </c>
      <c r="AU157" s="62">
        <v>0</v>
      </c>
      <c r="AV157" s="62">
        <v>0</v>
      </c>
      <c r="AW157" s="62">
        <v>0</v>
      </c>
      <c r="AX157" s="62">
        <v>0</v>
      </c>
      <c r="AY157" s="62">
        <v>-1.4000000000000002E-2</v>
      </c>
      <c r="AZ157" s="62">
        <v>0.06</v>
      </c>
      <c r="BA157" s="62">
        <v>0.26500000000000001</v>
      </c>
      <c r="BB157" s="62">
        <v>2.2499999999999999E-2</v>
      </c>
      <c r="BC157" s="62">
        <v>-1.4000000000000002E-2</v>
      </c>
      <c r="BD157" s="62">
        <v>8.6999999999999994E-3</v>
      </c>
      <c r="BE157" s="62">
        <v>5.0000000000000001E-3</v>
      </c>
      <c r="BF157" s="62">
        <v>5.0000000000000001E-3</v>
      </c>
      <c r="BG157" s="62">
        <v>-1.4000000000000002E-2</v>
      </c>
      <c r="BH157" s="62">
        <v>8.6999999999999994E-3</v>
      </c>
      <c r="BI157" s="62">
        <v>-6.6500000000000004E-2</v>
      </c>
      <c r="BJ157" s="62">
        <v>2.5000000000000001E-2</v>
      </c>
      <c r="BK157" s="62">
        <v>-5.0000000000000001E-4</v>
      </c>
      <c r="BL157" s="62">
        <v>2.4E-2</v>
      </c>
      <c r="BM157" s="62">
        <v>1.6E-2</v>
      </c>
      <c r="BN157" s="62">
        <v>1.4999999999999999E-2</v>
      </c>
      <c r="BO157" s="62">
        <v>0.83499999999999996</v>
      </c>
      <c r="BP157" s="62">
        <v>0.16</v>
      </c>
      <c r="BQ157" s="62">
        <v>0</v>
      </c>
      <c r="BR157" s="62">
        <v>0</v>
      </c>
      <c r="BS157" s="62">
        <v>0.30249999999999999</v>
      </c>
      <c r="BT157" s="62">
        <v>0.02</v>
      </c>
      <c r="BU157" s="62">
        <v>0.60750000000000004</v>
      </c>
      <c r="BV157" s="62">
        <v>2.5000000000000001E-3</v>
      </c>
      <c r="BW157" s="62">
        <v>-2.8000000000000004E-2</v>
      </c>
      <c r="BX157" s="62">
        <v>1.7500000000000002E-2</v>
      </c>
      <c r="BY157" s="62">
        <v>1.1000000000000001E-2</v>
      </c>
      <c r="BZ157" s="62">
        <v>7.4999999999999997E-3</v>
      </c>
      <c r="CA157" s="62">
        <v>-4.0000000000000001E-3</v>
      </c>
      <c r="CB157" s="62">
        <v>0.01</v>
      </c>
      <c r="CC157" s="62">
        <v>0.115</v>
      </c>
      <c r="CD157" s="62">
        <v>0</v>
      </c>
      <c r="CE157" s="331"/>
      <c r="CF157" s="76"/>
      <c r="CG157" s="91"/>
    </row>
    <row r="158" spans="4:85" x14ac:dyDescent="0.2">
      <c r="D158" s="91">
        <v>41000</v>
      </c>
      <c r="F158" s="89">
        <v>3.26</v>
      </c>
      <c r="G158" s="90">
        <v>7.0637444482077011E-2</v>
      </c>
      <c r="H158" s="89">
        <v>0.15</v>
      </c>
      <c r="I158" s="89">
        <v>0.4</v>
      </c>
      <c r="J158" s="89">
        <v>0.45</v>
      </c>
      <c r="K158" s="89">
        <v>0.4</v>
      </c>
      <c r="L158" s="87">
        <v>0.45</v>
      </c>
      <c r="M158" s="87">
        <v>0.45</v>
      </c>
      <c r="N158" s="89">
        <v>0.45</v>
      </c>
      <c r="O158" s="89">
        <v>0.45</v>
      </c>
      <c r="P158" s="89">
        <v>0.45</v>
      </c>
      <c r="Q158" s="89">
        <v>0.5</v>
      </c>
      <c r="R158" s="90">
        <v>0.3</v>
      </c>
      <c r="S158" s="90">
        <v>0.45</v>
      </c>
      <c r="T158" s="89">
        <v>0.4</v>
      </c>
      <c r="U158" s="89">
        <v>-0.11</v>
      </c>
      <c r="V158" s="89">
        <v>0.01</v>
      </c>
      <c r="W158" s="89">
        <v>0.17300000000000001</v>
      </c>
      <c r="X158" s="89">
        <v>-2.5000000000000001E-3</v>
      </c>
      <c r="Y158" s="89">
        <v>-4.6000000000000006E-2</v>
      </c>
      <c r="Z158" s="89">
        <v>3.2000000000000001E-2</v>
      </c>
      <c r="AA158" s="89">
        <v>-0.16500000000000001</v>
      </c>
      <c r="AB158" s="89">
        <v>0.155</v>
      </c>
      <c r="AC158" s="89">
        <v>-4.0999999999999995E-2</v>
      </c>
      <c r="AD158" s="89">
        <v>2.5000000000000001E-3</v>
      </c>
      <c r="AE158" s="89">
        <v>-0.185</v>
      </c>
      <c r="AF158" s="89">
        <v>0.01</v>
      </c>
      <c r="AG158" s="89">
        <v>-4.0999999999999995E-2</v>
      </c>
      <c r="AH158" s="89">
        <v>1.4000000000000002E-2</v>
      </c>
      <c r="AI158" s="90">
        <v>0.2</v>
      </c>
      <c r="AJ158" s="90">
        <v>0</v>
      </c>
      <c r="AK158" s="90">
        <v>-0.19</v>
      </c>
      <c r="AL158" s="89">
        <v>0</v>
      </c>
      <c r="AM158" s="89"/>
      <c r="AN158" s="89"/>
      <c r="AO158" s="89">
        <v>-0.17</v>
      </c>
      <c r="AP158" s="62">
        <v>7.4999999999999997E-3</v>
      </c>
      <c r="AQ158" s="62">
        <v>0.29499999999999998</v>
      </c>
      <c r="AR158" s="62">
        <v>0</v>
      </c>
      <c r="AS158" s="62">
        <v>-0.33</v>
      </c>
      <c r="AT158" s="62">
        <v>0</v>
      </c>
      <c r="AU158" s="62">
        <v>0</v>
      </c>
      <c r="AV158" s="62">
        <v>0</v>
      </c>
      <c r="AW158" s="62">
        <v>0</v>
      </c>
      <c r="AX158" s="62">
        <v>0</v>
      </c>
      <c r="AY158" s="62">
        <v>-1.3500000000000002E-2</v>
      </c>
      <c r="AZ158" s="62">
        <v>0.06</v>
      </c>
      <c r="BA158" s="62">
        <v>0.19500000000000001</v>
      </c>
      <c r="BB158" s="62">
        <v>1.7500000000000002E-2</v>
      </c>
      <c r="BC158" s="62">
        <v>-1.3500000000000002E-2</v>
      </c>
      <c r="BD158" s="62">
        <v>1.1000000000000001E-2</v>
      </c>
      <c r="BE158" s="62">
        <v>5.0000000000000001E-3</v>
      </c>
      <c r="BF158" s="62">
        <v>5.0000000000000001E-3</v>
      </c>
      <c r="BG158" s="62">
        <v>-1.3500000000000002E-2</v>
      </c>
      <c r="BH158" s="62">
        <v>1.1000000000000001E-2</v>
      </c>
      <c r="BI158" s="62">
        <v>-5.7999999999999996E-2</v>
      </c>
      <c r="BJ158" s="62">
        <v>2.6000000000000002E-2</v>
      </c>
      <c r="BK158" s="62">
        <v>-7.9999990000000007E-3</v>
      </c>
      <c r="BL158" s="62">
        <v>1.6E-2</v>
      </c>
      <c r="BM158" s="62">
        <v>6.5000000000000006E-3</v>
      </c>
      <c r="BN158" s="62">
        <v>0.01</v>
      </c>
      <c r="BO158" s="62">
        <v>0.45</v>
      </c>
      <c r="BP158" s="62">
        <v>0.02</v>
      </c>
      <c r="BQ158" s="62">
        <v>0</v>
      </c>
      <c r="BR158" s="62">
        <v>0</v>
      </c>
      <c r="BS158" s="62">
        <v>0.25</v>
      </c>
      <c r="BT158" s="62">
        <v>5.0000000000000001E-3</v>
      </c>
      <c r="BU158" s="62">
        <v>0.25</v>
      </c>
      <c r="BV158" s="62">
        <v>5.0000000000000001E-3</v>
      </c>
      <c r="BW158" s="62">
        <v>-2.0499999999999997E-2</v>
      </c>
      <c r="BX158" s="62">
        <v>0.02</v>
      </c>
      <c r="BY158" s="62">
        <v>1.1000000000000001E-2</v>
      </c>
      <c r="BZ158" s="62">
        <v>0.01</v>
      </c>
      <c r="CA158" s="62">
        <v>-4.0000000000000001E-3</v>
      </c>
      <c r="CB158" s="62">
        <v>1.2500000000000001E-2</v>
      </c>
      <c r="CC158" s="62">
        <v>0.55000000000000004</v>
      </c>
      <c r="CD158" s="62">
        <v>0</v>
      </c>
      <c r="CE158" s="331"/>
      <c r="CF158" s="76"/>
      <c r="CG158" s="91"/>
    </row>
    <row r="159" spans="4:85" x14ac:dyDescent="0.2">
      <c r="D159" s="91">
        <v>41030</v>
      </c>
      <c r="F159" s="89">
        <v>3.2540000000000004</v>
      </c>
      <c r="G159" s="90">
        <v>7.0641273248772007E-2</v>
      </c>
      <c r="H159" s="89">
        <v>0.15</v>
      </c>
      <c r="I159" s="89">
        <v>0.45</v>
      </c>
      <c r="J159" s="89">
        <v>0.5</v>
      </c>
      <c r="K159" s="89">
        <v>0.4</v>
      </c>
      <c r="L159" s="87">
        <v>0.4</v>
      </c>
      <c r="M159" s="87">
        <v>0.45</v>
      </c>
      <c r="N159" s="89">
        <v>0.5</v>
      </c>
      <c r="O159" s="89">
        <v>0.45</v>
      </c>
      <c r="P159" s="89">
        <v>0.4</v>
      </c>
      <c r="Q159" s="89">
        <v>0.45</v>
      </c>
      <c r="R159" s="90">
        <v>0.25</v>
      </c>
      <c r="S159" s="90">
        <v>0.5</v>
      </c>
      <c r="T159" s="89">
        <v>0.45</v>
      </c>
      <c r="U159" s="89">
        <v>-0.125</v>
      </c>
      <c r="V159" s="89">
        <v>0.01</v>
      </c>
      <c r="W159" s="89">
        <v>0.18300000000000002</v>
      </c>
      <c r="X159" s="89">
        <v>-2.5000000000000001E-3</v>
      </c>
      <c r="Y159" s="89">
        <v>-4.6000000000000006E-2</v>
      </c>
      <c r="Z159" s="89">
        <v>3.2000000000000001E-2</v>
      </c>
      <c r="AA159" s="89">
        <v>-0.16500000000000001</v>
      </c>
      <c r="AB159" s="89">
        <v>0.155</v>
      </c>
      <c r="AC159" s="89">
        <v>-4.0999999999999995E-2</v>
      </c>
      <c r="AD159" s="89">
        <v>2.5000000000000001E-3</v>
      </c>
      <c r="AE159" s="89">
        <v>-0.185</v>
      </c>
      <c r="AF159" s="89">
        <v>7.4999999999999997E-3</v>
      </c>
      <c r="AG159" s="89">
        <v>-4.0999999999999995E-2</v>
      </c>
      <c r="AH159" s="89">
        <v>1.4000000000000002E-2</v>
      </c>
      <c r="AI159" s="90">
        <v>0.19</v>
      </c>
      <c r="AJ159" s="90">
        <v>0</v>
      </c>
      <c r="AK159" s="90">
        <v>-0.19</v>
      </c>
      <c r="AL159" s="89">
        <v>0</v>
      </c>
      <c r="AM159" s="89"/>
      <c r="AN159" s="89"/>
      <c r="AO159" s="89">
        <v>-0.17</v>
      </c>
      <c r="AP159" s="62">
        <v>7.4999999999999997E-3</v>
      </c>
      <c r="AQ159" s="62">
        <v>0.29499999999999998</v>
      </c>
      <c r="AR159" s="62">
        <v>0</v>
      </c>
      <c r="AS159" s="62">
        <v>-0.33</v>
      </c>
      <c r="AT159" s="62">
        <v>0</v>
      </c>
      <c r="AU159" s="62">
        <v>0</v>
      </c>
      <c r="AV159" s="62">
        <v>0</v>
      </c>
      <c r="AW159" s="62">
        <v>0</v>
      </c>
      <c r="AX159" s="62">
        <v>0</v>
      </c>
      <c r="AY159" s="62">
        <v>-1.3500000000000002E-2</v>
      </c>
      <c r="AZ159" s="62">
        <v>0.06</v>
      </c>
      <c r="BA159" s="62">
        <v>0.1825</v>
      </c>
      <c r="BB159" s="62">
        <v>0.01</v>
      </c>
      <c r="BC159" s="62">
        <v>-1.3500000000000002E-2</v>
      </c>
      <c r="BD159" s="62">
        <v>1.1000000000000001E-2</v>
      </c>
      <c r="BE159" s="62">
        <v>5.0000000000000001E-3</v>
      </c>
      <c r="BF159" s="62">
        <v>5.0000000000000001E-3</v>
      </c>
      <c r="BG159" s="62">
        <v>-1.3500000000000002E-2</v>
      </c>
      <c r="BH159" s="62">
        <v>1.1000000000000001E-2</v>
      </c>
      <c r="BI159" s="62">
        <v>-5.7999999999999996E-2</v>
      </c>
      <c r="BJ159" s="62">
        <v>2.6000000000000002E-2</v>
      </c>
      <c r="BK159" s="62">
        <v>-7.9999990000000007E-3</v>
      </c>
      <c r="BL159" s="62">
        <v>1.6E-2</v>
      </c>
      <c r="BM159" s="62">
        <v>6.5000000000000006E-3</v>
      </c>
      <c r="BN159" s="62">
        <v>0.01</v>
      </c>
      <c r="BO159" s="62">
        <v>0.40500000000000003</v>
      </c>
      <c r="BP159" s="62">
        <v>0.02</v>
      </c>
      <c r="BQ159" s="62">
        <v>0</v>
      </c>
      <c r="BR159" s="62">
        <v>0</v>
      </c>
      <c r="BS159" s="62">
        <v>0.20250000000000001</v>
      </c>
      <c r="BT159" s="62">
        <v>5.0000000000000001E-3</v>
      </c>
      <c r="BU159" s="62">
        <v>0.20250000000000001</v>
      </c>
      <c r="BV159" s="62">
        <v>5.0000000000000001E-3</v>
      </c>
      <c r="BW159" s="62">
        <v>-2.0750000000000001E-2</v>
      </c>
      <c r="BX159" s="62">
        <v>0.02</v>
      </c>
      <c r="BY159" s="62">
        <v>1.0749999999999999E-2</v>
      </c>
      <c r="BZ159" s="62">
        <v>0.01</v>
      </c>
      <c r="CA159" s="62">
        <v>-4.2500000000000003E-3</v>
      </c>
      <c r="CB159" s="62">
        <v>1.2500000000000001E-2</v>
      </c>
      <c r="CC159" s="62">
        <v>0.7</v>
      </c>
      <c r="CD159" s="62">
        <v>0</v>
      </c>
      <c r="CE159" s="331"/>
      <c r="CF159" s="76"/>
      <c r="CG159" s="91"/>
    </row>
    <row r="160" spans="4:85" x14ac:dyDescent="0.2">
      <c r="D160" s="91">
        <v>41061</v>
      </c>
      <c r="F160" s="89">
        <v>3.2949999999999999</v>
      </c>
      <c r="G160" s="90">
        <v>7.0645229641029025E-2</v>
      </c>
      <c r="H160" s="89">
        <v>0.15</v>
      </c>
      <c r="I160" s="89">
        <v>0.45</v>
      </c>
      <c r="J160" s="89">
        <v>0.5</v>
      </c>
      <c r="K160" s="89">
        <v>0.4</v>
      </c>
      <c r="L160" s="87">
        <v>0.5</v>
      </c>
      <c r="M160" s="87">
        <v>0.45</v>
      </c>
      <c r="N160" s="89">
        <v>0.5</v>
      </c>
      <c r="O160" s="89">
        <v>0.5</v>
      </c>
      <c r="P160" s="89">
        <v>0.5</v>
      </c>
      <c r="Q160" s="89">
        <v>0.5</v>
      </c>
      <c r="R160" s="90">
        <v>0.25</v>
      </c>
      <c r="S160" s="90">
        <v>0.5</v>
      </c>
      <c r="T160" s="89">
        <v>0.45</v>
      </c>
      <c r="U160" s="89">
        <v>-0.13500000000000001</v>
      </c>
      <c r="V160" s="89">
        <v>0.01</v>
      </c>
      <c r="W160" s="89">
        <v>0.17800000000000002</v>
      </c>
      <c r="X160" s="89">
        <v>-2.5000000000000001E-3</v>
      </c>
      <c r="Y160" s="89">
        <v>-4.6000000000000006E-2</v>
      </c>
      <c r="Z160" s="89">
        <v>3.2000000000000001E-2</v>
      </c>
      <c r="AA160" s="89">
        <v>-0.16500000000000001</v>
      </c>
      <c r="AB160" s="89">
        <v>0.155</v>
      </c>
      <c r="AC160" s="89">
        <v>-4.0999999999999995E-2</v>
      </c>
      <c r="AD160" s="89">
        <v>2.5000000000000001E-3</v>
      </c>
      <c r="AE160" s="89">
        <v>-0.185</v>
      </c>
      <c r="AF160" s="89">
        <v>5.0000000000000001E-3</v>
      </c>
      <c r="AG160" s="89">
        <v>-4.0999999999999995E-2</v>
      </c>
      <c r="AH160" s="89">
        <v>1.4000000000000002E-2</v>
      </c>
      <c r="AI160" s="90">
        <v>0.185</v>
      </c>
      <c r="AJ160" s="90">
        <v>0</v>
      </c>
      <c r="AK160" s="90">
        <v>-0.19</v>
      </c>
      <c r="AL160" s="89">
        <v>0</v>
      </c>
      <c r="AM160" s="89"/>
      <c r="AN160" s="89"/>
      <c r="AO160" s="89">
        <v>-0.17</v>
      </c>
      <c r="AP160" s="62">
        <v>7.4999999999999997E-3</v>
      </c>
      <c r="AQ160" s="62">
        <v>0.29499999999999998</v>
      </c>
      <c r="AR160" s="62">
        <v>0</v>
      </c>
      <c r="AS160" s="62">
        <v>-0.33</v>
      </c>
      <c r="AT160" s="62">
        <v>0</v>
      </c>
      <c r="AU160" s="62">
        <v>0</v>
      </c>
      <c r="AV160" s="62">
        <v>0</v>
      </c>
      <c r="AW160" s="62">
        <v>0</v>
      </c>
      <c r="AX160" s="62">
        <v>0</v>
      </c>
      <c r="AY160" s="62">
        <v>-1.3500000000000002E-2</v>
      </c>
      <c r="AZ160" s="62">
        <v>0.06</v>
      </c>
      <c r="BA160" s="62">
        <v>0.1825</v>
      </c>
      <c r="BB160" s="62">
        <v>1.2500000000000001E-2</v>
      </c>
      <c r="BC160" s="62">
        <v>-1.3500000000000002E-2</v>
      </c>
      <c r="BD160" s="62">
        <v>1.1000000000000001E-2</v>
      </c>
      <c r="BE160" s="62">
        <v>5.0000000000000001E-3</v>
      </c>
      <c r="BF160" s="62">
        <v>5.0000000000000001E-3</v>
      </c>
      <c r="BG160" s="62">
        <v>-1.3500000000000002E-2</v>
      </c>
      <c r="BH160" s="62">
        <v>1.1000000000000001E-2</v>
      </c>
      <c r="BI160" s="62">
        <v>-7.400000000000001E-2</v>
      </c>
      <c r="BJ160" s="62">
        <v>2.6000000000000002E-2</v>
      </c>
      <c r="BK160" s="62">
        <v>-7.9999990000000007E-3</v>
      </c>
      <c r="BL160" s="62">
        <v>1.7000000000000001E-2</v>
      </c>
      <c r="BM160" s="62">
        <v>6.5000000000000006E-3</v>
      </c>
      <c r="BN160" s="62">
        <v>0.01</v>
      </c>
      <c r="BO160" s="62">
        <v>0.39500000000000002</v>
      </c>
      <c r="BP160" s="62">
        <v>3.5000000000000003E-2</v>
      </c>
      <c r="BQ160" s="62">
        <v>0</v>
      </c>
      <c r="BR160" s="62">
        <v>0</v>
      </c>
      <c r="BS160" s="62">
        <v>0.20250000000000001</v>
      </c>
      <c r="BT160" s="62">
        <v>5.0000000000000001E-3</v>
      </c>
      <c r="BU160" s="62">
        <v>0.20250000000000001</v>
      </c>
      <c r="BV160" s="62">
        <v>5.0000000000000001E-3</v>
      </c>
      <c r="BW160" s="62">
        <v>-2.0750000000000001E-2</v>
      </c>
      <c r="BX160" s="62">
        <v>0.02</v>
      </c>
      <c r="BY160" s="62">
        <v>1.0749999999999999E-2</v>
      </c>
      <c r="BZ160" s="62">
        <v>0.01</v>
      </c>
      <c r="CA160" s="62">
        <v>-4.2500000000000003E-3</v>
      </c>
      <c r="CB160" s="62">
        <v>1.2500000000000001E-2</v>
      </c>
      <c r="CC160" s="62">
        <v>0.8</v>
      </c>
      <c r="CD160" s="62">
        <v>0</v>
      </c>
      <c r="CE160" s="331"/>
      <c r="CF160" s="76"/>
      <c r="CG160" s="91"/>
    </row>
    <row r="161" spans="4:85" x14ac:dyDescent="0.2">
      <c r="D161" s="91">
        <v>41091</v>
      </c>
      <c r="F161" s="89">
        <v>3.3069999999999999</v>
      </c>
      <c r="G161" s="90">
        <v>7.0649058407734014E-2</v>
      </c>
      <c r="H161" s="89">
        <v>0.15</v>
      </c>
      <c r="I161" s="89">
        <v>0.5</v>
      </c>
      <c r="J161" s="89">
        <v>0.5</v>
      </c>
      <c r="K161" s="89">
        <v>0.4</v>
      </c>
      <c r="L161" s="87">
        <v>0.5</v>
      </c>
      <c r="M161" s="87">
        <v>0.5</v>
      </c>
      <c r="N161" s="89">
        <v>0.5</v>
      </c>
      <c r="O161" s="89">
        <v>0.5</v>
      </c>
      <c r="P161" s="89">
        <v>0.5</v>
      </c>
      <c r="Q161" s="89">
        <v>0.5</v>
      </c>
      <c r="R161" s="90">
        <v>0.35</v>
      </c>
      <c r="S161" s="90">
        <v>0.55000000000000004</v>
      </c>
      <c r="T161" s="89">
        <v>0.5</v>
      </c>
      <c r="U161" s="89">
        <v>-0.13500000000000001</v>
      </c>
      <c r="V161" s="89">
        <v>0.01</v>
      </c>
      <c r="W161" s="89">
        <v>0.16800000000000001</v>
      </c>
      <c r="X161" s="89">
        <v>0</v>
      </c>
      <c r="Y161" s="89">
        <v>-4.6000000000000006E-2</v>
      </c>
      <c r="Z161" s="89">
        <v>3.2000000000000001E-2</v>
      </c>
      <c r="AA161" s="89">
        <v>-0.16500000000000001</v>
      </c>
      <c r="AB161" s="89">
        <v>0.155</v>
      </c>
      <c r="AC161" s="89">
        <v>-4.0999999999999995E-2</v>
      </c>
      <c r="AD161" s="89">
        <v>2.5000000000000001E-3</v>
      </c>
      <c r="AE161" s="89">
        <v>-0.185</v>
      </c>
      <c r="AF161" s="89">
        <v>2.5000000000000001E-3</v>
      </c>
      <c r="AG161" s="89">
        <v>-4.0999999999999995E-2</v>
      </c>
      <c r="AH161" s="89">
        <v>1.2E-2</v>
      </c>
      <c r="AI161" s="90">
        <v>0.17499999999999999</v>
      </c>
      <c r="AJ161" s="90">
        <v>0</v>
      </c>
      <c r="AK161" s="90">
        <v>-0.19</v>
      </c>
      <c r="AL161" s="89">
        <v>0</v>
      </c>
      <c r="AM161" s="89"/>
      <c r="AN161" s="89"/>
      <c r="AO161" s="89">
        <v>-0.17</v>
      </c>
      <c r="AP161" s="62">
        <v>7.4999999999999997E-3</v>
      </c>
      <c r="AQ161" s="62">
        <v>0.29499999999999998</v>
      </c>
      <c r="AR161" s="62">
        <v>0</v>
      </c>
      <c r="AS161" s="62">
        <v>-0.33</v>
      </c>
      <c r="AT161" s="62">
        <v>0</v>
      </c>
      <c r="AU161" s="62">
        <v>0</v>
      </c>
      <c r="AV161" s="62">
        <v>0</v>
      </c>
      <c r="AW161" s="62">
        <v>0</v>
      </c>
      <c r="AX161" s="62">
        <v>0</v>
      </c>
      <c r="AY161" s="62">
        <v>-1.3500000000000002E-2</v>
      </c>
      <c r="AZ161" s="62">
        <v>0.06</v>
      </c>
      <c r="BA161" s="62">
        <v>0.1825</v>
      </c>
      <c r="BB161" s="62">
        <v>1.2500000000000001E-2</v>
      </c>
      <c r="BC161" s="62">
        <v>-1.3500000000000002E-2</v>
      </c>
      <c r="BD161" s="62">
        <v>1.1000000000000001E-2</v>
      </c>
      <c r="BE161" s="62">
        <v>5.0000000000000001E-3</v>
      </c>
      <c r="BF161" s="62">
        <v>5.0000000000000001E-3</v>
      </c>
      <c r="BG161" s="62">
        <v>-1.3500000000000002E-2</v>
      </c>
      <c r="BH161" s="62">
        <v>1.1000000000000001E-2</v>
      </c>
      <c r="BI161" s="62">
        <v>-6.7000000000000004E-2</v>
      </c>
      <c r="BJ161" s="62">
        <v>2.6000000000000002E-2</v>
      </c>
      <c r="BK161" s="62">
        <v>-7.9999990000000007E-3</v>
      </c>
      <c r="BL161" s="62">
        <v>1.8000000000000002E-2</v>
      </c>
      <c r="BM161" s="62">
        <v>6.5000000000000006E-3</v>
      </c>
      <c r="BN161" s="62">
        <v>0.01</v>
      </c>
      <c r="BO161" s="62">
        <v>0.43</v>
      </c>
      <c r="BP161" s="62">
        <v>3.5000000000000003E-2</v>
      </c>
      <c r="BQ161" s="62">
        <v>0</v>
      </c>
      <c r="BR161" s="62">
        <v>0</v>
      </c>
      <c r="BS161" s="62">
        <v>0.215</v>
      </c>
      <c r="BT161" s="62">
        <v>7.4999999999999997E-3</v>
      </c>
      <c r="BU161" s="62">
        <v>0.215</v>
      </c>
      <c r="BV161" s="62">
        <v>7.4999999999999997E-3</v>
      </c>
      <c r="BW161" s="62">
        <v>-2.0750000000000001E-2</v>
      </c>
      <c r="BX161" s="62">
        <v>0.02</v>
      </c>
      <c r="BY161" s="62">
        <v>1.0749999999999999E-2</v>
      </c>
      <c r="BZ161" s="62">
        <v>0.01</v>
      </c>
      <c r="CA161" s="62">
        <v>-4.2500000000000003E-3</v>
      </c>
      <c r="CB161" s="62">
        <v>1.2500000000000001E-2</v>
      </c>
      <c r="CC161" s="62">
        <v>1</v>
      </c>
      <c r="CD161" s="62">
        <v>0</v>
      </c>
      <c r="CE161" s="331"/>
      <c r="CF161" s="76"/>
      <c r="CG161" s="91"/>
    </row>
    <row r="162" spans="4:85" x14ac:dyDescent="0.2">
      <c r="D162" s="91">
        <v>41122</v>
      </c>
      <c r="F162" s="89">
        <v>3.3280000000000003</v>
      </c>
      <c r="G162" s="90">
        <v>7.0653014800000011E-2</v>
      </c>
      <c r="H162" s="89">
        <v>0.15</v>
      </c>
      <c r="I162" s="89">
        <v>0.55000000000000004</v>
      </c>
      <c r="J162" s="89">
        <v>0.55000000000000004</v>
      </c>
      <c r="K162" s="89">
        <v>0.5</v>
      </c>
      <c r="L162" s="87">
        <v>0.6</v>
      </c>
      <c r="M162" s="87">
        <v>0.55000000000000004</v>
      </c>
      <c r="N162" s="89">
        <v>0.6</v>
      </c>
      <c r="O162" s="89">
        <v>0.55000000000000004</v>
      </c>
      <c r="P162" s="89">
        <v>0.6</v>
      </c>
      <c r="Q162" s="89">
        <v>0.45</v>
      </c>
      <c r="R162" s="90">
        <v>0.38</v>
      </c>
      <c r="S162" s="90">
        <v>0.6</v>
      </c>
      <c r="T162" s="89">
        <v>0.55000000000000004</v>
      </c>
      <c r="U162" s="89">
        <v>-0.13500000000000001</v>
      </c>
      <c r="V162" s="89">
        <v>0.01</v>
      </c>
      <c r="W162" s="89">
        <v>0.16500000000000001</v>
      </c>
      <c r="X162" s="89">
        <v>2.5000000000000001E-3</v>
      </c>
      <c r="Y162" s="89">
        <v>-4.6000000000000006E-2</v>
      </c>
      <c r="Z162" s="89">
        <v>3.2000000000000001E-2</v>
      </c>
      <c r="AA162" s="89">
        <v>-0.16500000000000001</v>
      </c>
      <c r="AB162" s="89">
        <v>0.155</v>
      </c>
      <c r="AC162" s="89">
        <v>-4.0999999999999995E-2</v>
      </c>
      <c r="AD162" s="89">
        <v>2.5000000000000001E-3</v>
      </c>
      <c r="AE162" s="89">
        <v>-0.185</v>
      </c>
      <c r="AF162" s="89">
        <v>2.5000000000000001E-3</v>
      </c>
      <c r="AG162" s="89">
        <v>-4.0999999999999995E-2</v>
      </c>
      <c r="AH162" s="89">
        <v>1.2E-2</v>
      </c>
      <c r="AI162" s="90">
        <v>0.17249999999999999</v>
      </c>
      <c r="AJ162" s="90">
        <v>0</v>
      </c>
      <c r="AK162" s="90">
        <v>-0.19</v>
      </c>
      <c r="AL162" s="89">
        <v>0</v>
      </c>
      <c r="AM162" s="89"/>
      <c r="AN162" s="89"/>
      <c r="AO162" s="89">
        <v>-0.17</v>
      </c>
      <c r="AP162" s="62">
        <v>7.4999999999999997E-3</v>
      </c>
      <c r="AQ162" s="62">
        <v>0.29499999999999998</v>
      </c>
      <c r="AR162" s="62">
        <v>0</v>
      </c>
      <c r="AS162" s="62">
        <v>-0.33</v>
      </c>
      <c r="AT162" s="62">
        <v>0</v>
      </c>
      <c r="AU162" s="62">
        <v>0</v>
      </c>
      <c r="AV162" s="62">
        <v>0</v>
      </c>
      <c r="AW162" s="62">
        <v>0</v>
      </c>
      <c r="AX162" s="62">
        <v>0</v>
      </c>
      <c r="AY162" s="62">
        <v>-1.3500000000000002E-2</v>
      </c>
      <c r="AZ162" s="62">
        <v>0.06</v>
      </c>
      <c r="BA162" s="62">
        <v>0.1825</v>
      </c>
      <c r="BB162" s="62">
        <v>1.2500000000000001E-2</v>
      </c>
      <c r="BC162" s="62">
        <v>-1.3500000000000002E-2</v>
      </c>
      <c r="BD162" s="62">
        <v>1.1000000000000001E-2</v>
      </c>
      <c r="BE162" s="62">
        <v>5.0000000000000001E-3</v>
      </c>
      <c r="BF162" s="62">
        <v>5.0000000000000001E-3</v>
      </c>
      <c r="BG162" s="62">
        <v>-1.3500000000000002E-2</v>
      </c>
      <c r="BH162" s="62">
        <v>1.1000000000000001E-2</v>
      </c>
      <c r="BI162" s="62">
        <v>-5.7999999999999996E-2</v>
      </c>
      <c r="BJ162" s="62">
        <v>2.6000000000000002E-2</v>
      </c>
      <c r="BK162" s="62">
        <v>-7.9999990000000007E-3</v>
      </c>
      <c r="BL162" s="62">
        <v>1.9000000000000003E-2</v>
      </c>
      <c r="BM162" s="62">
        <v>6.5000000000000006E-3</v>
      </c>
      <c r="BN162" s="62">
        <v>0.01</v>
      </c>
      <c r="BO162" s="62">
        <v>0.495</v>
      </c>
      <c r="BP162" s="62">
        <v>3.5000000000000003E-2</v>
      </c>
      <c r="BQ162" s="62">
        <v>0</v>
      </c>
      <c r="BR162" s="62">
        <v>0</v>
      </c>
      <c r="BS162" s="62">
        <v>0.215</v>
      </c>
      <c r="BT162" s="62">
        <v>7.4999999999999997E-3</v>
      </c>
      <c r="BU162" s="62">
        <v>0.215</v>
      </c>
      <c r="BV162" s="62">
        <v>7.4999999999999997E-3</v>
      </c>
      <c r="BW162" s="62">
        <v>-2.0750000000000001E-2</v>
      </c>
      <c r="BX162" s="62">
        <v>0.02</v>
      </c>
      <c r="BY162" s="62">
        <v>8.2500000000000004E-3</v>
      </c>
      <c r="BZ162" s="62">
        <v>0.01</v>
      </c>
      <c r="CA162" s="62">
        <v>-6.7500000000000008E-3</v>
      </c>
      <c r="CB162" s="62">
        <v>1.2500000000000001E-2</v>
      </c>
      <c r="CC162" s="62">
        <v>1</v>
      </c>
      <c r="CD162" s="62">
        <v>0</v>
      </c>
      <c r="CE162" s="331"/>
      <c r="CF162" s="76"/>
      <c r="CG162" s="91"/>
    </row>
    <row r="163" spans="4:85" x14ac:dyDescent="0.2">
      <c r="D163" s="91">
        <v>41153</v>
      </c>
      <c r="F163" s="89">
        <v>3.3460000000000001</v>
      </c>
      <c r="G163" s="90">
        <v>7.0656971192272031E-2</v>
      </c>
      <c r="H163" s="89">
        <v>0.15</v>
      </c>
      <c r="I163" s="89">
        <v>0.55000000000000004</v>
      </c>
      <c r="J163" s="89">
        <v>0.55000000000000004</v>
      </c>
      <c r="K163" s="89">
        <v>0.55000000000000004</v>
      </c>
      <c r="L163" s="87">
        <v>0.55000000000000004</v>
      </c>
      <c r="M163" s="87">
        <v>0.55000000000000004</v>
      </c>
      <c r="N163" s="89">
        <v>0.6</v>
      </c>
      <c r="O163" s="89">
        <v>0.6</v>
      </c>
      <c r="P163" s="89">
        <v>0.55000000000000004</v>
      </c>
      <c r="Q163" s="89">
        <v>0.5</v>
      </c>
      <c r="R163" s="90">
        <v>0.34</v>
      </c>
      <c r="S163" s="90">
        <v>0.6</v>
      </c>
      <c r="T163" s="89">
        <v>0.55000000000000004</v>
      </c>
      <c r="U163" s="89">
        <v>-0.125</v>
      </c>
      <c r="V163" s="89">
        <v>0.01</v>
      </c>
      <c r="W163" s="89">
        <v>0.16300000000000001</v>
      </c>
      <c r="X163" s="89">
        <v>2.5000000000000001E-3</v>
      </c>
      <c r="Y163" s="89">
        <v>-4.6000000000000006E-2</v>
      </c>
      <c r="Z163" s="89">
        <v>3.2000000000000001E-2</v>
      </c>
      <c r="AA163" s="89">
        <v>-0.16500000000000001</v>
      </c>
      <c r="AB163" s="89">
        <v>0.155</v>
      </c>
      <c r="AC163" s="89">
        <v>-4.0999999999999995E-2</v>
      </c>
      <c r="AD163" s="89">
        <v>2.5000000000000001E-3</v>
      </c>
      <c r="AE163" s="89">
        <v>-0.185</v>
      </c>
      <c r="AF163" s="89">
        <v>2.5000000000000001E-3</v>
      </c>
      <c r="AG163" s="89">
        <v>-4.0999999999999995E-2</v>
      </c>
      <c r="AH163" s="89">
        <v>1.2E-2</v>
      </c>
      <c r="AI163" s="90">
        <v>0.17</v>
      </c>
      <c r="AJ163" s="90">
        <v>0</v>
      </c>
      <c r="AK163" s="90">
        <v>-0.19</v>
      </c>
      <c r="AL163" s="89">
        <v>0</v>
      </c>
      <c r="AM163" s="89"/>
      <c r="AN163" s="89"/>
      <c r="AO163" s="89">
        <v>-0.17</v>
      </c>
      <c r="AP163" s="62">
        <v>7.4999999999999997E-3</v>
      </c>
      <c r="AQ163" s="62">
        <v>0.29499999999999998</v>
      </c>
      <c r="AR163" s="62">
        <v>0</v>
      </c>
      <c r="AS163" s="62">
        <v>-0.33</v>
      </c>
      <c r="AT163" s="62">
        <v>0</v>
      </c>
      <c r="AU163" s="62">
        <v>0</v>
      </c>
      <c r="AV163" s="62">
        <v>0</v>
      </c>
      <c r="AW163" s="62">
        <v>0</v>
      </c>
      <c r="AX163" s="62">
        <v>0</v>
      </c>
      <c r="AY163" s="62">
        <v>-1.3500000000000002E-2</v>
      </c>
      <c r="AZ163" s="62">
        <v>0.06</v>
      </c>
      <c r="BA163" s="62">
        <v>0.1825</v>
      </c>
      <c r="BB163" s="62">
        <v>1.2500000000000001E-2</v>
      </c>
      <c r="BC163" s="62">
        <v>-1.3500000000000002E-2</v>
      </c>
      <c r="BD163" s="62">
        <v>1.1000000000000001E-2</v>
      </c>
      <c r="BE163" s="62">
        <v>5.0000000000000001E-3</v>
      </c>
      <c r="BF163" s="62">
        <v>5.0000000000000001E-3</v>
      </c>
      <c r="BG163" s="62">
        <v>-1.3500000000000002E-2</v>
      </c>
      <c r="BH163" s="62">
        <v>1.1000000000000001E-2</v>
      </c>
      <c r="BI163" s="62">
        <v>-3.8000000000000006E-2</v>
      </c>
      <c r="BJ163" s="62">
        <v>2.5000000000000001E-2</v>
      </c>
      <c r="BK163" s="62">
        <v>-7.9999990000000007E-3</v>
      </c>
      <c r="BL163" s="62">
        <v>1.9000000000000003E-2</v>
      </c>
      <c r="BM163" s="62">
        <v>6.5000000000000006E-3</v>
      </c>
      <c r="BN163" s="62">
        <v>0.01</v>
      </c>
      <c r="BO163" s="62">
        <v>0.39500000000000002</v>
      </c>
      <c r="BP163" s="62">
        <v>3.5000000000000003E-2</v>
      </c>
      <c r="BQ163" s="62">
        <v>0</v>
      </c>
      <c r="BR163" s="62">
        <v>0</v>
      </c>
      <c r="BS163" s="62">
        <v>0.19500000000000001</v>
      </c>
      <c r="BT163" s="62">
        <v>5.0000000000000001E-3</v>
      </c>
      <c r="BU163" s="62">
        <v>0.19500000000000001</v>
      </c>
      <c r="BV163" s="62">
        <v>5.0000000000000001E-3</v>
      </c>
      <c r="BW163" s="62">
        <v>-2.3250000000000003E-2</v>
      </c>
      <c r="BX163" s="62">
        <v>0.02</v>
      </c>
      <c r="BY163" s="62">
        <v>8.2500000000000004E-3</v>
      </c>
      <c r="BZ163" s="62">
        <v>0.01</v>
      </c>
      <c r="CA163" s="62">
        <v>-6.7500000000000008E-3</v>
      </c>
      <c r="CB163" s="62">
        <v>1.2500000000000001E-2</v>
      </c>
      <c r="CC163" s="62">
        <v>0.6</v>
      </c>
      <c r="CD163" s="62">
        <v>0</v>
      </c>
      <c r="CE163" s="331"/>
      <c r="CF163" s="76"/>
      <c r="CG163" s="91"/>
    </row>
    <row r="164" spans="4:85" x14ac:dyDescent="0.2">
      <c r="D164" s="91">
        <v>41183</v>
      </c>
      <c r="F164" s="89">
        <v>3.3519999999999999</v>
      </c>
      <c r="G164" s="90">
        <v>7.0660799959000015E-2</v>
      </c>
      <c r="H164" s="89">
        <v>0.15</v>
      </c>
      <c r="I164" s="89">
        <v>0.6</v>
      </c>
      <c r="J164" s="89">
        <v>0.6</v>
      </c>
      <c r="K164" s="89">
        <v>0.55000000000000004</v>
      </c>
      <c r="L164" s="87">
        <v>0.6</v>
      </c>
      <c r="M164" s="87">
        <v>0.6</v>
      </c>
      <c r="N164" s="89">
        <v>0.65</v>
      </c>
      <c r="O164" s="89">
        <v>0.65</v>
      </c>
      <c r="P164" s="89">
        <v>0.6</v>
      </c>
      <c r="Q164" s="89">
        <v>0.5</v>
      </c>
      <c r="R164" s="90">
        <v>0.39</v>
      </c>
      <c r="S164" s="90">
        <v>0.65</v>
      </c>
      <c r="T164" s="89">
        <v>0.6</v>
      </c>
      <c r="U164" s="89">
        <v>-0.11</v>
      </c>
      <c r="V164" s="89">
        <v>0.01</v>
      </c>
      <c r="W164" s="89">
        <v>0.17800000000000002</v>
      </c>
      <c r="X164" s="89">
        <v>2.5000000000000001E-3</v>
      </c>
      <c r="Y164" s="89">
        <v>-4.6000000000000006E-2</v>
      </c>
      <c r="Z164" s="89">
        <v>3.2000000000000001E-2</v>
      </c>
      <c r="AA164" s="89">
        <v>-0.16500000000000001</v>
      </c>
      <c r="AB164" s="89">
        <v>0.155</v>
      </c>
      <c r="AC164" s="89">
        <v>-4.0999999999999995E-2</v>
      </c>
      <c r="AD164" s="89">
        <v>2.5000000000000001E-3</v>
      </c>
      <c r="AE164" s="89">
        <v>-0.185</v>
      </c>
      <c r="AF164" s="89">
        <v>2.5000000000000001E-3</v>
      </c>
      <c r="AG164" s="89">
        <v>-4.0999999999999995E-2</v>
      </c>
      <c r="AH164" s="89">
        <v>1.2E-2</v>
      </c>
      <c r="AI164" s="90">
        <v>0.185</v>
      </c>
      <c r="AJ164" s="90">
        <v>0</v>
      </c>
      <c r="AK164" s="90">
        <v>-0.19</v>
      </c>
      <c r="AL164" s="89">
        <v>0</v>
      </c>
      <c r="AM164" s="89"/>
      <c r="AN164" s="89"/>
      <c r="AO164" s="89">
        <v>-0.17</v>
      </c>
      <c r="AP164" s="62">
        <v>7.4999999999999997E-3</v>
      </c>
      <c r="AQ164" s="62">
        <v>0.29499999999999998</v>
      </c>
      <c r="AR164" s="62">
        <v>0</v>
      </c>
      <c r="AS164" s="62">
        <v>-0.33</v>
      </c>
      <c r="AT164" s="62">
        <v>0</v>
      </c>
      <c r="AU164" s="62">
        <v>0</v>
      </c>
      <c r="AV164" s="62">
        <v>0</v>
      </c>
      <c r="AW164" s="62">
        <v>0</v>
      </c>
      <c r="AX164" s="62">
        <v>0</v>
      </c>
      <c r="AY164" s="62">
        <v>-1.3500000000000002E-2</v>
      </c>
      <c r="AZ164" s="62">
        <v>0.06</v>
      </c>
      <c r="BA164" s="62">
        <v>0.1875</v>
      </c>
      <c r="BB164" s="62">
        <v>1.2500000000000001E-2</v>
      </c>
      <c r="BC164" s="62">
        <v>-1.3500000000000002E-2</v>
      </c>
      <c r="BD164" s="62">
        <v>1.1000000000000001E-2</v>
      </c>
      <c r="BE164" s="62">
        <v>5.0000000000000001E-3</v>
      </c>
      <c r="BF164" s="62">
        <v>5.0000000000000001E-3</v>
      </c>
      <c r="BG164" s="62">
        <v>-1.3500000000000002E-2</v>
      </c>
      <c r="BH164" s="62">
        <v>1.1000000000000001E-2</v>
      </c>
      <c r="BI164" s="62">
        <v>-4.8000000000000001E-2</v>
      </c>
      <c r="BJ164" s="62">
        <v>2.5000000000000001E-2</v>
      </c>
      <c r="BK164" s="62">
        <v>-7.9999990000000007E-3</v>
      </c>
      <c r="BL164" s="62">
        <v>0.02</v>
      </c>
      <c r="BM164" s="62">
        <v>6.5000000000000006E-3</v>
      </c>
      <c r="BN164" s="62">
        <v>0.01</v>
      </c>
      <c r="BO164" s="62">
        <v>0.46100000000000002</v>
      </c>
      <c r="BP164" s="62">
        <v>3.5000000000000003E-2</v>
      </c>
      <c r="BQ164" s="62">
        <v>0</v>
      </c>
      <c r="BR164" s="62">
        <v>0</v>
      </c>
      <c r="BS164" s="62">
        <v>0.215</v>
      </c>
      <c r="BT164" s="62">
        <v>2.5000000000000001E-3</v>
      </c>
      <c r="BU164" s="62">
        <v>0.215</v>
      </c>
      <c r="BV164" s="62">
        <v>2.5000000000000001E-3</v>
      </c>
      <c r="BW164" s="62">
        <v>-2.3250000000000003E-2</v>
      </c>
      <c r="BX164" s="62">
        <v>0.02</v>
      </c>
      <c r="BY164" s="62">
        <v>-7.4999999999999997E-3</v>
      </c>
      <c r="BZ164" s="62">
        <v>0.01</v>
      </c>
      <c r="CA164" s="62">
        <v>-2.2499999999999999E-2</v>
      </c>
      <c r="CB164" s="62">
        <v>1.2500000000000001E-2</v>
      </c>
      <c r="CC164" s="62">
        <v>0.3</v>
      </c>
      <c r="CD164" s="62">
        <v>0</v>
      </c>
      <c r="CE164" s="331"/>
      <c r="CF164" s="76"/>
      <c r="CG164" s="91"/>
    </row>
    <row r="165" spans="4:85" x14ac:dyDescent="0.2">
      <c r="D165" s="91">
        <v>41214</v>
      </c>
      <c r="F165" s="89">
        <v>3.3990000000000005</v>
      </c>
      <c r="G165" s="90">
        <v>7.0664756351275004E-2</v>
      </c>
      <c r="H165" s="89">
        <v>0.15</v>
      </c>
      <c r="I165" s="89">
        <v>0.8</v>
      </c>
      <c r="J165" s="89">
        <v>0.85</v>
      </c>
      <c r="K165" s="89">
        <v>0.8</v>
      </c>
      <c r="L165" s="87">
        <v>0.8</v>
      </c>
      <c r="M165" s="87">
        <v>0.9</v>
      </c>
      <c r="N165" s="89">
        <v>0.95</v>
      </c>
      <c r="O165" s="89">
        <v>0.85</v>
      </c>
      <c r="P165" s="89">
        <v>0.8</v>
      </c>
      <c r="Q165" s="89">
        <v>0.95</v>
      </c>
      <c r="R165" s="90">
        <v>0.435</v>
      </c>
      <c r="S165" s="90">
        <v>0.8</v>
      </c>
      <c r="T165" s="89">
        <v>0.8</v>
      </c>
      <c r="U165" s="89">
        <v>-7.2499999999999995E-2</v>
      </c>
      <c r="V165" s="89">
        <v>3.5000000000000003E-2</v>
      </c>
      <c r="W165" s="89">
        <v>0.24</v>
      </c>
      <c r="X165" s="89">
        <v>0</v>
      </c>
      <c r="Y165" s="89">
        <v>-6.0499999999999998E-2</v>
      </c>
      <c r="Z165" s="89">
        <v>3.6499999999999998E-2</v>
      </c>
      <c r="AA165" s="89">
        <v>-0.16</v>
      </c>
      <c r="AB165" s="89">
        <v>0.155</v>
      </c>
      <c r="AC165" s="89">
        <v>-4.0500000000000001E-2</v>
      </c>
      <c r="AD165" s="89">
        <v>7.4999999999999997E-3</v>
      </c>
      <c r="AE165" s="89">
        <v>-0.18</v>
      </c>
      <c r="AF165" s="89">
        <v>1.2500000000000001E-2</v>
      </c>
      <c r="AG165" s="89">
        <v>-4.0500000000000001E-2</v>
      </c>
      <c r="AH165" s="89">
        <v>2.2000000000000002E-2</v>
      </c>
      <c r="AI165" s="90">
        <v>0.26250000000000001</v>
      </c>
      <c r="AJ165" s="90">
        <v>0</v>
      </c>
      <c r="AK165" s="90">
        <v>-0.19</v>
      </c>
      <c r="AL165" s="89">
        <v>5.0000000000000001E-3</v>
      </c>
      <c r="AM165" s="89"/>
      <c r="AN165" s="89"/>
      <c r="AO165" s="89">
        <v>-0.17</v>
      </c>
      <c r="AP165" s="62">
        <v>0.02</v>
      </c>
      <c r="AQ165" s="62">
        <v>0.12</v>
      </c>
      <c r="AR165" s="62">
        <v>0</v>
      </c>
      <c r="AS165" s="62">
        <v>-0.33</v>
      </c>
      <c r="AT165" s="62">
        <v>0</v>
      </c>
      <c r="AU165" s="62">
        <v>0</v>
      </c>
      <c r="AV165" s="62">
        <v>0</v>
      </c>
      <c r="AW165" s="62">
        <v>0</v>
      </c>
      <c r="AX165" s="62">
        <v>0</v>
      </c>
      <c r="AY165" s="62">
        <v>-1.6500000000000001E-2</v>
      </c>
      <c r="AZ165" s="62">
        <v>0.06</v>
      </c>
      <c r="BA165" s="62">
        <v>0.27</v>
      </c>
      <c r="BB165" s="62">
        <v>1.7500000000000002E-2</v>
      </c>
      <c r="BC165" s="62">
        <v>-1.6500000000000001E-2</v>
      </c>
      <c r="BD165" s="62">
        <v>8.6999999999999994E-3</v>
      </c>
      <c r="BE165" s="62">
        <v>5.0000000000000001E-3</v>
      </c>
      <c r="BF165" s="62">
        <v>5.0000000000000001E-3</v>
      </c>
      <c r="BG165" s="62">
        <v>-1.6500000000000001E-2</v>
      </c>
      <c r="BH165" s="62">
        <v>8.6999999999999994E-3</v>
      </c>
      <c r="BI165" s="62">
        <v>-4.4500000000000005E-2</v>
      </c>
      <c r="BJ165" s="62">
        <v>2.5000000000000001E-2</v>
      </c>
      <c r="BK165" s="62">
        <v>-5.0000000000000001E-4</v>
      </c>
      <c r="BL165" s="62">
        <v>0.02</v>
      </c>
      <c r="BM165" s="62">
        <v>1.6E-2</v>
      </c>
      <c r="BN165" s="62">
        <v>1.4999999999999999E-2</v>
      </c>
      <c r="BO165" s="62">
        <v>0.76749999999999996</v>
      </c>
      <c r="BP165" s="62">
        <v>0.14599999999999999</v>
      </c>
      <c r="BQ165" s="62">
        <v>0</v>
      </c>
      <c r="BR165" s="62">
        <v>0</v>
      </c>
      <c r="BS165" s="62">
        <v>0.28749999999999998</v>
      </c>
      <c r="BT165" s="62">
        <v>0.02</v>
      </c>
      <c r="BU165" s="62">
        <v>0.46500000000000002</v>
      </c>
      <c r="BV165" s="62">
        <v>1.4999999999999999E-2</v>
      </c>
      <c r="BW165" s="62">
        <v>-3.4000000000000002E-2</v>
      </c>
      <c r="BX165" s="62">
        <v>1.7500000000000002E-2</v>
      </c>
      <c r="BY165" s="62">
        <v>-6.5000000000000006E-3</v>
      </c>
      <c r="BZ165" s="62">
        <v>7.4999999999999997E-3</v>
      </c>
      <c r="CA165" s="62">
        <v>-2.1499999999999998E-2</v>
      </c>
      <c r="CB165" s="62">
        <v>0.01</v>
      </c>
      <c r="CC165" s="62">
        <v>0.23</v>
      </c>
      <c r="CD165" s="62">
        <v>0</v>
      </c>
      <c r="CE165" s="331"/>
      <c r="CF165" s="76"/>
      <c r="CG165" s="91"/>
    </row>
    <row r="166" spans="4:85" x14ac:dyDescent="0.2">
      <c r="D166" s="91">
        <v>41244</v>
      </c>
      <c r="F166" s="89">
        <v>3.4580000000000002</v>
      </c>
      <c r="G166" s="90">
        <v>7.0668585118004001E-2</v>
      </c>
      <c r="H166" s="89">
        <v>0.15</v>
      </c>
      <c r="I166" s="89">
        <v>1</v>
      </c>
      <c r="J166" s="89">
        <v>1.05</v>
      </c>
      <c r="K166" s="89">
        <v>1</v>
      </c>
      <c r="L166" s="87">
        <v>1</v>
      </c>
      <c r="M166" s="87">
        <v>1.1499999999999999</v>
      </c>
      <c r="N166" s="89">
        <v>1.25</v>
      </c>
      <c r="O166" s="89">
        <v>1.05</v>
      </c>
      <c r="P166" s="89">
        <v>1</v>
      </c>
      <c r="Q166" s="89">
        <v>1.35</v>
      </c>
      <c r="R166" s="90">
        <v>0.625</v>
      </c>
      <c r="S166" s="90">
        <v>1.1000000000000001</v>
      </c>
      <c r="T166" s="89">
        <v>1</v>
      </c>
      <c r="U166" s="89">
        <v>-6.5000000000000002E-2</v>
      </c>
      <c r="V166" s="89">
        <v>3.5000000000000003E-2</v>
      </c>
      <c r="W166" s="89">
        <v>0.28000000000000003</v>
      </c>
      <c r="X166" s="89">
        <v>2.5000000000000001E-3</v>
      </c>
      <c r="Y166" s="89">
        <v>-6.0499999999999998E-2</v>
      </c>
      <c r="Z166" s="89">
        <v>3.6499999999999998E-2</v>
      </c>
      <c r="AA166" s="89">
        <v>-0.16750000000000001</v>
      </c>
      <c r="AB166" s="89">
        <v>0.155</v>
      </c>
      <c r="AC166" s="89">
        <v>-4.0500000000000001E-2</v>
      </c>
      <c r="AD166" s="89">
        <v>7.4999999999999997E-3</v>
      </c>
      <c r="AE166" s="89">
        <v>-0.1875</v>
      </c>
      <c r="AF166" s="89">
        <v>5.0000000000000001E-3</v>
      </c>
      <c r="AG166" s="89">
        <v>-4.0500000000000001E-2</v>
      </c>
      <c r="AH166" s="89">
        <v>2.2000000000000002E-2</v>
      </c>
      <c r="AI166" s="90">
        <v>0.30249999999999999</v>
      </c>
      <c r="AJ166" s="90">
        <v>0</v>
      </c>
      <c r="AK166" s="90">
        <v>-0.19</v>
      </c>
      <c r="AL166" s="89">
        <v>5.0000000000000001E-3</v>
      </c>
      <c r="AM166" s="89"/>
      <c r="AN166" s="89"/>
      <c r="AO166" s="89">
        <v>-0.17</v>
      </c>
      <c r="AP166" s="62">
        <v>0.02</v>
      </c>
      <c r="AQ166" s="62">
        <v>0.12</v>
      </c>
      <c r="AR166" s="62">
        <v>0</v>
      </c>
      <c r="AS166" s="62">
        <v>-0.33</v>
      </c>
      <c r="AT166" s="62">
        <v>0</v>
      </c>
      <c r="AU166" s="62">
        <v>0</v>
      </c>
      <c r="AV166" s="62">
        <v>0</v>
      </c>
      <c r="AW166" s="62">
        <v>0</v>
      </c>
      <c r="AX166" s="62">
        <v>0</v>
      </c>
      <c r="AY166" s="62">
        <v>-1.6500000000000001E-2</v>
      </c>
      <c r="AZ166" s="62">
        <v>0.06</v>
      </c>
      <c r="BA166" s="62">
        <v>0.30499999999999999</v>
      </c>
      <c r="BB166" s="62">
        <v>2.2499999999999999E-2</v>
      </c>
      <c r="BC166" s="62">
        <v>-1.6500000000000001E-2</v>
      </c>
      <c r="BD166" s="62">
        <v>8.6999999999999994E-3</v>
      </c>
      <c r="BE166" s="62">
        <v>5.0000000000000001E-3</v>
      </c>
      <c r="BF166" s="62">
        <v>5.0000000000000001E-3</v>
      </c>
      <c r="BG166" s="62">
        <v>-1.6500000000000001E-2</v>
      </c>
      <c r="BH166" s="62">
        <v>8.6999999999999994E-3</v>
      </c>
      <c r="BI166" s="62">
        <v>-4.8500000000000008E-2</v>
      </c>
      <c r="BJ166" s="62">
        <v>2.5000000000000001E-2</v>
      </c>
      <c r="BK166" s="62">
        <v>-5.0000000000000001E-4</v>
      </c>
      <c r="BL166" s="62">
        <v>2.1000000000000001E-2</v>
      </c>
      <c r="BM166" s="62">
        <v>1.6E-2</v>
      </c>
      <c r="BN166" s="62">
        <v>1.4999999999999999E-2</v>
      </c>
      <c r="BO166" s="62">
        <v>1.19</v>
      </c>
      <c r="BP166" s="62">
        <v>0.2</v>
      </c>
      <c r="BQ166" s="62">
        <v>0</v>
      </c>
      <c r="BR166" s="62">
        <v>0</v>
      </c>
      <c r="BS166" s="62">
        <v>0.33750000000000002</v>
      </c>
      <c r="BT166" s="62">
        <v>2.2499999999999999E-2</v>
      </c>
      <c r="BU166" s="62">
        <v>0.8</v>
      </c>
      <c r="BV166" s="62">
        <v>1.7500000000000002E-2</v>
      </c>
      <c r="BW166" s="62">
        <v>-2.6499999999999999E-2</v>
      </c>
      <c r="BX166" s="62">
        <v>1.7500000000000002E-2</v>
      </c>
      <c r="BY166" s="62">
        <v>-6.5000000000000006E-3</v>
      </c>
      <c r="BZ166" s="62">
        <v>7.4999999999999997E-3</v>
      </c>
      <c r="CA166" s="62">
        <v>-2.1499999999999998E-2</v>
      </c>
      <c r="CB166" s="62">
        <v>0.01</v>
      </c>
      <c r="CC166" s="62">
        <v>0.26</v>
      </c>
      <c r="CD166" s="62">
        <v>0</v>
      </c>
      <c r="CE166" s="331"/>
      <c r="CF166" s="76"/>
      <c r="CG166" s="91"/>
    </row>
    <row r="167" spans="4:85" x14ac:dyDescent="0.2">
      <c r="D167" s="91">
        <v>41275</v>
      </c>
      <c r="F167" s="89">
        <v>3.6619999999999999</v>
      </c>
      <c r="G167" s="90">
        <v>7.0672541510297004E-2</v>
      </c>
      <c r="H167" s="89">
        <v>0.15</v>
      </c>
      <c r="I167" s="89">
        <v>1</v>
      </c>
      <c r="J167" s="89">
        <v>1.05</v>
      </c>
      <c r="K167" s="89">
        <v>1</v>
      </c>
      <c r="L167" s="87">
        <v>1</v>
      </c>
      <c r="M167" s="87">
        <v>1.1499999999999999</v>
      </c>
      <c r="N167" s="89">
        <v>1.45</v>
      </c>
      <c r="O167" s="89">
        <v>1.05</v>
      </c>
      <c r="P167" s="89">
        <v>1</v>
      </c>
      <c r="Q167" s="89">
        <v>1.35</v>
      </c>
      <c r="R167" s="90">
        <v>0.65</v>
      </c>
      <c r="S167" s="90">
        <v>1.1000000000000001</v>
      </c>
      <c r="T167" s="89">
        <v>1</v>
      </c>
      <c r="U167" s="89">
        <v>-0.05</v>
      </c>
      <c r="V167" s="89">
        <v>3.5000000000000003E-2</v>
      </c>
      <c r="W167" s="89">
        <v>0.28999999999999998</v>
      </c>
      <c r="X167" s="89">
        <v>5.0000000000000001E-3</v>
      </c>
      <c r="Y167" s="89">
        <v>-6.0499999999999998E-2</v>
      </c>
      <c r="Z167" s="89">
        <v>3.6499999999999998E-2</v>
      </c>
      <c r="AA167" s="89">
        <v>-0.17</v>
      </c>
      <c r="AB167" s="89">
        <v>0.155</v>
      </c>
      <c r="AC167" s="89">
        <v>-4.0500000000000001E-2</v>
      </c>
      <c r="AD167" s="89">
        <v>7.4999999999999997E-3</v>
      </c>
      <c r="AE167" s="89">
        <v>-0.19</v>
      </c>
      <c r="AF167" s="89">
        <v>2.5000000000000001E-3</v>
      </c>
      <c r="AG167" s="89">
        <v>-4.0500000000000001E-2</v>
      </c>
      <c r="AH167" s="89">
        <v>2.2000000000000002E-2</v>
      </c>
      <c r="AI167" s="90">
        <v>0.315</v>
      </c>
      <c r="AJ167" s="90">
        <v>0</v>
      </c>
      <c r="AK167" s="90">
        <v>-0.19</v>
      </c>
      <c r="AL167" s="89">
        <v>5.0000000000000001E-3</v>
      </c>
      <c r="AM167" s="89"/>
      <c r="AN167" s="89"/>
      <c r="AO167" s="89">
        <v>-0.17</v>
      </c>
      <c r="AP167" s="62">
        <v>0.02</v>
      </c>
      <c r="AQ167" s="62">
        <v>0.12</v>
      </c>
      <c r="AR167" s="62">
        <v>0</v>
      </c>
      <c r="AS167" s="62">
        <v>-0.33</v>
      </c>
      <c r="AT167" s="62">
        <v>0</v>
      </c>
      <c r="AU167" s="62">
        <v>0</v>
      </c>
      <c r="AV167" s="62">
        <v>0</v>
      </c>
      <c r="AW167" s="62">
        <v>0</v>
      </c>
      <c r="AX167" s="62">
        <v>0</v>
      </c>
      <c r="AY167" s="62">
        <v>-1.2E-2</v>
      </c>
      <c r="AZ167" s="62">
        <v>0.06</v>
      </c>
      <c r="BA167" s="62">
        <v>0.30499999999999999</v>
      </c>
      <c r="BB167" s="62">
        <v>2.2499999999999999E-2</v>
      </c>
      <c r="BC167" s="62">
        <v>-1.2E-2</v>
      </c>
      <c r="BD167" s="62">
        <v>8.6999999999999994E-3</v>
      </c>
      <c r="BE167" s="62">
        <v>5.0000000000000001E-3</v>
      </c>
      <c r="BF167" s="62">
        <v>5.0000000000000001E-3</v>
      </c>
      <c r="BG167" s="62">
        <v>-1.2E-2</v>
      </c>
      <c r="BH167" s="62">
        <v>8.6999999999999994E-3</v>
      </c>
      <c r="BI167" s="62">
        <v>-4.4500000000000005E-2</v>
      </c>
      <c r="BJ167" s="62">
        <v>0.02</v>
      </c>
      <c r="BK167" s="62">
        <v>1.5E-3</v>
      </c>
      <c r="BL167" s="62">
        <v>2.2000000000000002E-2</v>
      </c>
      <c r="BM167" s="62">
        <v>1.6E-2</v>
      </c>
      <c r="BN167" s="62">
        <v>1.4999999999999999E-2</v>
      </c>
      <c r="BO167" s="62">
        <v>1.5249999999999999</v>
      </c>
      <c r="BP167" s="62">
        <v>0.3</v>
      </c>
      <c r="BQ167" s="62">
        <v>0</v>
      </c>
      <c r="BR167" s="62">
        <v>0</v>
      </c>
      <c r="BS167" s="62">
        <v>0.4375</v>
      </c>
      <c r="BT167" s="62">
        <v>0.03</v>
      </c>
      <c r="BU167" s="62">
        <v>0.97499999999999998</v>
      </c>
      <c r="BV167" s="62">
        <v>2.2499999999999999E-2</v>
      </c>
      <c r="BW167" s="62">
        <v>-2.6499999999999999E-2</v>
      </c>
      <c r="BX167" s="62">
        <v>1.7500000000000002E-2</v>
      </c>
      <c r="BY167" s="62">
        <v>-6.5000000000000006E-3</v>
      </c>
      <c r="BZ167" s="62">
        <v>7.4999999999999997E-3</v>
      </c>
      <c r="CA167" s="62">
        <v>-2.1499999999999998E-2</v>
      </c>
      <c r="CB167" s="62">
        <v>0.01</v>
      </c>
      <c r="CC167" s="62">
        <v>8.5000000000000006E-2</v>
      </c>
      <c r="CD167" s="62">
        <v>0</v>
      </c>
      <c r="CE167" s="331"/>
      <c r="CF167" s="76"/>
      <c r="CG167" s="91"/>
    </row>
    <row r="168" spans="4:85" x14ac:dyDescent="0.2">
      <c r="D168" s="91">
        <v>41306</v>
      </c>
      <c r="F168" s="89">
        <v>3.5720000000000001</v>
      </c>
      <c r="G168" s="90">
        <v>7.0676497902594018E-2</v>
      </c>
      <c r="H168" s="89">
        <v>0.15</v>
      </c>
      <c r="I168" s="89">
        <v>1</v>
      </c>
      <c r="J168" s="89">
        <v>1.05</v>
      </c>
      <c r="K168" s="89">
        <v>1</v>
      </c>
      <c r="L168" s="87">
        <v>1</v>
      </c>
      <c r="M168" s="87">
        <v>1.1499999999999999</v>
      </c>
      <c r="N168" s="89">
        <v>1.45</v>
      </c>
      <c r="O168" s="89">
        <v>1.05</v>
      </c>
      <c r="P168" s="89">
        <v>1</v>
      </c>
      <c r="Q168" s="89">
        <v>1.35</v>
      </c>
      <c r="R168" s="90">
        <v>0.65</v>
      </c>
      <c r="S168" s="90">
        <v>1.1000000000000001</v>
      </c>
      <c r="T168" s="89">
        <v>1</v>
      </c>
      <c r="U168" s="89">
        <v>-0.05</v>
      </c>
      <c r="V168" s="89">
        <v>3.5000000000000003E-2</v>
      </c>
      <c r="W168" s="89">
        <v>0.26500000000000001</v>
      </c>
      <c r="X168" s="89">
        <v>7.4999999999999997E-3</v>
      </c>
      <c r="Y168" s="89">
        <v>-6.0499999999999998E-2</v>
      </c>
      <c r="Z168" s="89">
        <v>3.6499999999999998E-2</v>
      </c>
      <c r="AA168" s="89">
        <v>-0.17249999999999999</v>
      </c>
      <c r="AB168" s="89">
        <v>0.155</v>
      </c>
      <c r="AC168" s="89">
        <v>-4.0500000000000001E-2</v>
      </c>
      <c r="AD168" s="89">
        <v>7.4999999999999997E-3</v>
      </c>
      <c r="AE168" s="89">
        <v>-0.1925</v>
      </c>
      <c r="AF168" s="89">
        <v>5.0000000000000001E-3</v>
      </c>
      <c r="AG168" s="89">
        <v>-4.0500000000000001E-2</v>
      </c>
      <c r="AH168" s="89">
        <v>2.2000000000000002E-2</v>
      </c>
      <c r="AI168" s="90">
        <v>0.29249999999999998</v>
      </c>
      <c r="AJ168" s="90">
        <v>0</v>
      </c>
      <c r="AK168" s="90">
        <v>-0.19</v>
      </c>
      <c r="AL168" s="89">
        <v>5.0000000000000001E-3</v>
      </c>
      <c r="AM168" s="89"/>
      <c r="AN168" s="89"/>
      <c r="AO168" s="89">
        <v>-0.17</v>
      </c>
      <c r="AP168" s="62">
        <v>0.02</v>
      </c>
      <c r="AQ168" s="62">
        <v>0.12</v>
      </c>
      <c r="AR168" s="62">
        <v>0</v>
      </c>
      <c r="AS168" s="62">
        <v>-0.33</v>
      </c>
      <c r="AT168" s="62">
        <v>0</v>
      </c>
      <c r="AU168" s="62">
        <v>0</v>
      </c>
      <c r="AV168" s="62">
        <v>0</v>
      </c>
      <c r="AW168" s="62">
        <v>0</v>
      </c>
      <c r="AX168" s="62">
        <v>0</v>
      </c>
      <c r="AY168" s="62">
        <v>-1.2E-2</v>
      </c>
      <c r="AZ168" s="62">
        <v>0.06</v>
      </c>
      <c r="BA168" s="62">
        <v>0.30499999999999999</v>
      </c>
      <c r="BB168" s="62">
        <v>2.2499999999999999E-2</v>
      </c>
      <c r="BC168" s="62">
        <v>-1.2E-2</v>
      </c>
      <c r="BD168" s="62">
        <v>8.6999999999999994E-3</v>
      </c>
      <c r="BE168" s="62">
        <v>5.0000000000000001E-3</v>
      </c>
      <c r="BF168" s="62">
        <v>5.0000000000000001E-3</v>
      </c>
      <c r="BG168" s="62">
        <v>-1.2E-2</v>
      </c>
      <c r="BH168" s="62">
        <v>8.6999999999999994E-3</v>
      </c>
      <c r="BI168" s="62">
        <v>-4.7500000000000001E-2</v>
      </c>
      <c r="BJ168" s="62">
        <v>0.02</v>
      </c>
      <c r="BK168" s="62">
        <v>1.5E-3</v>
      </c>
      <c r="BL168" s="62">
        <v>2.3000000000000003E-2</v>
      </c>
      <c r="BM168" s="62">
        <v>1.6E-2</v>
      </c>
      <c r="BN168" s="62">
        <v>1.4999999999999999E-2</v>
      </c>
      <c r="BO168" s="62">
        <v>1.4550000000000001</v>
      </c>
      <c r="BP168" s="62">
        <v>0.3</v>
      </c>
      <c r="BQ168" s="62">
        <v>0</v>
      </c>
      <c r="BR168" s="62">
        <v>0</v>
      </c>
      <c r="BS168" s="62">
        <v>0.435</v>
      </c>
      <c r="BT168" s="62">
        <v>0.03</v>
      </c>
      <c r="BU168" s="62">
        <v>0.97499999999999998</v>
      </c>
      <c r="BV168" s="62">
        <v>1.7500000000000002E-2</v>
      </c>
      <c r="BW168" s="62">
        <v>-2.6499999999999999E-2</v>
      </c>
      <c r="BX168" s="62">
        <v>1.7500000000000002E-2</v>
      </c>
      <c r="BY168" s="62">
        <v>-6.5000000000000006E-3</v>
      </c>
      <c r="BZ168" s="62">
        <v>7.4999999999999997E-3</v>
      </c>
      <c r="CA168" s="62">
        <v>-2.1499999999999998E-2</v>
      </c>
      <c r="CB168" s="62">
        <v>0.01</v>
      </c>
      <c r="CC168" s="62">
        <v>7.4999999999999997E-2</v>
      </c>
      <c r="CD168" s="62">
        <v>0</v>
      </c>
      <c r="CE168" s="331"/>
      <c r="CF168" s="76"/>
      <c r="CG168" s="91"/>
    </row>
    <row r="169" spans="4:85" x14ac:dyDescent="0.2">
      <c r="D169" s="91">
        <v>41334</v>
      </c>
      <c r="F169" s="89">
        <v>3.4619999999999997</v>
      </c>
      <c r="G169" s="90">
        <v>7.068007141822201E-2</v>
      </c>
      <c r="H169" s="89">
        <v>0.15</v>
      </c>
      <c r="I169" s="89">
        <v>0.75</v>
      </c>
      <c r="J169" s="89">
        <v>0.8</v>
      </c>
      <c r="K169" s="89">
        <v>0.75</v>
      </c>
      <c r="L169" s="87">
        <v>0.75</v>
      </c>
      <c r="M169" s="87">
        <v>0.85</v>
      </c>
      <c r="N169" s="89">
        <v>1</v>
      </c>
      <c r="O169" s="89">
        <v>0.75</v>
      </c>
      <c r="P169" s="89">
        <v>0.75</v>
      </c>
      <c r="Q169" s="89">
        <v>0.95</v>
      </c>
      <c r="R169" s="90">
        <v>0.34</v>
      </c>
      <c r="S169" s="90">
        <v>0.75</v>
      </c>
      <c r="T169" s="89">
        <v>0.75</v>
      </c>
      <c r="U169" s="89">
        <v>-0.05</v>
      </c>
      <c r="V169" s="89">
        <v>3.5000000000000003E-2</v>
      </c>
      <c r="W169" s="89">
        <v>0.26300000000000001</v>
      </c>
      <c r="X169" s="89">
        <v>0.01</v>
      </c>
      <c r="Y169" s="89">
        <v>-6.0499999999999998E-2</v>
      </c>
      <c r="Z169" s="89">
        <v>3.6499999999999998E-2</v>
      </c>
      <c r="AA169" s="89">
        <v>-0.17499999999999999</v>
      </c>
      <c r="AB169" s="89">
        <v>0.155</v>
      </c>
      <c r="AC169" s="89">
        <v>-4.0500000000000001E-2</v>
      </c>
      <c r="AD169" s="89">
        <v>7.4999999999999997E-3</v>
      </c>
      <c r="AE169" s="89">
        <v>-0.19500000000000001</v>
      </c>
      <c r="AF169" s="89">
        <v>2.5000000000000001E-3</v>
      </c>
      <c r="AG169" s="89">
        <v>-4.0500000000000001E-2</v>
      </c>
      <c r="AH169" s="89">
        <v>2.2000000000000002E-2</v>
      </c>
      <c r="AI169" s="90">
        <v>0.28999999999999998</v>
      </c>
      <c r="AJ169" s="90">
        <v>0</v>
      </c>
      <c r="AK169" s="90">
        <v>-0.19</v>
      </c>
      <c r="AL169" s="89">
        <v>5.0000000000000001E-3</v>
      </c>
      <c r="AM169" s="89"/>
      <c r="AN169" s="89"/>
      <c r="AO169" s="89">
        <v>-0.17</v>
      </c>
      <c r="AP169" s="62">
        <v>0.02</v>
      </c>
      <c r="AQ169" s="62">
        <v>0.12</v>
      </c>
      <c r="AR169" s="62">
        <v>0</v>
      </c>
      <c r="AS169" s="62">
        <v>-0.33</v>
      </c>
      <c r="AT169" s="62">
        <v>0</v>
      </c>
      <c r="AU169" s="62">
        <v>0</v>
      </c>
      <c r="AV169" s="62">
        <v>0</v>
      </c>
      <c r="AW169" s="62">
        <v>0</v>
      </c>
      <c r="AX169" s="62">
        <v>0</v>
      </c>
      <c r="AY169" s="62">
        <v>-1.2E-2</v>
      </c>
      <c r="AZ169" s="62">
        <v>0.06</v>
      </c>
      <c r="BA169" s="62">
        <v>0.26500000000000001</v>
      </c>
      <c r="BB169" s="62">
        <v>2.2499999999999999E-2</v>
      </c>
      <c r="BC169" s="62">
        <v>-1.2E-2</v>
      </c>
      <c r="BD169" s="62">
        <v>8.6999999999999994E-3</v>
      </c>
      <c r="BE169" s="62">
        <v>5.0000000000000001E-3</v>
      </c>
      <c r="BF169" s="62">
        <v>5.0000000000000001E-3</v>
      </c>
      <c r="BG169" s="62">
        <v>-1.2E-2</v>
      </c>
      <c r="BH169" s="62">
        <v>8.6999999999999994E-3</v>
      </c>
      <c r="BI169" s="62">
        <v>-6.4500000000000002E-2</v>
      </c>
      <c r="BJ169" s="62">
        <v>2.5000000000000001E-2</v>
      </c>
      <c r="BK169" s="62">
        <v>1.5E-3</v>
      </c>
      <c r="BL169" s="62">
        <v>2.4E-2</v>
      </c>
      <c r="BM169" s="62">
        <v>1.6E-2</v>
      </c>
      <c r="BN169" s="62">
        <v>1.4999999999999999E-2</v>
      </c>
      <c r="BO169" s="62">
        <v>0.83499999999999996</v>
      </c>
      <c r="BP169" s="62">
        <v>0.16</v>
      </c>
      <c r="BQ169" s="62">
        <v>0</v>
      </c>
      <c r="BR169" s="62">
        <v>0</v>
      </c>
      <c r="BS169" s="62">
        <v>0.30249999999999999</v>
      </c>
      <c r="BT169" s="62">
        <v>0.02</v>
      </c>
      <c r="BU169" s="62">
        <v>0.60750000000000004</v>
      </c>
      <c r="BV169" s="62">
        <v>2.5000000000000001E-3</v>
      </c>
      <c r="BW169" s="62">
        <v>-2.6499999999999999E-2</v>
      </c>
      <c r="BX169" s="62">
        <v>1.7500000000000002E-2</v>
      </c>
      <c r="BY169" s="62">
        <v>1.2E-2</v>
      </c>
      <c r="BZ169" s="62">
        <v>7.4999999999999997E-3</v>
      </c>
      <c r="CA169" s="62">
        <v>-3.0000000000000001E-3</v>
      </c>
      <c r="CB169" s="62">
        <v>0.01</v>
      </c>
      <c r="CC169" s="62">
        <v>0.115</v>
      </c>
      <c r="CD169" s="62">
        <v>0</v>
      </c>
      <c r="CE169" s="331"/>
      <c r="CF169" s="76"/>
      <c r="CG169" s="91"/>
    </row>
    <row r="170" spans="4:85" x14ac:dyDescent="0.2">
      <c r="D170" s="91">
        <v>41365</v>
      </c>
      <c r="F170" s="89">
        <v>3.3519999999999999</v>
      </c>
      <c r="G170" s="90">
        <v>7.0684027810529002E-2</v>
      </c>
      <c r="H170" s="89">
        <v>0.15</v>
      </c>
      <c r="I170" s="89">
        <v>0.4</v>
      </c>
      <c r="J170" s="89">
        <v>0.45</v>
      </c>
      <c r="K170" s="89">
        <v>0.4</v>
      </c>
      <c r="L170" s="87">
        <v>0.45</v>
      </c>
      <c r="M170" s="87">
        <v>0.45</v>
      </c>
      <c r="N170" s="89">
        <v>0.45</v>
      </c>
      <c r="O170" s="89">
        <v>0.45</v>
      </c>
      <c r="P170" s="89">
        <v>0.45</v>
      </c>
      <c r="Q170" s="89">
        <v>0.5</v>
      </c>
      <c r="R170" s="90">
        <v>0.3</v>
      </c>
      <c r="S170" s="90">
        <v>0.45</v>
      </c>
      <c r="T170" s="89">
        <v>0.4</v>
      </c>
      <c r="U170" s="89">
        <v>-9.5000000000000001E-2</v>
      </c>
      <c r="V170" s="89">
        <v>0.01</v>
      </c>
      <c r="W170" s="89">
        <v>0.16800000000000001</v>
      </c>
      <c r="X170" s="89">
        <v>-2.5000000000000001E-3</v>
      </c>
      <c r="Y170" s="89">
        <v>-4.2999999999999997E-2</v>
      </c>
      <c r="Z170" s="89">
        <v>3.4000000000000002E-2</v>
      </c>
      <c r="AA170" s="89">
        <v>-0.16500000000000001</v>
      </c>
      <c r="AB170" s="89">
        <v>0.155</v>
      </c>
      <c r="AC170" s="89">
        <v>-3.8000000000000006E-2</v>
      </c>
      <c r="AD170" s="89">
        <v>2.5000000000000001E-3</v>
      </c>
      <c r="AE170" s="89">
        <v>-0.185</v>
      </c>
      <c r="AF170" s="89">
        <v>0.01</v>
      </c>
      <c r="AG170" s="89">
        <v>-3.8000000000000006E-2</v>
      </c>
      <c r="AH170" s="89">
        <v>1.4000000000000002E-2</v>
      </c>
      <c r="AI170" s="90">
        <v>0.20250000000000001</v>
      </c>
      <c r="AJ170" s="90">
        <v>0</v>
      </c>
      <c r="AK170" s="90">
        <v>-0.19</v>
      </c>
      <c r="AL170" s="89">
        <v>0</v>
      </c>
      <c r="AM170" s="89"/>
      <c r="AN170" s="89"/>
      <c r="AO170" s="89">
        <v>-0.17</v>
      </c>
      <c r="AP170" s="62">
        <v>7.4999999999999997E-3</v>
      </c>
      <c r="AQ170" s="62">
        <v>0.29499999999999998</v>
      </c>
      <c r="AR170" s="62">
        <v>0</v>
      </c>
      <c r="AS170" s="62">
        <v>-0.33</v>
      </c>
      <c r="AT170" s="62">
        <v>0</v>
      </c>
      <c r="AU170" s="62">
        <v>0</v>
      </c>
      <c r="AV170" s="62">
        <v>0</v>
      </c>
      <c r="AW170" s="62">
        <v>0</v>
      </c>
      <c r="AX170" s="62">
        <v>0</v>
      </c>
      <c r="AY170" s="62">
        <v>-1.1500000000000002E-2</v>
      </c>
      <c r="AZ170" s="62">
        <v>0.06</v>
      </c>
      <c r="BA170" s="62">
        <v>0.19500000000000001</v>
      </c>
      <c r="BB170" s="62">
        <v>1.7500000000000002E-2</v>
      </c>
      <c r="BC170" s="62">
        <v>-1.1500000000000002E-2</v>
      </c>
      <c r="BD170" s="62">
        <v>1.1000000000000001E-2</v>
      </c>
      <c r="BE170" s="62">
        <v>5.0000000000000001E-3</v>
      </c>
      <c r="BF170" s="62">
        <v>5.0000000000000001E-3</v>
      </c>
      <c r="BG170" s="62">
        <v>-1.1500000000000002E-2</v>
      </c>
      <c r="BH170" s="62">
        <v>1.1000000000000001E-2</v>
      </c>
      <c r="BI170" s="62">
        <v>-5.6000000000000008E-2</v>
      </c>
      <c r="BJ170" s="62">
        <v>2.6000000000000002E-2</v>
      </c>
      <c r="BK170" s="62">
        <v>-5.9999990000000015E-3</v>
      </c>
      <c r="BL170" s="62">
        <v>1.6E-2</v>
      </c>
      <c r="BM170" s="62">
        <v>6.5000000000000006E-3</v>
      </c>
      <c r="BN170" s="62">
        <v>0.01</v>
      </c>
      <c r="BO170" s="62">
        <v>0.45</v>
      </c>
      <c r="BP170" s="62">
        <v>0.02</v>
      </c>
      <c r="BQ170" s="62">
        <v>0</v>
      </c>
      <c r="BR170" s="62">
        <v>0</v>
      </c>
      <c r="BS170" s="62">
        <v>0.25</v>
      </c>
      <c r="BT170" s="62">
        <v>5.0000000000000001E-3</v>
      </c>
      <c r="BU170" s="62">
        <v>0.25</v>
      </c>
      <c r="BV170" s="62">
        <v>5.0000000000000001E-3</v>
      </c>
      <c r="BW170" s="62">
        <v>-1.9000000000000003E-2</v>
      </c>
      <c r="BX170" s="62">
        <v>0.02</v>
      </c>
      <c r="BY170" s="62">
        <v>1.2E-2</v>
      </c>
      <c r="BZ170" s="62">
        <v>0.01</v>
      </c>
      <c r="CA170" s="62">
        <v>-3.0000000000000001E-3</v>
      </c>
      <c r="CB170" s="62">
        <v>1.2500000000000001E-2</v>
      </c>
      <c r="CC170" s="62">
        <v>0.55000000000000004</v>
      </c>
      <c r="CD170" s="62">
        <v>0</v>
      </c>
      <c r="CE170" s="331"/>
      <c r="CF170" s="76"/>
      <c r="CG170" s="91"/>
    </row>
    <row r="171" spans="4:85" x14ac:dyDescent="0.2">
      <c r="D171" s="91">
        <v>41395</v>
      </c>
      <c r="F171" s="89">
        <v>3.347</v>
      </c>
      <c r="G171" s="90">
        <v>7.0687856577284033E-2</v>
      </c>
      <c r="H171" s="89">
        <v>0.15</v>
      </c>
      <c r="I171" s="89">
        <v>0.45</v>
      </c>
      <c r="J171" s="89">
        <v>0.5</v>
      </c>
      <c r="K171" s="89">
        <v>0.4</v>
      </c>
      <c r="L171" s="87">
        <v>0.4</v>
      </c>
      <c r="M171" s="87">
        <v>0.45</v>
      </c>
      <c r="N171" s="89">
        <v>0.5</v>
      </c>
      <c r="O171" s="89">
        <v>0.45</v>
      </c>
      <c r="P171" s="89">
        <v>0.4</v>
      </c>
      <c r="Q171" s="89">
        <v>0.45</v>
      </c>
      <c r="R171" s="90">
        <v>0.25</v>
      </c>
      <c r="S171" s="90">
        <v>0.5</v>
      </c>
      <c r="T171" s="89">
        <v>0.45</v>
      </c>
      <c r="U171" s="89">
        <v>-0.11</v>
      </c>
      <c r="V171" s="89">
        <v>0.01</v>
      </c>
      <c r="W171" s="89">
        <v>0.17800000000000002</v>
      </c>
      <c r="X171" s="89">
        <v>-2.5000000000000001E-3</v>
      </c>
      <c r="Y171" s="89">
        <v>-4.2999999999999997E-2</v>
      </c>
      <c r="Z171" s="89">
        <v>3.4000000000000002E-2</v>
      </c>
      <c r="AA171" s="89">
        <v>-0.16500000000000001</v>
      </c>
      <c r="AB171" s="89">
        <v>0.155</v>
      </c>
      <c r="AC171" s="89">
        <v>-3.8000000000000006E-2</v>
      </c>
      <c r="AD171" s="89">
        <v>2.5000000000000001E-3</v>
      </c>
      <c r="AE171" s="89">
        <v>-0.185</v>
      </c>
      <c r="AF171" s="89">
        <v>7.4999999999999997E-3</v>
      </c>
      <c r="AG171" s="89">
        <v>-3.8000000000000006E-2</v>
      </c>
      <c r="AH171" s="89">
        <v>1.4000000000000002E-2</v>
      </c>
      <c r="AI171" s="90">
        <v>0.1925</v>
      </c>
      <c r="AJ171" s="90">
        <v>0</v>
      </c>
      <c r="AK171" s="90">
        <v>-0.19</v>
      </c>
      <c r="AL171" s="89">
        <v>0</v>
      </c>
      <c r="AM171" s="89"/>
      <c r="AN171" s="89"/>
      <c r="AO171" s="89">
        <v>-0.17</v>
      </c>
      <c r="AP171" s="62">
        <v>7.4999999999999997E-3</v>
      </c>
      <c r="AQ171" s="62">
        <v>0.29499999999999998</v>
      </c>
      <c r="AR171" s="62">
        <v>0</v>
      </c>
      <c r="AS171" s="62">
        <v>-0.33</v>
      </c>
      <c r="AT171" s="62">
        <v>0</v>
      </c>
      <c r="AU171" s="62">
        <v>0</v>
      </c>
      <c r="AV171" s="62">
        <v>0</v>
      </c>
      <c r="AW171" s="62">
        <v>0</v>
      </c>
      <c r="AX171" s="62">
        <v>0</v>
      </c>
      <c r="AY171" s="62">
        <v>-1.1500000000000002E-2</v>
      </c>
      <c r="AZ171" s="62">
        <v>0.06</v>
      </c>
      <c r="BA171" s="62">
        <v>0.1825</v>
      </c>
      <c r="BB171" s="62">
        <v>0.01</v>
      </c>
      <c r="BC171" s="62">
        <v>-1.1500000000000002E-2</v>
      </c>
      <c r="BD171" s="62">
        <v>1.1000000000000001E-2</v>
      </c>
      <c r="BE171" s="62">
        <v>5.0000000000000001E-3</v>
      </c>
      <c r="BF171" s="62">
        <v>5.0000000000000001E-3</v>
      </c>
      <c r="BG171" s="62">
        <v>-1.1500000000000002E-2</v>
      </c>
      <c r="BH171" s="62">
        <v>1.1000000000000001E-2</v>
      </c>
      <c r="BI171" s="62">
        <v>-5.6000000000000008E-2</v>
      </c>
      <c r="BJ171" s="62">
        <v>2.6000000000000002E-2</v>
      </c>
      <c r="BK171" s="62">
        <v>-5.9999990000000015E-3</v>
      </c>
      <c r="BL171" s="62">
        <v>1.6E-2</v>
      </c>
      <c r="BM171" s="62">
        <v>6.5000000000000006E-3</v>
      </c>
      <c r="BN171" s="62">
        <v>0.01</v>
      </c>
      <c r="BO171" s="62">
        <v>0.40500000000000003</v>
      </c>
      <c r="BP171" s="62">
        <v>0.02</v>
      </c>
      <c r="BQ171" s="62">
        <v>0</v>
      </c>
      <c r="BR171" s="62">
        <v>0</v>
      </c>
      <c r="BS171" s="62">
        <v>0.20250000000000001</v>
      </c>
      <c r="BT171" s="62">
        <v>5.0000000000000001E-3</v>
      </c>
      <c r="BU171" s="62">
        <v>0.20250000000000001</v>
      </c>
      <c r="BV171" s="62">
        <v>5.0000000000000001E-3</v>
      </c>
      <c r="BW171" s="62">
        <v>-1.925E-2</v>
      </c>
      <c r="BX171" s="62">
        <v>0.02</v>
      </c>
      <c r="BY171" s="62">
        <v>1.175E-2</v>
      </c>
      <c r="BZ171" s="62">
        <v>0.01</v>
      </c>
      <c r="CA171" s="62">
        <v>-3.2500000000000003E-3</v>
      </c>
      <c r="CB171" s="62">
        <v>1.2500000000000001E-2</v>
      </c>
      <c r="CC171" s="62">
        <v>0.7</v>
      </c>
      <c r="CD171" s="62">
        <v>0</v>
      </c>
      <c r="CE171" s="331"/>
      <c r="CF171" s="76"/>
      <c r="CG171" s="91"/>
    </row>
    <row r="172" spans="4:85" x14ac:dyDescent="0.2">
      <c r="D172" s="91">
        <v>41426</v>
      </c>
      <c r="F172" s="89">
        <v>3.3890000000000002</v>
      </c>
      <c r="G172" s="90">
        <v>7.0691812969601017E-2</v>
      </c>
      <c r="H172" s="89">
        <v>0.15</v>
      </c>
      <c r="I172" s="89">
        <v>0.45</v>
      </c>
      <c r="J172" s="89">
        <v>0.5</v>
      </c>
      <c r="K172" s="89">
        <v>0.4</v>
      </c>
      <c r="L172" s="87">
        <v>0.5</v>
      </c>
      <c r="M172" s="87">
        <v>0.45</v>
      </c>
      <c r="N172" s="89">
        <v>0.5</v>
      </c>
      <c r="O172" s="89">
        <v>0.5</v>
      </c>
      <c r="P172" s="89">
        <v>0.5</v>
      </c>
      <c r="Q172" s="89">
        <v>0.5</v>
      </c>
      <c r="R172" s="90">
        <v>0.25</v>
      </c>
      <c r="S172" s="90">
        <v>0.5</v>
      </c>
      <c r="T172" s="89">
        <v>0.45</v>
      </c>
      <c r="U172" s="89">
        <v>-0.12</v>
      </c>
      <c r="V172" s="89">
        <v>0.01</v>
      </c>
      <c r="W172" s="89">
        <v>0.17300000000000001</v>
      </c>
      <c r="X172" s="89">
        <v>-2.5000000000000001E-3</v>
      </c>
      <c r="Y172" s="89">
        <v>-4.2999999999999997E-2</v>
      </c>
      <c r="Z172" s="89">
        <v>3.4000000000000002E-2</v>
      </c>
      <c r="AA172" s="89">
        <v>-0.16500000000000001</v>
      </c>
      <c r="AB172" s="89">
        <v>0.155</v>
      </c>
      <c r="AC172" s="89">
        <v>-3.8000000000000006E-2</v>
      </c>
      <c r="AD172" s="89">
        <v>2.5000000000000001E-3</v>
      </c>
      <c r="AE172" s="89">
        <v>-0.185</v>
      </c>
      <c r="AF172" s="89">
        <v>5.0000000000000001E-3</v>
      </c>
      <c r="AG172" s="89">
        <v>-3.8000000000000006E-2</v>
      </c>
      <c r="AH172" s="89">
        <v>1.4000000000000002E-2</v>
      </c>
      <c r="AI172" s="90">
        <v>0.1875</v>
      </c>
      <c r="AJ172" s="90">
        <v>0</v>
      </c>
      <c r="AK172" s="90">
        <v>-0.19</v>
      </c>
      <c r="AL172" s="89">
        <v>0</v>
      </c>
      <c r="AM172" s="89"/>
      <c r="AN172" s="89"/>
      <c r="AO172" s="89">
        <v>-0.17</v>
      </c>
      <c r="AP172" s="62">
        <v>7.4999999999999997E-3</v>
      </c>
      <c r="AQ172" s="62">
        <v>0.29499999999999998</v>
      </c>
      <c r="AR172" s="62">
        <v>0</v>
      </c>
      <c r="AS172" s="62">
        <v>-0.33</v>
      </c>
      <c r="AT172" s="62">
        <v>0</v>
      </c>
      <c r="AU172" s="62">
        <v>0</v>
      </c>
      <c r="AV172" s="62">
        <v>0</v>
      </c>
      <c r="AW172" s="62">
        <v>0</v>
      </c>
      <c r="AX172" s="62">
        <v>0</v>
      </c>
      <c r="AY172" s="62">
        <v>-1.1500000000000002E-2</v>
      </c>
      <c r="AZ172" s="62">
        <v>0.06</v>
      </c>
      <c r="BA172" s="62">
        <v>0.1825</v>
      </c>
      <c r="BB172" s="62">
        <v>1.2500000000000001E-2</v>
      </c>
      <c r="BC172" s="62">
        <v>-1.1500000000000002E-2</v>
      </c>
      <c r="BD172" s="62">
        <v>1.1000000000000001E-2</v>
      </c>
      <c r="BE172" s="62">
        <v>5.0000000000000001E-3</v>
      </c>
      <c r="BF172" s="62">
        <v>5.0000000000000001E-3</v>
      </c>
      <c r="BG172" s="62">
        <v>-1.1500000000000002E-2</v>
      </c>
      <c r="BH172" s="62">
        <v>1.1000000000000001E-2</v>
      </c>
      <c r="BI172" s="62">
        <v>-7.2000000000000008E-2</v>
      </c>
      <c r="BJ172" s="62">
        <v>2.6000000000000002E-2</v>
      </c>
      <c r="BK172" s="62">
        <v>-5.9999990000000015E-3</v>
      </c>
      <c r="BL172" s="62">
        <v>1.7000000000000001E-2</v>
      </c>
      <c r="BM172" s="62">
        <v>6.5000000000000006E-3</v>
      </c>
      <c r="BN172" s="62">
        <v>0.01</v>
      </c>
      <c r="BO172" s="62">
        <v>0.39500000000000002</v>
      </c>
      <c r="BP172" s="62">
        <v>3.5000000000000003E-2</v>
      </c>
      <c r="BQ172" s="62">
        <v>0</v>
      </c>
      <c r="BR172" s="62">
        <v>0</v>
      </c>
      <c r="BS172" s="62">
        <v>0.20250000000000001</v>
      </c>
      <c r="BT172" s="62">
        <v>5.0000000000000001E-3</v>
      </c>
      <c r="BU172" s="62">
        <v>0.20250000000000001</v>
      </c>
      <c r="BV172" s="62">
        <v>5.0000000000000001E-3</v>
      </c>
      <c r="BW172" s="62">
        <v>-1.925E-2</v>
      </c>
      <c r="BX172" s="62">
        <v>0.02</v>
      </c>
      <c r="BY172" s="62">
        <v>1.175E-2</v>
      </c>
      <c r="BZ172" s="62">
        <v>0.01</v>
      </c>
      <c r="CA172" s="62">
        <v>-3.2500000000000003E-3</v>
      </c>
      <c r="CB172" s="62">
        <v>1.2500000000000001E-2</v>
      </c>
      <c r="CC172" s="62">
        <v>0.8</v>
      </c>
      <c r="CD172" s="62">
        <v>0</v>
      </c>
      <c r="CE172" s="331"/>
      <c r="CF172" s="76"/>
      <c r="CG172" s="91"/>
    </row>
    <row r="173" spans="4:85" x14ac:dyDescent="0.2">
      <c r="D173" s="91">
        <v>41456</v>
      </c>
      <c r="F173" s="89">
        <v>3.4010000000000002</v>
      </c>
      <c r="G173" s="90">
        <v>7.0695641736365E-2</v>
      </c>
      <c r="H173" s="89">
        <v>0.15</v>
      </c>
      <c r="I173" s="89">
        <v>0.5</v>
      </c>
      <c r="J173" s="89">
        <v>0.5</v>
      </c>
      <c r="K173" s="89">
        <v>0.4</v>
      </c>
      <c r="L173" s="87">
        <v>0.5</v>
      </c>
      <c r="M173" s="87">
        <v>0.5</v>
      </c>
      <c r="N173" s="89">
        <v>0.5</v>
      </c>
      <c r="O173" s="89">
        <v>0.5</v>
      </c>
      <c r="P173" s="89">
        <v>0.5</v>
      </c>
      <c r="Q173" s="89">
        <v>0.5</v>
      </c>
      <c r="R173" s="90">
        <v>0.35</v>
      </c>
      <c r="S173" s="90">
        <v>0.55000000000000004</v>
      </c>
      <c r="T173" s="89">
        <v>0.5</v>
      </c>
      <c r="U173" s="89">
        <v>-0.12</v>
      </c>
      <c r="V173" s="89">
        <v>0.01</v>
      </c>
      <c r="W173" s="89">
        <v>0.16300000000000001</v>
      </c>
      <c r="X173" s="89">
        <v>0</v>
      </c>
      <c r="Y173" s="89">
        <v>-4.2999999999999997E-2</v>
      </c>
      <c r="Z173" s="89">
        <v>3.4000000000000002E-2</v>
      </c>
      <c r="AA173" s="89">
        <v>-0.16500000000000001</v>
      </c>
      <c r="AB173" s="89">
        <v>0.155</v>
      </c>
      <c r="AC173" s="89">
        <v>-3.8000000000000006E-2</v>
      </c>
      <c r="AD173" s="89">
        <v>2.5000000000000001E-3</v>
      </c>
      <c r="AE173" s="89">
        <v>-0.185</v>
      </c>
      <c r="AF173" s="89">
        <v>2.5000000000000001E-3</v>
      </c>
      <c r="AG173" s="89">
        <v>-3.8000000000000006E-2</v>
      </c>
      <c r="AH173" s="89">
        <v>1.2E-2</v>
      </c>
      <c r="AI173" s="90">
        <v>0.17749999999999999</v>
      </c>
      <c r="AJ173" s="90">
        <v>0</v>
      </c>
      <c r="AK173" s="90">
        <v>-0.19</v>
      </c>
      <c r="AL173" s="89">
        <v>0</v>
      </c>
      <c r="AM173" s="89"/>
      <c r="AN173" s="89"/>
      <c r="AO173" s="89">
        <v>-0.17</v>
      </c>
      <c r="AP173" s="62">
        <v>7.4999999999999997E-3</v>
      </c>
      <c r="AQ173" s="62">
        <v>0.29499999999999998</v>
      </c>
      <c r="AR173" s="62">
        <v>0</v>
      </c>
      <c r="AS173" s="62">
        <v>-0.33</v>
      </c>
      <c r="AT173" s="62">
        <v>0</v>
      </c>
      <c r="AU173" s="62">
        <v>0</v>
      </c>
      <c r="AV173" s="62">
        <v>0</v>
      </c>
      <c r="AW173" s="62">
        <v>0</v>
      </c>
      <c r="AX173" s="62">
        <v>0</v>
      </c>
      <c r="AY173" s="62">
        <v>-1.1500000000000002E-2</v>
      </c>
      <c r="AZ173" s="62">
        <v>0.06</v>
      </c>
      <c r="BA173" s="62">
        <v>0.1825</v>
      </c>
      <c r="BB173" s="62">
        <v>1.2500000000000001E-2</v>
      </c>
      <c r="BC173" s="62">
        <v>-1.1500000000000002E-2</v>
      </c>
      <c r="BD173" s="62">
        <v>1.1000000000000001E-2</v>
      </c>
      <c r="BE173" s="62">
        <v>5.0000000000000001E-3</v>
      </c>
      <c r="BF173" s="62">
        <v>5.0000000000000001E-3</v>
      </c>
      <c r="BG173" s="62">
        <v>-1.1500000000000002E-2</v>
      </c>
      <c r="BH173" s="62">
        <v>1.1000000000000001E-2</v>
      </c>
      <c r="BI173" s="62">
        <v>-6.5000000000000002E-2</v>
      </c>
      <c r="BJ173" s="62">
        <v>2.6000000000000002E-2</v>
      </c>
      <c r="BK173" s="62">
        <v>-5.9999990000000015E-3</v>
      </c>
      <c r="BL173" s="62">
        <v>1.8000000000000002E-2</v>
      </c>
      <c r="BM173" s="62">
        <v>6.5000000000000006E-3</v>
      </c>
      <c r="BN173" s="62">
        <v>0.01</v>
      </c>
      <c r="BO173" s="62">
        <v>0.43</v>
      </c>
      <c r="BP173" s="62">
        <v>3.5000000000000003E-2</v>
      </c>
      <c r="BQ173" s="62">
        <v>0</v>
      </c>
      <c r="BR173" s="62">
        <v>0</v>
      </c>
      <c r="BS173" s="62">
        <v>0.215</v>
      </c>
      <c r="BT173" s="62">
        <v>7.4999999999999997E-3</v>
      </c>
      <c r="BU173" s="62">
        <v>0.215</v>
      </c>
      <c r="BV173" s="62">
        <v>7.4999999999999997E-3</v>
      </c>
      <c r="BW173" s="62">
        <v>-1.925E-2</v>
      </c>
      <c r="BX173" s="62">
        <v>0.02</v>
      </c>
      <c r="BY173" s="62">
        <v>1.175E-2</v>
      </c>
      <c r="BZ173" s="62">
        <v>0.01</v>
      </c>
      <c r="CA173" s="62">
        <v>-3.2500000000000003E-3</v>
      </c>
      <c r="CB173" s="62">
        <v>1.2500000000000001E-2</v>
      </c>
      <c r="CC173" s="62">
        <v>1</v>
      </c>
      <c r="CD173" s="62">
        <v>0</v>
      </c>
      <c r="CE173" s="331"/>
      <c r="CF173" s="76"/>
      <c r="CG173" s="91"/>
    </row>
    <row r="174" spans="4:85" x14ac:dyDescent="0.2">
      <c r="D174" s="91">
        <v>41487</v>
      </c>
      <c r="F174" s="89">
        <v>3.4220000000000002</v>
      </c>
      <c r="G174" s="90">
        <v>7.0699598128693003E-2</v>
      </c>
      <c r="H174" s="89">
        <v>0.15</v>
      </c>
      <c r="I174" s="89">
        <v>0.55000000000000004</v>
      </c>
      <c r="J174" s="89">
        <v>0.55000000000000004</v>
      </c>
      <c r="K174" s="89">
        <v>0.5</v>
      </c>
      <c r="L174" s="87">
        <v>0.6</v>
      </c>
      <c r="M174" s="87">
        <v>0.55000000000000004</v>
      </c>
      <c r="N174" s="89">
        <v>0.6</v>
      </c>
      <c r="O174" s="89">
        <v>0.55000000000000004</v>
      </c>
      <c r="P174" s="89">
        <v>0.6</v>
      </c>
      <c r="Q174" s="89">
        <v>0.45</v>
      </c>
      <c r="R174" s="90">
        <v>0.38</v>
      </c>
      <c r="S174" s="90">
        <v>0.6</v>
      </c>
      <c r="T174" s="89">
        <v>0.55000000000000004</v>
      </c>
      <c r="U174" s="89">
        <v>-0.12</v>
      </c>
      <c r="V174" s="89">
        <v>0.01</v>
      </c>
      <c r="W174" s="89">
        <v>0.16</v>
      </c>
      <c r="X174" s="89">
        <v>2.5000000000000001E-3</v>
      </c>
      <c r="Y174" s="89">
        <v>-4.2999999999999997E-2</v>
      </c>
      <c r="Z174" s="89">
        <v>3.4000000000000002E-2</v>
      </c>
      <c r="AA174" s="89">
        <v>-0.16500000000000001</v>
      </c>
      <c r="AB174" s="89">
        <v>0.155</v>
      </c>
      <c r="AC174" s="89">
        <v>-3.8000000000000006E-2</v>
      </c>
      <c r="AD174" s="89">
        <v>2.5000000000000001E-3</v>
      </c>
      <c r="AE174" s="89">
        <v>-0.185</v>
      </c>
      <c r="AF174" s="89">
        <v>2.5000000000000001E-3</v>
      </c>
      <c r="AG174" s="89">
        <v>-3.8000000000000006E-2</v>
      </c>
      <c r="AH174" s="89">
        <v>1.2E-2</v>
      </c>
      <c r="AI174" s="90">
        <v>0.17499999999999999</v>
      </c>
      <c r="AJ174" s="90">
        <v>0</v>
      </c>
      <c r="AK174" s="90">
        <v>-0.19</v>
      </c>
      <c r="AL174" s="89">
        <v>0</v>
      </c>
      <c r="AM174" s="89"/>
      <c r="AN174" s="89"/>
      <c r="AO174" s="89">
        <v>-0.17</v>
      </c>
      <c r="AP174" s="62">
        <v>7.4999999999999997E-3</v>
      </c>
      <c r="AQ174" s="62">
        <v>0.29499999999999998</v>
      </c>
      <c r="AR174" s="62">
        <v>0</v>
      </c>
      <c r="AS174" s="62">
        <v>-0.33</v>
      </c>
      <c r="AT174" s="62">
        <v>0</v>
      </c>
      <c r="AU174" s="62">
        <v>0</v>
      </c>
      <c r="AV174" s="62">
        <v>0</v>
      </c>
      <c r="AW174" s="62">
        <v>0</v>
      </c>
      <c r="AX174" s="62">
        <v>0</v>
      </c>
      <c r="AY174" s="62">
        <v>-1.1500000000000002E-2</v>
      </c>
      <c r="AZ174" s="62">
        <v>0.06</v>
      </c>
      <c r="BA174" s="62">
        <v>0.1825</v>
      </c>
      <c r="BB174" s="62">
        <v>1.2500000000000001E-2</v>
      </c>
      <c r="BC174" s="62">
        <v>-1.1500000000000002E-2</v>
      </c>
      <c r="BD174" s="62">
        <v>1.1000000000000001E-2</v>
      </c>
      <c r="BE174" s="62">
        <v>5.0000000000000001E-3</v>
      </c>
      <c r="BF174" s="62">
        <v>5.0000000000000001E-3</v>
      </c>
      <c r="BG174" s="62">
        <v>-1.1500000000000002E-2</v>
      </c>
      <c r="BH174" s="62">
        <v>1.1000000000000001E-2</v>
      </c>
      <c r="BI174" s="62">
        <v>-5.6000000000000008E-2</v>
      </c>
      <c r="BJ174" s="62">
        <v>2.6000000000000002E-2</v>
      </c>
      <c r="BK174" s="62">
        <v>-5.9999990000000015E-3</v>
      </c>
      <c r="BL174" s="62">
        <v>1.9000000000000003E-2</v>
      </c>
      <c r="BM174" s="62">
        <v>6.5000000000000006E-3</v>
      </c>
      <c r="BN174" s="62">
        <v>0.01</v>
      </c>
      <c r="BO174" s="62">
        <v>0.495</v>
      </c>
      <c r="BP174" s="62">
        <v>3.5000000000000003E-2</v>
      </c>
      <c r="BQ174" s="62">
        <v>0</v>
      </c>
      <c r="BR174" s="62">
        <v>0</v>
      </c>
      <c r="BS174" s="62">
        <v>0.215</v>
      </c>
      <c r="BT174" s="62">
        <v>7.4999999999999997E-3</v>
      </c>
      <c r="BU174" s="62">
        <v>0.215</v>
      </c>
      <c r="BV174" s="62">
        <v>7.4999999999999997E-3</v>
      </c>
      <c r="BW174" s="62">
        <v>-1.925E-2</v>
      </c>
      <c r="BX174" s="62">
        <v>0.02</v>
      </c>
      <c r="BY174" s="62">
        <v>9.2500000000000013E-3</v>
      </c>
      <c r="BZ174" s="62">
        <v>0.01</v>
      </c>
      <c r="CA174" s="62">
        <v>-5.7500000000000008E-3</v>
      </c>
      <c r="CB174" s="62">
        <v>1.2500000000000001E-2</v>
      </c>
      <c r="CC174" s="62">
        <v>1</v>
      </c>
      <c r="CD174" s="62">
        <v>0</v>
      </c>
      <c r="CE174" s="331"/>
      <c r="CF174" s="76"/>
      <c r="CG174" s="91"/>
    </row>
    <row r="175" spans="4:85" x14ac:dyDescent="0.2">
      <c r="D175" s="91">
        <v>41518</v>
      </c>
      <c r="F175" s="89">
        <v>3.4390000000000005</v>
      </c>
      <c r="G175" s="90">
        <v>7.0703554521026002E-2</v>
      </c>
      <c r="H175" s="89">
        <v>0.15</v>
      </c>
      <c r="I175" s="89">
        <v>0.55000000000000004</v>
      </c>
      <c r="J175" s="89">
        <v>0.55000000000000004</v>
      </c>
      <c r="K175" s="89">
        <v>0.55000000000000004</v>
      </c>
      <c r="L175" s="87">
        <v>0.55000000000000004</v>
      </c>
      <c r="M175" s="87">
        <v>0.55000000000000004</v>
      </c>
      <c r="N175" s="89">
        <v>0.6</v>
      </c>
      <c r="O175" s="89">
        <v>0.6</v>
      </c>
      <c r="P175" s="89">
        <v>0.55000000000000004</v>
      </c>
      <c r="Q175" s="89">
        <v>0.5</v>
      </c>
      <c r="R175" s="90">
        <v>0.34</v>
      </c>
      <c r="S175" s="90">
        <v>0.6</v>
      </c>
      <c r="T175" s="89">
        <v>0.55000000000000004</v>
      </c>
      <c r="U175" s="89">
        <v>-0.11</v>
      </c>
      <c r="V175" s="89">
        <v>0.01</v>
      </c>
      <c r="W175" s="89">
        <v>0.158</v>
      </c>
      <c r="X175" s="89">
        <v>2.5000000000000001E-3</v>
      </c>
      <c r="Y175" s="89">
        <v>-4.2999999999999997E-2</v>
      </c>
      <c r="Z175" s="89">
        <v>3.4000000000000002E-2</v>
      </c>
      <c r="AA175" s="89">
        <v>-0.16500000000000001</v>
      </c>
      <c r="AB175" s="89">
        <v>0.155</v>
      </c>
      <c r="AC175" s="89">
        <v>-3.8000000000000006E-2</v>
      </c>
      <c r="AD175" s="89">
        <v>2.5000000000000001E-3</v>
      </c>
      <c r="AE175" s="89">
        <v>-0.185</v>
      </c>
      <c r="AF175" s="89">
        <v>2.5000000000000001E-3</v>
      </c>
      <c r="AG175" s="89">
        <v>-3.8000000000000006E-2</v>
      </c>
      <c r="AH175" s="89">
        <v>1.2E-2</v>
      </c>
      <c r="AI175" s="90">
        <v>0.17249999999999999</v>
      </c>
      <c r="AJ175" s="90">
        <v>0</v>
      </c>
      <c r="AK175" s="90">
        <v>-0.19</v>
      </c>
      <c r="AL175" s="89">
        <v>0</v>
      </c>
      <c r="AM175" s="89"/>
      <c r="AN175" s="89"/>
      <c r="AO175" s="89">
        <v>-0.17</v>
      </c>
      <c r="AP175" s="62">
        <v>7.4999999999999997E-3</v>
      </c>
      <c r="AQ175" s="62">
        <v>0.29499999999999998</v>
      </c>
      <c r="AR175" s="62">
        <v>0</v>
      </c>
      <c r="AS175" s="62">
        <v>-0.33</v>
      </c>
      <c r="AT175" s="62">
        <v>0</v>
      </c>
      <c r="AU175" s="62">
        <v>0</v>
      </c>
      <c r="AV175" s="62">
        <v>0</v>
      </c>
      <c r="AW175" s="62">
        <v>0</v>
      </c>
      <c r="AX175" s="62">
        <v>0</v>
      </c>
      <c r="AY175" s="62">
        <v>-1.1500000000000002E-2</v>
      </c>
      <c r="AZ175" s="62">
        <v>0.06</v>
      </c>
      <c r="BA175" s="62">
        <v>0.1825</v>
      </c>
      <c r="BB175" s="62">
        <v>1.2500000000000001E-2</v>
      </c>
      <c r="BC175" s="62">
        <v>-1.1500000000000002E-2</v>
      </c>
      <c r="BD175" s="62">
        <v>1.1000000000000001E-2</v>
      </c>
      <c r="BE175" s="62">
        <v>5.0000000000000001E-3</v>
      </c>
      <c r="BF175" s="62">
        <v>5.0000000000000001E-3</v>
      </c>
      <c r="BG175" s="62">
        <v>-1.1500000000000002E-2</v>
      </c>
      <c r="BH175" s="62">
        <v>1.1000000000000001E-2</v>
      </c>
      <c r="BI175" s="62">
        <v>-3.6000000000000004E-2</v>
      </c>
      <c r="BJ175" s="62">
        <v>2.5000000000000001E-2</v>
      </c>
      <c r="BK175" s="62">
        <v>-5.9999990000000015E-3</v>
      </c>
      <c r="BL175" s="62">
        <v>1.9000000000000003E-2</v>
      </c>
      <c r="BM175" s="62">
        <v>6.5000000000000006E-3</v>
      </c>
      <c r="BN175" s="62">
        <v>0.01</v>
      </c>
      <c r="BO175" s="62">
        <v>0.39500000000000002</v>
      </c>
      <c r="BP175" s="62">
        <v>3.5000000000000003E-2</v>
      </c>
      <c r="BQ175" s="62">
        <v>0</v>
      </c>
      <c r="BR175" s="62">
        <v>0</v>
      </c>
      <c r="BS175" s="62">
        <v>0.19500000000000001</v>
      </c>
      <c r="BT175" s="62">
        <v>5.0000000000000001E-3</v>
      </c>
      <c r="BU175" s="62">
        <v>0.19500000000000001</v>
      </c>
      <c r="BV175" s="62">
        <v>5.0000000000000001E-3</v>
      </c>
      <c r="BW175" s="62">
        <v>-2.1750000000000002E-2</v>
      </c>
      <c r="BX175" s="62">
        <v>0.02</v>
      </c>
      <c r="BY175" s="62">
        <v>9.2500000000000013E-3</v>
      </c>
      <c r="BZ175" s="62">
        <v>0.01</v>
      </c>
      <c r="CA175" s="62">
        <v>-5.7500000000000008E-3</v>
      </c>
      <c r="CB175" s="62">
        <v>1.2500000000000001E-2</v>
      </c>
      <c r="CC175" s="62">
        <v>0.6</v>
      </c>
      <c r="CD175" s="62">
        <v>0</v>
      </c>
      <c r="CE175" s="331"/>
      <c r="CF175" s="76"/>
      <c r="CG175" s="91"/>
    </row>
    <row r="176" spans="4:85" x14ac:dyDescent="0.2">
      <c r="D176" s="91">
        <v>41548</v>
      </c>
      <c r="F176" s="89">
        <v>3.4440000000000004</v>
      </c>
      <c r="G176" s="90">
        <v>7.0707383287805015E-2</v>
      </c>
      <c r="H176" s="89">
        <v>0.15</v>
      </c>
      <c r="I176" s="89">
        <v>0.6</v>
      </c>
      <c r="J176" s="89">
        <v>0.6</v>
      </c>
      <c r="K176" s="89">
        <v>0.55000000000000004</v>
      </c>
      <c r="L176" s="87">
        <v>0.6</v>
      </c>
      <c r="M176" s="87">
        <v>0.6</v>
      </c>
      <c r="N176" s="89">
        <v>0.65</v>
      </c>
      <c r="O176" s="89">
        <v>0.65</v>
      </c>
      <c r="P176" s="89">
        <v>0.6</v>
      </c>
      <c r="Q176" s="89">
        <v>0.5</v>
      </c>
      <c r="R176" s="90">
        <v>0.39</v>
      </c>
      <c r="S176" s="90">
        <v>0.65</v>
      </c>
      <c r="T176" s="89">
        <v>0.6</v>
      </c>
      <c r="U176" s="89">
        <v>-9.5000000000000001E-2</v>
      </c>
      <c r="V176" s="89">
        <v>0.01</v>
      </c>
      <c r="W176" s="89">
        <v>0.17300000000000001</v>
      </c>
      <c r="X176" s="89">
        <v>2.5000000000000001E-3</v>
      </c>
      <c r="Y176" s="89">
        <v>-4.2999999999999997E-2</v>
      </c>
      <c r="Z176" s="89">
        <v>3.4000000000000002E-2</v>
      </c>
      <c r="AA176" s="89">
        <v>-0.16500000000000001</v>
      </c>
      <c r="AB176" s="89">
        <v>0.155</v>
      </c>
      <c r="AC176" s="89">
        <v>-3.8000000000000006E-2</v>
      </c>
      <c r="AD176" s="89">
        <v>2.5000000000000001E-3</v>
      </c>
      <c r="AE176" s="89">
        <v>-0.185</v>
      </c>
      <c r="AF176" s="89">
        <v>2.5000000000000001E-3</v>
      </c>
      <c r="AG176" s="89">
        <v>-3.8000000000000006E-2</v>
      </c>
      <c r="AH176" s="89">
        <v>1.2E-2</v>
      </c>
      <c r="AI176" s="90">
        <v>0.1875</v>
      </c>
      <c r="AJ176" s="90">
        <v>0</v>
      </c>
      <c r="AK176" s="90">
        <v>-0.19</v>
      </c>
      <c r="AL176" s="89">
        <v>0</v>
      </c>
      <c r="AM176" s="89"/>
      <c r="AN176" s="89"/>
      <c r="AO176" s="89">
        <v>-0.17</v>
      </c>
      <c r="AP176" s="62">
        <v>7.4999999999999997E-3</v>
      </c>
      <c r="AQ176" s="62">
        <v>0.29499999999999998</v>
      </c>
      <c r="AR176" s="62">
        <v>0</v>
      </c>
      <c r="AS176" s="62">
        <v>-0.33</v>
      </c>
      <c r="AT176" s="62">
        <v>0</v>
      </c>
      <c r="AU176" s="62">
        <v>0</v>
      </c>
      <c r="AV176" s="62">
        <v>0</v>
      </c>
      <c r="AW176" s="62">
        <v>0</v>
      </c>
      <c r="AX176" s="62">
        <v>0</v>
      </c>
      <c r="AY176" s="62">
        <v>-1.1500000000000002E-2</v>
      </c>
      <c r="AZ176" s="62">
        <v>0.06</v>
      </c>
      <c r="BA176" s="62">
        <v>0.1875</v>
      </c>
      <c r="BB176" s="62">
        <v>1.2500000000000001E-2</v>
      </c>
      <c r="BC176" s="62">
        <v>-1.1500000000000002E-2</v>
      </c>
      <c r="BD176" s="62">
        <v>1.1000000000000001E-2</v>
      </c>
      <c r="BE176" s="62">
        <v>5.0000000000000001E-3</v>
      </c>
      <c r="BF176" s="62">
        <v>5.0000000000000001E-3</v>
      </c>
      <c r="BG176" s="62">
        <v>-1.1500000000000002E-2</v>
      </c>
      <c r="BH176" s="62">
        <v>1.1000000000000001E-2</v>
      </c>
      <c r="BI176" s="62">
        <v>-4.6000000000000006E-2</v>
      </c>
      <c r="BJ176" s="62">
        <v>2.5000000000000001E-2</v>
      </c>
      <c r="BK176" s="62">
        <v>-5.9999990000000015E-3</v>
      </c>
      <c r="BL176" s="62">
        <v>0.02</v>
      </c>
      <c r="BM176" s="62">
        <v>6.5000000000000006E-3</v>
      </c>
      <c r="BN176" s="62">
        <v>0.01</v>
      </c>
      <c r="BO176" s="62">
        <v>0.46100000000000002</v>
      </c>
      <c r="BP176" s="62">
        <v>3.5000000000000003E-2</v>
      </c>
      <c r="BQ176" s="62">
        <v>0</v>
      </c>
      <c r="BR176" s="62">
        <v>0</v>
      </c>
      <c r="BS176" s="62">
        <v>0.215</v>
      </c>
      <c r="BT176" s="62">
        <v>2.5000000000000001E-3</v>
      </c>
      <c r="BU176" s="62">
        <v>0.215</v>
      </c>
      <c r="BV176" s="62">
        <v>2.5000000000000001E-3</v>
      </c>
      <c r="BW176" s="62">
        <v>-2.1750000000000002E-2</v>
      </c>
      <c r="BX176" s="62">
        <v>0.02</v>
      </c>
      <c r="BY176" s="62">
        <v>-6.5000000000000006E-3</v>
      </c>
      <c r="BZ176" s="62">
        <v>0.01</v>
      </c>
      <c r="CA176" s="62">
        <v>-2.1499999999999998E-2</v>
      </c>
      <c r="CB176" s="62">
        <v>1.2500000000000001E-2</v>
      </c>
      <c r="CC176" s="62">
        <v>0.3</v>
      </c>
      <c r="CD176" s="62">
        <v>0</v>
      </c>
      <c r="CE176" s="331"/>
      <c r="CF176" s="76"/>
      <c r="CG176" s="91"/>
    </row>
    <row r="177" spans="4:85" x14ac:dyDescent="0.2">
      <c r="D177" s="91">
        <v>41579</v>
      </c>
      <c r="F177" s="89">
        <v>3.4860000000000002</v>
      </c>
      <c r="G177" s="90">
        <v>7.0711339680148005E-2</v>
      </c>
      <c r="H177" s="89">
        <v>0.15</v>
      </c>
      <c r="I177" s="89">
        <v>0.8</v>
      </c>
      <c r="J177" s="89">
        <v>0.85</v>
      </c>
      <c r="K177" s="89">
        <v>0.8</v>
      </c>
      <c r="L177" s="87">
        <v>0.8</v>
      </c>
      <c r="M177" s="87">
        <v>0.9</v>
      </c>
      <c r="N177" s="89">
        <v>0.95</v>
      </c>
      <c r="O177" s="89">
        <v>0.85</v>
      </c>
      <c r="P177" s="89">
        <v>0.8</v>
      </c>
      <c r="Q177" s="89">
        <v>0.95</v>
      </c>
      <c r="R177" s="90">
        <v>0.435</v>
      </c>
      <c r="S177" s="90">
        <v>0.8</v>
      </c>
      <c r="T177" s="89">
        <v>0.8</v>
      </c>
      <c r="U177" s="89">
        <v>-5.7500000000000002E-2</v>
      </c>
      <c r="V177" s="89">
        <v>3.5000000000000003E-2</v>
      </c>
      <c r="W177" s="89">
        <v>0.23499999999999999</v>
      </c>
      <c r="X177" s="89">
        <v>0</v>
      </c>
      <c r="Y177" s="89">
        <v>-5.7500000000000002E-2</v>
      </c>
      <c r="Z177" s="89">
        <v>3.85E-2</v>
      </c>
      <c r="AA177" s="89">
        <v>-0.16</v>
      </c>
      <c r="AB177" s="89">
        <v>0.155</v>
      </c>
      <c r="AC177" s="89">
        <v>-3.7499999999999999E-2</v>
      </c>
      <c r="AD177" s="89">
        <v>7.4999999999999997E-3</v>
      </c>
      <c r="AE177" s="89">
        <v>-0.18</v>
      </c>
      <c r="AF177" s="89">
        <v>1.2500000000000001E-2</v>
      </c>
      <c r="AG177" s="89">
        <v>-3.7499999999999999E-2</v>
      </c>
      <c r="AH177" s="89">
        <v>2.2000000000000002E-2</v>
      </c>
      <c r="AI177" s="90">
        <v>0.26500000000000001</v>
      </c>
      <c r="AJ177" s="90">
        <v>0</v>
      </c>
      <c r="AK177" s="90">
        <v>-0.19</v>
      </c>
      <c r="AL177" s="89">
        <v>5.0000000000000001E-3</v>
      </c>
      <c r="AM177" s="89"/>
      <c r="AN177" s="89"/>
      <c r="AO177" s="89">
        <v>-0.17</v>
      </c>
      <c r="AP177" s="62">
        <v>0.02</v>
      </c>
      <c r="AQ177" s="62">
        <v>0.12</v>
      </c>
      <c r="AR177" s="62">
        <v>0</v>
      </c>
      <c r="AS177" s="62">
        <v>-0.33</v>
      </c>
      <c r="AT177" s="62">
        <v>0</v>
      </c>
      <c r="AU177" s="62">
        <v>0</v>
      </c>
      <c r="AV177" s="62">
        <v>0</v>
      </c>
      <c r="AW177" s="62">
        <v>0</v>
      </c>
      <c r="AX177" s="62">
        <v>0</v>
      </c>
      <c r="AY177" s="62">
        <v>-1.4499999999999999E-2</v>
      </c>
      <c r="AZ177" s="62">
        <v>0.06</v>
      </c>
      <c r="BA177" s="62">
        <v>0.27</v>
      </c>
      <c r="BB177" s="62">
        <v>1.7500000000000002E-2</v>
      </c>
      <c r="BC177" s="62">
        <v>-1.4499999999999999E-2</v>
      </c>
      <c r="BD177" s="62">
        <v>8.6999999999999994E-3</v>
      </c>
      <c r="BE177" s="62">
        <v>5.0000000000000001E-3</v>
      </c>
      <c r="BF177" s="62">
        <v>5.0000000000000001E-3</v>
      </c>
      <c r="BG177" s="62">
        <v>-1.4499999999999999E-2</v>
      </c>
      <c r="BH177" s="62">
        <v>8.6999999999999994E-3</v>
      </c>
      <c r="BI177" s="62">
        <v>-4.2500000000000003E-2</v>
      </c>
      <c r="BJ177" s="62">
        <v>2.5000000000000001E-2</v>
      </c>
      <c r="BK177" s="62">
        <v>1.5E-3</v>
      </c>
      <c r="BL177" s="62">
        <v>0.02</v>
      </c>
      <c r="BM177" s="62">
        <v>1.6E-2</v>
      </c>
      <c r="BN177" s="62">
        <v>1.4999999999999999E-2</v>
      </c>
      <c r="BO177" s="62">
        <v>0.76749999999999996</v>
      </c>
      <c r="BP177" s="62">
        <v>0.14599999999999999</v>
      </c>
      <c r="BQ177" s="62">
        <v>0</v>
      </c>
      <c r="BR177" s="62">
        <v>0</v>
      </c>
      <c r="BS177" s="62">
        <v>0.28749999999999998</v>
      </c>
      <c r="BT177" s="62">
        <v>0.02</v>
      </c>
      <c r="BU177" s="62">
        <v>0.46500000000000002</v>
      </c>
      <c r="BV177" s="62">
        <v>1.4999999999999999E-2</v>
      </c>
      <c r="BW177" s="62">
        <v>-3.2500000000000001E-2</v>
      </c>
      <c r="BX177" s="62">
        <v>1.7500000000000002E-2</v>
      </c>
      <c r="BY177" s="62">
        <v>-5.5000000000000005E-3</v>
      </c>
      <c r="BZ177" s="62">
        <v>7.4999999999999997E-3</v>
      </c>
      <c r="CA177" s="62">
        <v>-2.0499999999999997E-2</v>
      </c>
      <c r="CB177" s="62">
        <v>0.01</v>
      </c>
      <c r="CC177" s="62">
        <v>0.23</v>
      </c>
      <c r="CD177" s="62">
        <v>0</v>
      </c>
      <c r="CE177" s="331"/>
      <c r="CF177" s="76"/>
      <c r="CG177" s="91"/>
    </row>
    <row r="178" spans="4:85" x14ac:dyDescent="0.2">
      <c r="D178" s="91">
        <v>41609</v>
      </c>
      <c r="F178" s="89">
        <v>3.5419999999999998</v>
      </c>
      <c r="G178" s="90">
        <v>7.0715168446936996E-2</v>
      </c>
      <c r="H178" s="89">
        <v>0.15</v>
      </c>
      <c r="I178" s="89">
        <v>1</v>
      </c>
      <c r="J178" s="89">
        <v>1.05</v>
      </c>
      <c r="K178" s="89">
        <v>1</v>
      </c>
      <c r="L178" s="87">
        <v>1</v>
      </c>
      <c r="M178" s="87">
        <v>1.1499999999999999</v>
      </c>
      <c r="N178" s="89">
        <v>1.25</v>
      </c>
      <c r="O178" s="89">
        <v>1.05</v>
      </c>
      <c r="P178" s="89">
        <v>1</v>
      </c>
      <c r="Q178" s="89">
        <v>1.35</v>
      </c>
      <c r="R178" s="90">
        <v>0.625</v>
      </c>
      <c r="S178" s="90">
        <v>1.1000000000000001</v>
      </c>
      <c r="T178" s="89">
        <v>1</v>
      </c>
      <c r="U178" s="89">
        <v>-0.05</v>
      </c>
      <c r="V178" s="89">
        <v>3.5000000000000003E-2</v>
      </c>
      <c r="W178" s="89">
        <v>0.27500000000000002</v>
      </c>
      <c r="X178" s="89">
        <v>2.5000000000000001E-3</v>
      </c>
      <c r="Y178" s="89">
        <v>-5.7500000000000002E-2</v>
      </c>
      <c r="Z178" s="89">
        <v>3.85E-2</v>
      </c>
      <c r="AA178" s="89">
        <v>-0.16750000000000001</v>
      </c>
      <c r="AB178" s="89">
        <v>0.155</v>
      </c>
      <c r="AC178" s="89">
        <v>-3.7499999999999999E-2</v>
      </c>
      <c r="AD178" s="89">
        <v>7.4999999999999997E-3</v>
      </c>
      <c r="AE178" s="89">
        <v>-0.1875</v>
      </c>
      <c r="AF178" s="89">
        <v>5.0000000000000001E-3</v>
      </c>
      <c r="AG178" s="89">
        <v>-3.7499999999999999E-2</v>
      </c>
      <c r="AH178" s="89">
        <v>2.2000000000000002E-2</v>
      </c>
      <c r="AI178" s="90">
        <v>0.30499999999999999</v>
      </c>
      <c r="AJ178" s="90">
        <v>0</v>
      </c>
      <c r="AK178" s="90">
        <v>-0.19</v>
      </c>
      <c r="AL178" s="89">
        <v>5.0000000000000001E-3</v>
      </c>
      <c r="AM178" s="89"/>
      <c r="AN178" s="89"/>
      <c r="AO178" s="89">
        <v>-0.17</v>
      </c>
      <c r="AP178" s="62">
        <v>0.02</v>
      </c>
      <c r="AQ178" s="62">
        <v>0.12</v>
      </c>
      <c r="AR178" s="62">
        <v>0</v>
      </c>
      <c r="AS178" s="62">
        <v>-0.33</v>
      </c>
      <c r="AT178" s="62">
        <v>0</v>
      </c>
      <c r="AU178" s="62">
        <v>0</v>
      </c>
      <c r="AV178" s="62">
        <v>0</v>
      </c>
      <c r="AW178" s="62">
        <v>0</v>
      </c>
      <c r="AX178" s="62">
        <v>0</v>
      </c>
      <c r="AY178" s="62">
        <v>-1.4499999999999999E-2</v>
      </c>
      <c r="AZ178" s="62">
        <v>0.06</v>
      </c>
      <c r="BA178" s="62">
        <v>0.30499999999999999</v>
      </c>
      <c r="BB178" s="62">
        <v>2.2499999999999999E-2</v>
      </c>
      <c r="BC178" s="62">
        <v>-1.4499999999999999E-2</v>
      </c>
      <c r="BD178" s="62">
        <v>8.6999999999999994E-3</v>
      </c>
      <c r="BE178" s="62">
        <v>5.0000000000000001E-3</v>
      </c>
      <c r="BF178" s="62">
        <v>5.0000000000000001E-3</v>
      </c>
      <c r="BG178" s="62">
        <v>-1.4499999999999999E-2</v>
      </c>
      <c r="BH178" s="62">
        <v>8.6999999999999994E-3</v>
      </c>
      <c r="BI178" s="62">
        <v>-4.6500000000000007E-2</v>
      </c>
      <c r="BJ178" s="62">
        <v>2.5000000000000001E-2</v>
      </c>
      <c r="BK178" s="62">
        <v>1.5E-3</v>
      </c>
      <c r="BL178" s="62">
        <v>2.1000000000000001E-2</v>
      </c>
      <c r="BM178" s="62">
        <v>1.6E-2</v>
      </c>
      <c r="BN178" s="62">
        <v>1.4999999999999999E-2</v>
      </c>
      <c r="BO178" s="62">
        <v>1.19</v>
      </c>
      <c r="BP178" s="62">
        <v>0.2</v>
      </c>
      <c r="BQ178" s="62">
        <v>0</v>
      </c>
      <c r="BR178" s="62">
        <v>0</v>
      </c>
      <c r="BS178" s="62">
        <v>0.33750000000000002</v>
      </c>
      <c r="BT178" s="62">
        <v>2.2499999999999999E-2</v>
      </c>
      <c r="BU178" s="62">
        <v>0.8</v>
      </c>
      <c r="BV178" s="62">
        <v>1.7500000000000002E-2</v>
      </c>
      <c r="BW178" s="62">
        <v>-2.5000000000000001E-2</v>
      </c>
      <c r="BX178" s="62">
        <v>1.7500000000000002E-2</v>
      </c>
      <c r="BY178" s="62">
        <v>-5.5000000000000005E-3</v>
      </c>
      <c r="BZ178" s="62">
        <v>7.4999999999999997E-3</v>
      </c>
      <c r="CA178" s="62">
        <v>-2.0499999999999997E-2</v>
      </c>
      <c r="CB178" s="62">
        <v>0.01</v>
      </c>
      <c r="CC178" s="62">
        <v>0.26</v>
      </c>
      <c r="CD178" s="62">
        <v>0</v>
      </c>
      <c r="CE178" s="331"/>
      <c r="CF178" s="76"/>
      <c r="CG178" s="91"/>
    </row>
    <row r="179" spans="4:85" x14ac:dyDescent="0.2">
      <c r="D179" s="91">
        <v>41640</v>
      </c>
      <c r="F179" s="89">
        <v>3.7490000000000006</v>
      </c>
      <c r="G179" s="90">
        <v>7.0719124839290021E-2</v>
      </c>
      <c r="H179" s="89">
        <v>0.15</v>
      </c>
      <c r="I179" s="89">
        <v>1</v>
      </c>
      <c r="J179" s="89">
        <v>1.05</v>
      </c>
      <c r="K179" s="89">
        <v>1</v>
      </c>
      <c r="L179" s="87">
        <v>1</v>
      </c>
      <c r="M179" s="87">
        <v>1.1499999999999999</v>
      </c>
      <c r="N179" s="89">
        <v>1.45</v>
      </c>
      <c r="O179" s="89">
        <v>1.05</v>
      </c>
      <c r="P179" s="89">
        <v>1</v>
      </c>
      <c r="Q179" s="89">
        <v>1.35</v>
      </c>
      <c r="R179" s="90">
        <v>0.65</v>
      </c>
      <c r="S179" s="90">
        <v>1.1000000000000001</v>
      </c>
      <c r="T179" s="89">
        <v>1</v>
      </c>
      <c r="U179" s="89">
        <v>-3.5000000000000003E-2</v>
      </c>
      <c r="V179" s="89">
        <v>3.5000000000000003E-2</v>
      </c>
      <c r="W179" s="89">
        <v>0.28499999999999998</v>
      </c>
      <c r="X179" s="89">
        <v>5.0000000000000001E-3</v>
      </c>
      <c r="Y179" s="89">
        <v>-5.7500000000000002E-2</v>
      </c>
      <c r="Z179" s="89">
        <v>3.85E-2</v>
      </c>
      <c r="AA179" s="89">
        <v>-0.17</v>
      </c>
      <c r="AB179" s="89">
        <v>0.155</v>
      </c>
      <c r="AC179" s="89">
        <v>-3.7499999999999999E-2</v>
      </c>
      <c r="AD179" s="89">
        <v>7.4999999999999997E-3</v>
      </c>
      <c r="AE179" s="89">
        <v>-0.19</v>
      </c>
      <c r="AF179" s="89">
        <v>2.5000000000000001E-3</v>
      </c>
      <c r="AG179" s="89">
        <v>-3.7499999999999999E-2</v>
      </c>
      <c r="AH179" s="89">
        <v>2.2000000000000002E-2</v>
      </c>
      <c r="AI179" s="90">
        <v>0.3175</v>
      </c>
      <c r="AJ179" s="90">
        <v>0</v>
      </c>
      <c r="AK179" s="90">
        <v>-0.19</v>
      </c>
      <c r="AL179" s="89">
        <v>5.0000000000000001E-3</v>
      </c>
      <c r="AM179" s="89"/>
      <c r="AN179" s="89"/>
      <c r="AO179" s="89">
        <v>-0.17</v>
      </c>
      <c r="AP179" s="62">
        <v>0.02</v>
      </c>
      <c r="AQ179" s="62">
        <v>0.12</v>
      </c>
      <c r="AR179" s="62">
        <v>0</v>
      </c>
      <c r="AS179" s="62">
        <v>-0.33</v>
      </c>
      <c r="AT179" s="62">
        <v>0</v>
      </c>
      <c r="AU179" s="62">
        <v>0</v>
      </c>
      <c r="AV179" s="62">
        <v>0</v>
      </c>
      <c r="AW179" s="62">
        <v>0</v>
      </c>
      <c r="AX179" s="62">
        <v>0</v>
      </c>
      <c r="AY179" s="62">
        <v>-9.999998999999999E-3</v>
      </c>
      <c r="AZ179" s="62">
        <v>0.06</v>
      </c>
      <c r="BA179" s="62">
        <v>0.30499999999999999</v>
      </c>
      <c r="BB179" s="62">
        <v>2.2499999999999999E-2</v>
      </c>
      <c r="BC179" s="62">
        <v>-9.999998999999999E-3</v>
      </c>
      <c r="BD179" s="62">
        <v>8.6999999999999994E-3</v>
      </c>
      <c r="BE179" s="62">
        <v>5.0000000000000001E-3</v>
      </c>
      <c r="BF179" s="62">
        <v>5.0000000000000001E-3</v>
      </c>
      <c r="BG179" s="62">
        <v>-9.999998999999999E-3</v>
      </c>
      <c r="BH179" s="62">
        <v>8.6999999999999994E-3</v>
      </c>
      <c r="BI179" s="62">
        <v>-4.2500000000000003E-2</v>
      </c>
      <c r="BJ179" s="62">
        <v>0.02</v>
      </c>
      <c r="BK179" s="62">
        <v>3.5000000000000005E-3</v>
      </c>
      <c r="BL179" s="62">
        <v>2.2000000000000002E-2</v>
      </c>
      <c r="BM179" s="62">
        <v>1.6E-2</v>
      </c>
      <c r="BN179" s="62">
        <v>1.4999999999999999E-2</v>
      </c>
      <c r="BO179" s="62">
        <v>1.5249999999999999</v>
      </c>
      <c r="BP179" s="62">
        <v>0.3</v>
      </c>
      <c r="BQ179" s="62">
        <v>0</v>
      </c>
      <c r="BR179" s="62">
        <v>0</v>
      </c>
      <c r="BS179" s="62">
        <v>0.4375</v>
      </c>
      <c r="BT179" s="62">
        <v>0.03</v>
      </c>
      <c r="BU179" s="62">
        <v>0.97499999999999998</v>
      </c>
      <c r="BV179" s="62">
        <v>2.2499999999999999E-2</v>
      </c>
      <c r="BW179" s="62">
        <v>-2.5000000000000001E-2</v>
      </c>
      <c r="BX179" s="62">
        <v>1.7500000000000002E-2</v>
      </c>
      <c r="BY179" s="62">
        <v>-5.5000000000000005E-3</v>
      </c>
      <c r="BZ179" s="62">
        <v>7.4999999999999997E-3</v>
      </c>
      <c r="CA179" s="62">
        <v>-2.0499999999999997E-2</v>
      </c>
      <c r="CB179" s="62">
        <v>0.01</v>
      </c>
      <c r="CC179" s="62">
        <v>8.5000000000000006E-2</v>
      </c>
      <c r="CD179" s="62">
        <v>0</v>
      </c>
      <c r="CE179" s="331"/>
      <c r="CF179" s="76"/>
      <c r="CG179" s="91"/>
    </row>
    <row r="180" spans="4:85" x14ac:dyDescent="0.2">
      <c r="D180" s="91">
        <v>41671</v>
      </c>
      <c r="F180" s="89">
        <v>3.6630000000000003</v>
      </c>
      <c r="G180" s="90">
        <v>7.0723081231647986E-2</v>
      </c>
      <c r="H180" s="89">
        <v>0.15</v>
      </c>
      <c r="I180" s="89">
        <v>1</v>
      </c>
      <c r="J180" s="89">
        <v>1.05</v>
      </c>
      <c r="K180" s="89">
        <v>1</v>
      </c>
      <c r="L180" s="87">
        <v>1</v>
      </c>
      <c r="M180" s="87">
        <v>1.1499999999999999</v>
      </c>
      <c r="N180" s="89">
        <v>1.45</v>
      </c>
      <c r="O180" s="89">
        <v>1.05</v>
      </c>
      <c r="P180" s="89">
        <v>1</v>
      </c>
      <c r="Q180" s="89">
        <v>1.35</v>
      </c>
      <c r="R180" s="90">
        <v>0.65</v>
      </c>
      <c r="S180" s="90">
        <v>1.1000000000000001</v>
      </c>
      <c r="T180" s="89">
        <v>1</v>
      </c>
      <c r="U180" s="89">
        <v>-3.5000000000000003E-2</v>
      </c>
      <c r="V180" s="89">
        <v>3.5000000000000003E-2</v>
      </c>
      <c r="W180" s="89">
        <v>0.26</v>
      </c>
      <c r="X180" s="89">
        <v>7.4999999999999997E-3</v>
      </c>
      <c r="Y180" s="89">
        <v>-5.7500000000000002E-2</v>
      </c>
      <c r="Z180" s="89">
        <v>3.85E-2</v>
      </c>
      <c r="AA180" s="89">
        <v>-0.17249999999999999</v>
      </c>
      <c r="AB180" s="89">
        <v>0.155</v>
      </c>
      <c r="AC180" s="89">
        <v>-3.7499999999999999E-2</v>
      </c>
      <c r="AD180" s="89">
        <v>7.4999999999999997E-3</v>
      </c>
      <c r="AE180" s="89">
        <v>-0.1925</v>
      </c>
      <c r="AF180" s="89">
        <v>5.0000000000000001E-3</v>
      </c>
      <c r="AG180" s="89">
        <v>-3.7499999999999999E-2</v>
      </c>
      <c r="AH180" s="89">
        <v>2.2000000000000002E-2</v>
      </c>
      <c r="AI180" s="90">
        <v>0.29499999999999998</v>
      </c>
      <c r="AJ180" s="90">
        <v>0</v>
      </c>
      <c r="AK180" s="90">
        <v>-0.19</v>
      </c>
      <c r="AL180" s="89">
        <v>5.0000000000000001E-3</v>
      </c>
      <c r="AM180" s="89"/>
      <c r="AN180" s="89"/>
      <c r="AO180" s="89">
        <v>-0.17</v>
      </c>
      <c r="AP180" s="62">
        <v>0.02</v>
      </c>
      <c r="AQ180" s="62">
        <v>0.12</v>
      </c>
      <c r="AR180" s="62">
        <v>0</v>
      </c>
      <c r="AS180" s="62">
        <v>-0.33</v>
      </c>
      <c r="AT180" s="62">
        <v>0</v>
      </c>
      <c r="AU180" s="62">
        <v>0</v>
      </c>
      <c r="AV180" s="62">
        <v>0</v>
      </c>
      <c r="AW180" s="62">
        <v>0</v>
      </c>
      <c r="AX180" s="62">
        <v>0</v>
      </c>
      <c r="AY180" s="62">
        <v>-9.999998999999999E-3</v>
      </c>
      <c r="AZ180" s="62">
        <v>0.06</v>
      </c>
      <c r="BA180" s="62">
        <v>0.30499999999999999</v>
      </c>
      <c r="BB180" s="62">
        <v>2.2499999999999999E-2</v>
      </c>
      <c r="BC180" s="62">
        <v>-9.999998999999999E-3</v>
      </c>
      <c r="BD180" s="62">
        <v>8.6999999999999994E-3</v>
      </c>
      <c r="BE180" s="62">
        <v>5.0000000000000001E-3</v>
      </c>
      <c r="BF180" s="62">
        <v>5.0000000000000001E-3</v>
      </c>
      <c r="BG180" s="62">
        <v>-9.999998999999999E-3</v>
      </c>
      <c r="BH180" s="62">
        <v>8.6999999999999994E-3</v>
      </c>
      <c r="BI180" s="62">
        <v>-4.5499999999999999E-2</v>
      </c>
      <c r="BJ180" s="62">
        <v>0.02</v>
      </c>
      <c r="BK180" s="62">
        <v>3.5000000000000005E-3</v>
      </c>
      <c r="BL180" s="62">
        <v>2.3000000000000003E-2</v>
      </c>
      <c r="BM180" s="62">
        <v>1.6E-2</v>
      </c>
      <c r="BN180" s="62">
        <v>1.4999999999999999E-2</v>
      </c>
      <c r="BO180" s="62">
        <v>1.4550000000000001</v>
      </c>
      <c r="BP180" s="62">
        <v>0.3</v>
      </c>
      <c r="BQ180" s="62">
        <v>0</v>
      </c>
      <c r="BR180" s="62">
        <v>0</v>
      </c>
      <c r="BS180" s="62">
        <v>0.435</v>
      </c>
      <c r="BT180" s="62">
        <v>0.03</v>
      </c>
      <c r="BU180" s="62">
        <v>0.97499999999999998</v>
      </c>
      <c r="BV180" s="62">
        <v>1.7500000000000002E-2</v>
      </c>
      <c r="BW180" s="62">
        <v>-2.5000000000000001E-2</v>
      </c>
      <c r="BX180" s="62">
        <v>1.7500000000000002E-2</v>
      </c>
      <c r="BY180" s="62">
        <v>-5.5000000000000005E-3</v>
      </c>
      <c r="BZ180" s="62">
        <v>7.4999999999999997E-3</v>
      </c>
      <c r="CA180" s="62">
        <v>-2.0499999999999997E-2</v>
      </c>
      <c r="CB180" s="62">
        <v>0.01</v>
      </c>
      <c r="CC180" s="62">
        <v>7.4999999999999997E-2</v>
      </c>
      <c r="CD180" s="62">
        <v>0</v>
      </c>
      <c r="CE180" s="331"/>
      <c r="CF180" s="76"/>
      <c r="CG180" s="91"/>
    </row>
    <row r="181" spans="4:85" x14ac:dyDescent="0.2">
      <c r="D181" s="91">
        <v>41699</v>
      </c>
      <c r="F181" s="89">
        <v>3.5560000000000005</v>
      </c>
      <c r="G181" s="90">
        <v>7.0726654747332002E-2</v>
      </c>
      <c r="H181" s="89">
        <v>0.15</v>
      </c>
      <c r="I181" s="89">
        <v>0.75</v>
      </c>
      <c r="J181" s="89">
        <v>0.8</v>
      </c>
      <c r="K181" s="89">
        <v>0.75</v>
      </c>
      <c r="L181" s="87">
        <v>0.75</v>
      </c>
      <c r="M181" s="87">
        <v>0.85</v>
      </c>
      <c r="N181" s="89">
        <v>1</v>
      </c>
      <c r="O181" s="89">
        <v>0.75</v>
      </c>
      <c r="P181" s="89">
        <v>0.75</v>
      </c>
      <c r="Q181" s="89">
        <v>0.95</v>
      </c>
      <c r="R181" s="90">
        <v>0.34</v>
      </c>
      <c r="S181" s="90">
        <v>0.75</v>
      </c>
      <c r="T181" s="89">
        <v>0.75</v>
      </c>
      <c r="U181" s="89">
        <v>-3.5000000000000003E-2</v>
      </c>
      <c r="V181" s="89">
        <v>3.5000000000000003E-2</v>
      </c>
      <c r="W181" s="89">
        <v>0.25800000000000001</v>
      </c>
      <c r="X181" s="89">
        <v>0.01</v>
      </c>
      <c r="Y181" s="89">
        <v>-5.7500000000000002E-2</v>
      </c>
      <c r="Z181" s="89">
        <v>3.85E-2</v>
      </c>
      <c r="AA181" s="89">
        <v>-0.17499999999999999</v>
      </c>
      <c r="AB181" s="89">
        <v>0.155</v>
      </c>
      <c r="AC181" s="89">
        <v>-3.7499999999999999E-2</v>
      </c>
      <c r="AD181" s="89">
        <v>7.4999999999999997E-3</v>
      </c>
      <c r="AE181" s="89">
        <v>-0.19500000000000001</v>
      </c>
      <c r="AF181" s="89">
        <v>2.5000000000000001E-3</v>
      </c>
      <c r="AG181" s="89">
        <v>-3.7499999999999999E-2</v>
      </c>
      <c r="AH181" s="89">
        <v>2.2000000000000002E-2</v>
      </c>
      <c r="AI181" s="90">
        <v>0.29249999999999998</v>
      </c>
      <c r="AJ181" s="90">
        <v>0</v>
      </c>
      <c r="AK181" s="90">
        <v>-0.19</v>
      </c>
      <c r="AL181" s="89">
        <v>5.0000000000000001E-3</v>
      </c>
      <c r="AM181" s="89"/>
      <c r="AN181" s="89"/>
      <c r="AO181" s="89">
        <v>-0.17</v>
      </c>
      <c r="AP181" s="62">
        <v>0.02</v>
      </c>
      <c r="AQ181" s="62">
        <v>0.12</v>
      </c>
      <c r="AR181" s="62">
        <v>0</v>
      </c>
      <c r="AS181" s="62">
        <v>-0.33</v>
      </c>
      <c r="AT181" s="62">
        <v>0</v>
      </c>
      <c r="AU181" s="62">
        <v>0</v>
      </c>
      <c r="AV181" s="62">
        <v>0</v>
      </c>
      <c r="AW181" s="62">
        <v>0</v>
      </c>
      <c r="AX181" s="62">
        <v>0</v>
      </c>
      <c r="AY181" s="62">
        <v>-9.999998999999999E-3</v>
      </c>
      <c r="AZ181" s="62">
        <v>0.06</v>
      </c>
      <c r="BA181" s="62">
        <v>0.26500000000000001</v>
      </c>
      <c r="BB181" s="62">
        <v>2.2499999999999999E-2</v>
      </c>
      <c r="BC181" s="62">
        <v>-9.999998999999999E-3</v>
      </c>
      <c r="BD181" s="62">
        <v>8.6999999999999994E-3</v>
      </c>
      <c r="BE181" s="62">
        <v>5.0000000000000001E-3</v>
      </c>
      <c r="BF181" s="62">
        <v>5.0000000000000001E-3</v>
      </c>
      <c r="BG181" s="62">
        <v>-9.999998999999999E-3</v>
      </c>
      <c r="BH181" s="62">
        <v>8.6999999999999994E-3</v>
      </c>
      <c r="BI181" s="62">
        <v>-6.25E-2</v>
      </c>
      <c r="BJ181" s="62">
        <v>2.5000000000000001E-2</v>
      </c>
      <c r="BK181" s="62">
        <v>3.5000000000000005E-3</v>
      </c>
      <c r="BL181" s="62">
        <v>2.4E-2</v>
      </c>
      <c r="BM181" s="62">
        <v>1.6E-2</v>
      </c>
      <c r="BN181" s="62">
        <v>1.4999999999999999E-2</v>
      </c>
      <c r="BO181" s="62">
        <v>0.83499999999999996</v>
      </c>
      <c r="BP181" s="62">
        <v>0.16</v>
      </c>
      <c r="BQ181" s="62">
        <v>0</v>
      </c>
      <c r="BR181" s="62">
        <v>0</v>
      </c>
      <c r="BS181" s="62">
        <v>0.30249999999999999</v>
      </c>
      <c r="BT181" s="62">
        <v>0.02</v>
      </c>
      <c r="BU181" s="62">
        <v>0.60750000000000004</v>
      </c>
      <c r="BV181" s="62">
        <v>2.5000000000000001E-3</v>
      </c>
      <c r="BW181" s="62">
        <v>-2.5000000000000001E-2</v>
      </c>
      <c r="BX181" s="62">
        <v>1.7500000000000002E-2</v>
      </c>
      <c r="BY181" s="62">
        <v>1.3000000000000001E-2</v>
      </c>
      <c r="BZ181" s="62">
        <v>7.4999999999999997E-3</v>
      </c>
      <c r="CA181" s="62">
        <v>-1.9999990000000001E-3</v>
      </c>
      <c r="CB181" s="62">
        <v>0.01</v>
      </c>
      <c r="CC181" s="62">
        <v>0.115</v>
      </c>
      <c r="CD181" s="62">
        <v>0</v>
      </c>
      <c r="CE181" s="331"/>
      <c r="CF181" s="76"/>
      <c r="CG181" s="91"/>
    </row>
    <row r="182" spans="4:85" x14ac:dyDescent="0.2">
      <c r="D182" s="91">
        <v>41730</v>
      </c>
      <c r="F182" s="89">
        <v>3.4490000000000003</v>
      </c>
      <c r="G182" s="90">
        <v>7.0730611139699001E-2</v>
      </c>
      <c r="H182" s="89">
        <v>0.15</v>
      </c>
      <c r="I182" s="89">
        <v>0.4</v>
      </c>
      <c r="J182" s="89">
        <v>0.45</v>
      </c>
      <c r="K182" s="89">
        <v>0.4</v>
      </c>
      <c r="L182" s="87">
        <v>0.45</v>
      </c>
      <c r="M182" s="87">
        <v>0.45</v>
      </c>
      <c r="N182" s="89">
        <v>0.45</v>
      </c>
      <c r="O182" s="89">
        <v>0.45</v>
      </c>
      <c r="P182" s="89">
        <v>0.45</v>
      </c>
      <c r="Q182" s="89">
        <v>0.5</v>
      </c>
      <c r="R182" s="90">
        <v>0.3</v>
      </c>
      <c r="S182" s="90">
        <v>0.45</v>
      </c>
      <c r="T182" s="89">
        <v>0.4</v>
      </c>
      <c r="U182" s="89">
        <v>-0.08</v>
      </c>
      <c r="V182" s="89">
        <v>0.01</v>
      </c>
      <c r="W182" s="89">
        <v>0.16300000000000001</v>
      </c>
      <c r="X182" s="89">
        <v>-2.5000000000000001E-3</v>
      </c>
      <c r="Y182" s="89">
        <v>-4.0500000000000001E-2</v>
      </c>
      <c r="Z182" s="89">
        <v>3.6000000000000004E-2</v>
      </c>
      <c r="AA182" s="89">
        <v>-0.16500000000000001</v>
      </c>
      <c r="AB182" s="89">
        <v>0.155</v>
      </c>
      <c r="AC182" s="89">
        <v>-0.03</v>
      </c>
      <c r="AD182" s="89">
        <v>2.5000000000000001E-3</v>
      </c>
      <c r="AE182" s="89">
        <v>-0.185</v>
      </c>
      <c r="AF182" s="89">
        <v>0.01</v>
      </c>
      <c r="AG182" s="89">
        <v>-3.5000000000000003E-2</v>
      </c>
      <c r="AH182" s="89">
        <v>1.4000000000000002E-2</v>
      </c>
      <c r="AI182" s="90">
        <v>0.20499999999999999</v>
      </c>
      <c r="AJ182" s="90">
        <v>0</v>
      </c>
      <c r="AK182" s="90">
        <v>-0.19</v>
      </c>
      <c r="AL182" s="89">
        <v>0</v>
      </c>
      <c r="AM182" s="89"/>
      <c r="AN182" s="89"/>
      <c r="AO182" s="89">
        <v>-0.17</v>
      </c>
      <c r="AP182" s="62">
        <v>7.4999999999999997E-3</v>
      </c>
      <c r="AQ182" s="62">
        <v>0.29499999999999998</v>
      </c>
      <c r="AR182" s="62">
        <v>0</v>
      </c>
      <c r="AS182" s="62">
        <v>-0.33</v>
      </c>
      <c r="AT182" s="62">
        <v>0</v>
      </c>
      <c r="AU182" s="62">
        <v>0</v>
      </c>
      <c r="AV182" s="62">
        <v>0</v>
      </c>
      <c r="AW182" s="62">
        <v>0</v>
      </c>
      <c r="AX182" s="62">
        <v>0</v>
      </c>
      <c r="AY182" s="62">
        <v>-9.4999990000000003E-3</v>
      </c>
      <c r="AZ182" s="62">
        <v>0.06</v>
      </c>
      <c r="BA182" s="62">
        <v>0.19500000000000001</v>
      </c>
      <c r="BB182" s="62">
        <v>1.7500000000000002E-2</v>
      </c>
      <c r="BC182" s="62">
        <v>-9.4999990000000003E-3</v>
      </c>
      <c r="BD182" s="62">
        <v>1.1000000000000001E-2</v>
      </c>
      <c r="BE182" s="62">
        <v>5.0000000000000001E-3</v>
      </c>
      <c r="BF182" s="62">
        <v>5.0000000000000001E-3</v>
      </c>
      <c r="BG182" s="62">
        <v>-9.4999990000000003E-3</v>
      </c>
      <c r="BH182" s="62">
        <v>1.1000000000000001E-2</v>
      </c>
      <c r="BI182" s="62">
        <v>-5.4000000000000006E-2</v>
      </c>
      <c r="BJ182" s="62">
        <v>2.6000000000000002E-2</v>
      </c>
      <c r="BK182" s="62">
        <v>-3.9999990000000006E-3</v>
      </c>
      <c r="BL182" s="62">
        <v>1.6E-2</v>
      </c>
      <c r="BM182" s="62">
        <v>6.5000000000000006E-3</v>
      </c>
      <c r="BN182" s="62">
        <v>0.01</v>
      </c>
      <c r="BO182" s="62">
        <v>0.45</v>
      </c>
      <c r="BP182" s="62">
        <v>0.02</v>
      </c>
      <c r="BQ182" s="62">
        <v>0</v>
      </c>
      <c r="BR182" s="62">
        <v>0</v>
      </c>
      <c r="BS182" s="62">
        <v>0.25</v>
      </c>
      <c r="BT182" s="62">
        <v>5.0000000000000001E-3</v>
      </c>
      <c r="BU182" s="62">
        <v>0.25</v>
      </c>
      <c r="BV182" s="62">
        <v>5.0000000000000001E-3</v>
      </c>
      <c r="BW182" s="62">
        <v>-1.7500000000000002E-2</v>
      </c>
      <c r="BX182" s="62">
        <v>0.02</v>
      </c>
      <c r="BY182" s="62">
        <v>1.3000000000000001E-2</v>
      </c>
      <c r="BZ182" s="62">
        <v>0.01</v>
      </c>
      <c r="CA182" s="62">
        <v>-1.9999990000000001E-3</v>
      </c>
      <c r="CB182" s="62">
        <v>1.2500000000000001E-2</v>
      </c>
      <c r="CC182" s="62">
        <v>0.55000000000000004</v>
      </c>
      <c r="CD182" s="62">
        <v>0</v>
      </c>
      <c r="CE182" s="331"/>
      <c r="CF182" s="76"/>
      <c r="CG182" s="91"/>
    </row>
    <row r="183" spans="4:85" x14ac:dyDescent="0.2">
      <c r="D183" s="91">
        <v>41760</v>
      </c>
      <c r="F183" s="89">
        <v>3.4449999999999998</v>
      </c>
      <c r="G183" s="90">
        <v>7.0734439906513E-2</v>
      </c>
      <c r="H183" s="89">
        <v>0.15</v>
      </c>
      <c r="I183" s="89">
        <v>0.45</v>
      </c>
      <c r="J183" s="89">
        <v>0.5</v>
      </c>
      <c r="K183" s="89">
        <v>0.4</v>
      </c>
      <c r="L183" s="87">
        <v>0.4</v>
      </c>
      <c r="M183" s="87">
        <v>0.45</v>
      </c>
      <c r="N183" s="89">
        <v>0.5</v>
      </c>
      <c r="O183" s="89">
        <v>0.45</v>
      </c>
      <c r="P183" s="89">
        <v>0.4</v>
      </c>
      <c r="Q183" s="89">
        <v>0.45</v>
      </c>
      <c r="R183" s="90">
        <v>0.25</v>
      </c>
      <c r="S183" s="90">
        <v>0.5</v>
      </c>
      <c r="T183" s="89">
        <v>0.45</v>
      </c>
      <c r="U183" s="89">
        <v>-9.5000000000000001E-2</v>
      </c>
      <c r="V183" s="89">
        <v>0.01</v>
      </c>
      <c r="W183" s="89">
        <v>0.17300000000000001</v>
      </c>
      <c r="X183" s="89">
        <v>-2.5000000000000001E-3</v>
      </c>
      <c r="Y183" s="89">
        <v>-4.0500000000000001E-2</v>
      </c>
      <c r="Z183" s="89">
        <v>3.6000000000000004E-2</v>
      </c>
      <c r="AA183" s="89">
        <v>-0.16500000000000001</v>
      </c>
      <c r="AB183" s="89">
        <v>0.155</v>
      </c>
      <c r="AC183" s="89">
        <v>-0.03</v>
      </c>
      <c r="AD183" s="89">
        <v>2.5000000000000001E-3</v>
      </c>
      <c r="AE183" s="89">
        <v>-0.185</v>
      </c>
      <c r="AF183" s="89">
        <v>7.4999999999999997E-3</v>
      </c>
      <c r="AG183" s="89">
        <v>-3.5000000000000003E-2</v>
      </c>
      <c r="AH183" s="89">
        <v>1.4000000000000002E-2</v>
      </c>
      <c r="AI183" s="90">
        <v>0.19500000000000001</v>
      </c>
      <c r="AJ183" s="90">
        <v>0</v>
      </c>
      <c r="AK183" s="90">
        <v>-0.19</v>
      </c>
      <c r="AL183" s="89">
        <v>0</v>
      </c>
      <c r="AM183" s="89"/>
      <c r="AN183" s="89"/>
      <c r="AO183" s="89">
        <v>-0.17</v>
      </c>
      <c r="AP183" s="62">
        <v>7.4999999999999997E-3</v>
      </c>
      <c r="AQ183" s="62">
        <v>0.29499999999999998</v>
      </c>
      <c r="AR183" s="62">
        <v>0</v>
      </c>
      <c r="AS183" s="62">
        <v>-0.33</v>
      </c>
      <c r="AT183" s="62">
        <v>0</v>
      </c>
      <c r="AU183" s="62">
        <v>0</v>
      </c>
      <c r="AV183" s="62">
        <v>0</v>
      </c>
      <c r="AW183" s="62">
        <v>0</v>
      </c>
      <c r="AX183" s="62">
        <v>0</v>
      </c>
      <c r="AY183" s="62">
        <v>-9.4999990000000003E-3</v>
      </c>
      <c r="AZ183" s="62">
        <v>0.06</v>
      </c>
      <c r="BA183" s="62">
        <v>0.1825</v>
      </c>
      <c r="BB183" s="62">
        <v>0.01</v>
      </c>
      <c r="BC183" s="62">
        <v>-9.4999990000000003E-3</v>
      </c>
      <c r="BD183" s="62">
        <v>1.1000000000000001E-2</v>
      </c>
      <c r="BE183" s="62">
        <v>5.0000000000000001E-3</v>
      </c>
      <c r="BF183" s="62">
        <v>5.0000000000000001E-3</v>
      </c>
      <c r="BG183" s="62">
        <v>-9.4999990000000003E-3</v>
      </c>
      <c r="BH183" s="62">
        <v>1.1000000000000001E-2</v>
      </c>
      <c r="BI183" s="62">
        <v>-5.4000000000000006E-2</v>
      </c>
      <c r="BJ183" s="62">
        <v>2.6000000000000002E-2</v>
      </c>
      <c r="BK183" s="62">
        <v>-3.9999990000000006E-3</v>
      </c>
      <c r="BL183" s="62">
        <v>1.6E-2</v>
      </c>
      <c r="BM183" s="62">
        <v>6.5000000000000006E-3</v>
      </c>
      <c r="BN183" s="62">
        <v>0.01</v>
      </c>
      <c r="BO183" s="62">
        <v>0.40500000000000003</v>
      </c>
      <c r="BP183" s="62">
        <v>0.02</v>
      </c>
      <c r="BQ183" s="62">
        <v>0</v>
      </c>
      <c r="BR183" s="62">
        <v>0</v>
      </c>
      <c r="BS183" s="62">
        <v>0.20250000000000001</v>
      </c>
      <c r="BT183" s="62">
        <v>5.0000000000000001E-3</v>
      </c>
      <c r="BU183" s="62">
        <v>0.20250000000000001</v>
      </c>
      <c r="BV183" s="62">
        <v>5.0000000000000001E-3</v>
      </c>
      <c r="BW183" s="62">
        <v>-1.7750000000000002E-2</v>
      </c>
      <c r="BX183" s="62">
        <v>0.02</v>
      </c>
      <c r="BY183" s="62">
        <v>1.2750000000000001E-2</v>
      </c>
      <c r="BZ183" s="62">
        <v>0.01</v>
      </c>
      <c r="CA183" s="62">
        <v>-2.2500000000000003E-3</v>
      </c>
      <c r="CB183" s="62">
        <v>1.2500000000000001E-2</v>
      </c>
      <c r="CC183" s="62">
        <v>0.7</v>
      </c>
      <c r="CD183" s="62">
        <v>0</v>
      </c>
      <c r="CE183" s="331"/>
      <c r="CF183" s="76"/>
      <c r="CG183" s="91"/>
    </row>
    <row r="184" spans="4:85" x14ac:dyDescent="0.2">
      <c r="D184" s="91">
        <v>41791</v>
      </c>
      <c r="F184" s="89">
        <v>3.488</v>
      </c>
      <c r="G184" s="90">
        <v>7.0738396298891004E-2</v>
      </c>
      <c r="H184" s="89">
        <v>0.15</v>
      </c>
      <c r="I184" s="89">
        <v>0.45</v>
      </c>
      <c r="J184" s="89">
        <v>0.5</v>
      </c>
      <c r="K184" s="89">
        <v>0.4</v>
      </c>
      <c r="L184" s="87">
        <v>0.5</v>
      </c>
      <c r="M184" s="87">
        <v>0.45</v>
      </c>
      <c r="N184" s="89">
        <v>0.5</v>
      </c>
      <c r="O184" s="89">
        <v>0.5</v>
      </c>
      <c r="P184" s="89">
        <v>0.5</v>
      </c>
      <c r="Q184" s="89">
        <v>0.5</v>
      </c>
      <c r="R184" s="90">
        <v>0.25</v>
      </c>
      <c r="S184" s="90">
        <v>0.5</v>
      </c>
      <c r="T184" s="89">
        <v>0.45</v>
      </c>
      <c r="U184" s="89">
        <v>-0.105</v>
      </c>
      <c r="V184" s="89">
        <v>0.01</v>
      </c>
      <c r="W184" s="89">
        <v>0.16800000000000001</v>
      </c>
      <c r="X184" s="89">
        <v>-2.5000000000000001E-3</v>
      </c>
      <c r="Y184" s="89">
        <v>-4.0500000000000001E-2</v>
      </c>
      <c r="Z184" s="89">
        <v>3.6000000000000004E-2</v>
      </c>
      <c r="AA184" s="89">
        <v>-0.16500000000000001</v>
      </c>
      <c r="AB184" s="89">
        <v>0.155</v>
      </c>
      <c r="AC184" s="89">
        <v>-0.03</v>
      </c>
      <c r="AD184" s="89">
        <v>2.5000000000000001E-3</v>
      </c>
      <c r="AE184" s="89">
        <v>-0.185</v>
      </c>
      <c r="AF184" s="89">
        <v>5.0000000000000001E-3</v>
      </c>
      <c r="AG184" s="89">
        <v>-3.5000000000000003E-2</v>
      </c>
      <c r="AH184" s="89">
        <v>1.4000000000000002E-2</v>
      </c>
      <c r="AI184" s="90">
        <v>0.19</v>
      </c>
      <c r="AJ184" s="90">
        <v>0</v>
      </c>
      <c r="AK184" s="90">
        <v>-0.19</v>
      </c>
      <c r="AL184" s="89">
        <v>0</v>
      </c>
      <c r="AM184" s="89"/>
      <c r="AN184" s="89"/>
      <c r="AO184" s="89">
        <v>-0.17</v>
      </c>
      <c r="AP184" s="62">
        <v>7.4999999999999997E-3</v>
      </c>
      <c r="AQ184" s="62">
        <v>0.29499999999999998</v>
      </c>
      <c r="AR184" s="62">
        <v>0</v>
      </c>
      <c r="AS184" s="62">
        <v>-0.33</v>
      </c>
      <c r="AT184" s="62">
        <v>0</v>
      </c>
      <c r="AU184" s="62">
        <v>0</v>
      </c>
      <c r="AV184" s="62">
        <v>0</v>
      </c>
      <c r="AW184" s="62">
        <v>0</v>
      </c>
      <c r="AX184" s="62">
        <v>0</v>
      </c>
      <c r="AY184" s="62">
        <v>-9.4999990000000003E-3</v>
      </c>
      <c r="AZ184" s="62">
        <v>0.06</v>
      </c>
      <c r="BA184" s="62">
        <v>0.1825</v>
      </c>
      <c r="BB184" s="62">
        <v>1.2500000000000001E-2</v>
      </c>
      <c r="BC184" s="62">
        <v>-9.4999990000000003E-3</v>
      </c>
      <c r="BD184" s="62">
        <v>1.1000000000000001E-2</v>
      </c>
      <c r="BE184" s="62">
        <v>5.0000000000000001E-3</v>
      </c>
      <c r="BF184" s="62">
        <v>5.0000000000000001E-3</v>
      </c>
      <c r="BG184" s="62">
        <v>-9.4999990000000003E-3</v>
      </c>
      <c r="BH184" s="62">
        <v>1.1000000000000001E-2</v>
      </c>
      <c r="BI184" s="62">
        <v>-7.0000000000000007E-2</v>
      </c>
      <c r="BJ184" s="62">
        <v>2.6000000000000002E-2</v>
      </c>
      <c r="BK184" s="62">
        <v>-3.9999990000000006E-3</v>
      </c>
      <c r="BL184" s="62">
        <v>1.7000000000000001E-2</v>
      </c>
      <c r="BM184" s="62">
        <v>6.5000000000000006E-3</v>
      </c>
      <c r="BN184" s="62">
        <v>0.01</v>
      </c>
      <c r="BO184" s="62">
        <v>0.39500000000000002</v>
      </c>
      <c r="BP184" s="62">
        <v>3.5000000000000003E-2</v>
      </c>
      <c r="BQ184" s="62">
        <v>0</v>
      </c>
      <c r="BR184" s="62">
        <v>0</v>
      </c>
      <c r="BS184" s="62">
        <v>0.20250000000000001</v>
      </c>
      <c r="BT184" s="62">
        <v>5.0000000000000001E-3</v>
      </c>
      <c r="BU184" s="62">
        <v>0.20250000000000001</v>
      </c>
      <c r="BV184" s="62">
        <v>5.0000000000000001E-3</v>
      </c>
      <c r="BW184" s="62">
        <v>-1.7750000000000002E-2</v>
      </c>
      <c r="BX184" s="62">
        <v>0.02</v>
      </c>
      <c r="BY184" s="62">
        <v>1.2750000000000001E-2</v>
      </c>
      <c r="BZ184" s="62">
        <v>0.01</v>
      </c>
      <c r="CA184" s="62">
        <v>-2.2500000000000003E-3</v>
      </c>
      <c r="CB184" s="62">
        <v>1.2500000000000001E-2</v>
      </c>
      <c r="CC184" s="62">
        <v>0.8</v>
      </c>
      <c r="CD184" s="62">
        <v>0</v>
      </c>
      <c r="CE184" s="331"/>
      <c r="CF184" s="76"/>
      <c r="CG184" s="91"/>
    </row>
    <row r="185" spans="4:85" x14ac:dyDescent="0.2">
      <c r="D185" s="91">
        <v>41821</v>
      </c>
      <c r="F185" s="89">
        <v>3.5</v>
      </c>
      <c r="G185" s="90">
        <v>7.0742225065714009E-2</v>
      </c>
      <c r="H185" s="89">
        <v>0.15</v>
      </c>
      <c r="I185" s="89">
        <v>0.5</v>
      </c>
      <c r="J185" s="89">
        <v>0.5</v>
      </c>
      <c r="K185" s="89">
        <v>0.4</v>
      </c>
      <c r="L185" s="87">
        <v>0.5</v>
      </c>
      <c r="M185" s="87">
        <v>0.5</v>
      </c>
      <c r="N185" s="89">
        <v>0.5</v>
      </c>
      <c r="O185" s="89">
        <v>0.5</v>
      </c>
      <c r="P185" s="89">
        <v>0.5</v>
      </c>
      <c r="Q185" s="89">
        <v>0.5</v>
      </c>
      <c r="R185" s="90">
        <v>0.35</v>
      </c>
      <c r="S185" s="90">
        <v>0.55000000000000004</v>
      </c>
      <c r="T185" s="89">
        <v>0.5</v>
      </c>
      <c r="U185" s="89">
        <v>-0.105</v>
      </c>
      <c r="V185" s="89">
        <v>0.01</v>
      </c>
      <c r="W185" s="89">
        <v>0.158</v>
      </c>
      <c r="X185" s="89">
        <v>0</v>
      </c>
      <c r="Y185" s="89">
        <v>-4.0500000000000001E-2</v>
      </c>
      <c r="Z185" s="89">
        <v>3.6000000000000004E-2</v>
      </c>
      <c r="AA185" s="89">
        <v>-0.16500000000000001</v>
      </c>
      <c r="AB185" s="89">
        <v>0.155</v>
      </c>
      <c r="AC185" s="89">
        <v>-0.03</v>
      </c>
      <c r="AD185" s="89">
        <v>2.5000000000000001E-3</v>
      </c>
      <c r="AE185" s="89">
        <v>-0.185</v>
      </c>
      <c r="AF185" s="89">
        <v>2.5000000000000001E-3</v>
      </c>
      <c r="AG185" s="89">
        <v>-3.5000000000000003E-2</v>
      </c>
      <c r="AH185" s="89">
        <v>1.2E-2</v>
      </c>
      <c r="AI185" s="90">
        <v>0.18</v>
      </c>
      <c r="AJ185" s="90">
        <v>0</v>
      </c>
      <c r="AK185" s="90">
        <v>-0.19</v>
      </c>
      <c r="AL185" s="89">
        <v>0</v>
      </c>
      <c r="AM185" s="89"/>
      <c r="AN185" s="89"/>
      <c r="AO185" s="89">
        <v>-0.17</v>
      </c>
      <c r="AP185" s="62">
        <v>7.4999999999999997E-3</v>
      </c>
      <c r="AQ185" s="62">
        <v>0.29499999999999998</v>
      </c>
      <c r="AR185" s="62">
        <v>0</v>
      </c>
      <c r="AS185" s="62">
        <v>-0.33</v>
      </c>
      <c r="AT185" s="62">
        <v>0</v>
      </c>
      <c r="AU185" s="62">
        <v>0</v>
      </c>
      <c r="AV185" s="62">
        <v>0</v>
      </c>
      <c r="AW185" s="62">
        <v>0</v>
      </c>
      <c r="AX185" s="62">
        <v>0</v>
      </c>
      <c r="AY185" s="62">
        <v>-9.4999990000000003E-3</v>
      </c>
      <c r="AZ185" s="62">
        <v>0.06</v>
      </c>
      <c r="BA185" s="62">
        <v>0.1825</v>
      </c>
      <c r="BB185" s="62">
        <v>1.2500000000000001E-2</v>
      </c>
      <c r="BC185" s="62">
        <v>-9.4999990000000003E-3</v>
      </c>
      <c r="BD185" s="62">
        <v>1.1000000000000001E-2</v>
      </c>
      <c r="BE185" s="62">
        <v>5.0000000000000001E-3</v>
      </c>
      <c r="BF185" s="62">
        <v>5.0000000000000001E-3</v>
      </c>
      <c r="BG185" s="62">
        <v>-9.4999990000000003E-3</v>
      </c>
      <c r="BH185" s="62">
        <v>1.1000000000000001E-2</v>
      </c>
      <c r="BI185" s="62">
        <v>-6.3E-2</v>
      </c>
      <c r="BJ185" s="62">
        <v>2.6000000000000002E-2</v>
      </c>
      <c r="BK185" s="62">
        <v>-3.9999990000000006E-3</v>
      </c>
      <c r="BL185" s="62">
        <v>1.8000000000000002E-2</v>
      </c>
      <c r="BM185" s="62">
        <v>6.5000000000000006E-3</v>
      </c>
      <c r="BN185" s="62">
        <v>0.01</v>
      </c>
      <c r="BO185" s="62">
        <v>0.43</v>
      </c>
      <c r="BP185" s="62">
        <v>3.5000000000000003E-2</v>
      </c>
      <c r="BQ185" s="62">
        <v>0</v>
      </c>
      <c r="BR185" s="62">
        <v>0</v>
      </c>
      <c r="BS185" s="62">
        <v>0.215</v>
      </c>
      <c r="BT185" s="62">
        <v>7.4999999999999997E-3</v>
      </c>
      <c r="BU185" s="62">
        <v>0.215</v>
      </c>
      <c r="BV185" s="62">
        <v>7.4999999999999997E-3</v>
      </c>
      <c r="BW185" s="62">
        <v>-1.7750000000000002E-2</v>
      </c>
      <c r="BX185" s="62">
        <v>0.02</v>
      </c>
      <c r="BY185" s="62">
        <v>1.2750000000000001E-2</v>
      </c>
      <c r="BZ185" s="62">
        <v>0.01</v>
      </c>
      <c r="CA185" s="62">
        <v>-2.2500000000000003E-3</v>
      </c>
      <c r="CB185" s="62">
        <v>1.2500000000000001E-2</v>
      </c>
      <c r="CC185" s="62">
        <v>1</v>
      </c>
      <c r="CD185" s="62">
        <v>0</v>
      </c>
      <c r="CE185" s="331"/>
      <c r="CF185" s="76"/>
      <c r="CG185" s="91"/>
    </row>
    <row r="186" spans="4:85" x14ac:dyDescent="0.2">
      <c r="D186" s="91">
        <v>41852</v>
      </c>
      <c r="F186" s="89">
        <v>3.5210000000000004</v>
      </c>
      <c r="G186" s="90">
        <v>7.0746181458103005E-2</v>
      </c>
      <c r="H186" s="89">
        <v>0.15</v>
      </c>
      <c r="I186" s="89">
        <v>0.55000000000000004</v>
      </c>
      <c r="J186" s="89">
        <v>0.55000000000000004</v>
      </c>
      <c r="K186" s="89">
        <v>0.5</v>
      </c>
      <c r="L186" s="87">
        <v>0.6</v>
      </c>
      <c r="M186" s="87">
        <v>0.55000000000000004</v>
      </c>
      <c r="N186" s="89">
        <v>0.6</v>
      </c>
      <c r="O186" s="89">
        <v>0.55000000000000004</v>
      </c>
      <c r="P186" s="89">
        <v>0.6</v>
      </c>
      <c r="Q186" s="89">
        <v>0.45</v>
      </c>
      <c r="R186" s="90">
        <v>0.38</v>
      </c>
      <c r="S186" s="90">
        <v>0.6</v>
      </c>
      <c r="T186" s="89">
        <v>0.55000000000000004</v>
      </c>
      <c r="U186" s="89">
        <v>-0.105</v>
      </c>
      <c r="V186" s="89">
        <v>0.01</v>
      </c>
      <c r="W186" s="89">
        <v>0.155</v>
      </c>
      <c r="X186" s="89">
        <v>2.5000000000000001E-3</v>
      </c>
      <c r="Y186" s="89">
        <v>-4.0500000000000001E-2</v>
      </c>
      <c r="Z186" s="89">
        <v>3.6000000000000004E-2</v>
      </c>
      <c r="AA186" s="89">
        <v>-0.16500000000000001</v>
      </c>
      <c r="AB186" s="89">
        <v>0.155</v>
      </c>
      <c r="AC186" s="89">
        <v>-0.03</v>
      </c>
      <c r="AD186" s="89">
        <v>2.5000000000000001E-3</v>
      </c>
      <c r="AE186" s="89">
        <v>-0.185</v>
      </c>
      <c r="AF186" s="89">
        <v>2.5000000000000001E-3</v>
      </c>
      <c r="AG186" s="89">
        <v>-3.5000000000000003E-2</v>
      </c>
      <c r="AH186" s="89">
        <v>1.2E-2</v>
      </c>
      <c r="AI186" s="90">
        <v>0.17749999999999999</v>
      </c>
      <c r="AJ186" s="90">
        <v>0</v>
      </c>
      <c r="AK186" s="90">
        <v>-0.19</v>
      </c>
      <c r="AL186" s="89">
        <v>0</v>
      </c>
      <c r="AM186" s="89"/>
      <c r="AN186" s="89"/>
      <c r="AO186" s="89">
        <v>-0.17</v>
      </c>
      <c r="AP186" s="62">
        <v>7.4999999999999997E-3</v>
      </c>
      <c r="AQ186" s="62">
        <v>0.29499999999999998</v>
      </c>
      <c r="AR186" s="62">
        <v>0</v>
      </c>
      <c r="AS186" s="62">
        <v>-0.33</v>
      </c>
      <c r="AT186" s="62">
        <v>0</v>
      </c>
      <c r="AU186" s="62">
        <v>0</v>
      </c>
      <c r="AV186" s="62">
        <v>0</v>
      </c>
      <c r="AW186" s="62">
        <v>0</v>
      </c>
      <c r="AX186" s="62">
        <v>0</v>
      </c>
      <c r="AY186" s="62">
        <v>-9.4999990000000003E-3</v>
      </c>
      <c r="AZ186" s="62">
        <v>0.06</v>
      </c>
      <c r="BA186" s="62">
        <v>0.1825</v>
      </c>
      <c r="BB186" s="62">
        <v>1.2500000000000001E-2</v>
      </c>
      <c r="BC186" s="62">
        <v>-9.4999990000000003E-3</v>
      </c>
      <c r="BD186" s="62">
        <v>1.1000000000000001E-2</v>
      </c>
      <c r="BE186" s="62">
        <v>5.0000000000000001E-3</v>
      </c>
      <c r="BF186" s="62">
        <v>5.0000000000000001E-3</v>
      </c>
      <c r="BG186" s="62">
        <v>-9.4999990000000003E-3</v>
      </c>
      <c r="BH186" s="62">
        <v>1.1000000000000001E-2</v>
      </c>
      <c r="BI186" s="62">
        <v>-5.4000000000000006E-2</v>
      </c>
      <c r="BJ186" s="62">
        <v>2.6000000000000002E-2</v>
      </c>
      <c r="BK186" s="62">
        <v>-3.9999990000000006E-3</v>
      </c>
      <c r="BL186" s="62">
        <v>1.9000000000000003E-2</v>
      </c>
      <c r="BM186" s="62">
        <v>6.5000000000000006E-3</v>
      </c>
      <c r="BN186" s="62">
        <v>0.01</v>
      </c>
      <c r="BO186" s="62">
        <v>0.495</v>
      </c>
      <c r="BP186" s="62">
        <v>3.5000000000000003E-2</v>
      </c>
      <c r="BQ186" s="62">
        <v>0</v>
      </c>
      <c r="BR186" s="62">
        <v>0</v>
      </c>
      <c r="BS186" s="62">
        <v>0.215</v>
      </c>
      <c r="BT186" s="62">
        <v>7.4999999999999997E-3</v>
      </c>
      <c r="BU186" s="62">
        <v>0.215</v>
      </c>
      <c r="BV186" s="62">
        <v>7.4999999999999997E-3</v>
      </c>
      <c r="BW186" s="62">
        <v>-1.7750000000000002E-2</v>
      </c>
      <c r="BX186" s="62">
        <v>0.02</v>
      </c>
      <c r="BY186" s="62">
        <v>1.0249999999999999E-2</v>
      </c>
      <c r="BZ186" s="62">
        <v>0.01</v>
      </c>
      <c r="CA186" s="62">
        <v>-4.7500000000000007E-3</v>
      </c>
      <c r="CB186" s="62">
        <v>1.2500000000000001E-2</v>
      </c>
      <c r="CC186" s="62">
        <v>1</v>
      </c>
      <c r="CD186" s="62">
        <v>0</v>
      </c>
      <c r="CE186" s="331"/>
      <c r="CF186" s="76"/>
      <c r="CG186" s="91"/>
    </row>
    <row r="187" spans="4:85" x14ac:dyDescent="0.2">
      <c r="D187" s="91">
        <v>41883</v>
      </c>
      <c r="F187" s="89">
        <v>3.5369999999999999</v>
      </c>
      <c r="G187" s="90">
        <v>7.0750137850497025E-2</v>
      </c>
      <c r="H187" s="89">
        <v>0.15</v>
      </c>
      <c r="I187" s="89">
        <v>0.55000000000000004</v>
      </c>
      <c r="J187" s="89">
        <v>0.55000000000000004</v>
      </c>
      <c r="K187" s="89">
        <v>0.55000000000000004</v>
      </c>
      <c r="L187" s="87">
        <v>0.55000000000000004</v>
      </c>
      <c r="M187" s="87">
        <v>0.55000000000000004</v>
      </c>
      <c r="N187" s="89">
        <v>0.6</v>
      </c>
      <c r="O187" s="89">
        <v>0.6</v>
      </c>
      <c r="P187" s="89">
        <v>0.55000000000000004</v>
      </c>
      <c r="Q187" s="89">
        <v>0.5</v>
      </c>
      <c r="R187" s="90">
        <v>0.34</v>
      </c>
      <c r="S187" s="90">
        <v>0.6</v>
      </c>
      <c r="T187" s="89">
        <v>0.55000000000000004</v>
      </c>
      <c r="U187" s="89">
        <v>-9.5000000000000001E-2</v>
      </c>
      <c r="V187" s="89">
        <v>0.01</v>
      </c>
      <c r="W187" s="89">
        <v>0.153</v>
      </c>
      <c r="X187" s="89">
        <v>2.5000000000000001E-3</v>
      </c>
      <c r="Y187" s="89">
        <v>-4.0500000000000001E-2</v>
      </c>
      <c r="Z187" s="89">
        <v>3.6000000000000004E-2</v>
      </c>
      <c r="AA187" s="89">
        <v>-0.16500000000000001</v>
      </c>
      <c r="AB187" s="89">
        <v>0.155</v>
      </c>
      <c r="AC187" s="89">
        <v>-0.03</v>
      </c>
      <c r="AD187" s="89">
        <v>2.5000000000000001E-3</v>
      </c>
      <c r="AE187" s="89">
        <v>-0.185</v>
      </c>
      <c r="AF187" s="89">
        <v>2.5000000000000001E-3</v>
      </c>
      <c r="AG187" s="89">
        <v>-3.5000000000000003E-2</v>
      </c>
      <c r="AH187" s="89">
        <v>1.2E-2</v>
      </c>
      <c r="AI187" s="90">
        <v>0.17499999999999999</v>
      </c>
      <c r="AJ187" s="90">
        <v>0</v>
      </c>
      <c r="AK187" s="90">
        <v>-0.19</v>
      </c>
      <c r="AL187" s="89">
        <v>0</v>
      </c>
      <c r="AM187" s="89"/>
      <c r="AN187" s="89"/>
      <c r="AO187" s="89">
        <v>-0.17</v>
      </c>
      <c r="AP187" s="62">
        <v>7.4999999999999997E-3</v>
      </c>
      <c r="AQ187" s="62">
        <v>0.29499999999999998</v>
      </c>
      <c r="AR187" s="62">
        <v>0</v>
      </c>
      <c r="AS187" s="62">
        <v>-0.33</v>
      </c>
      <c r="AT187" s="62">
        <v>0</v>
      </c>
      <c r="AU187" s="62">
        <v>0</v>
      </c>
      <c r="AV187" s="62">
        <v>0</v>
      </c>
      <c r="AW187" s="62">
        <v>0</v>
      </c>
      <c r="AX187" s="62">
        <v>0</v>
      </c>
      <c r="AY187" s="62">
        <v>-9.4999990000000003E-3</v>
      </c>
      <c r="AZ187" s="62">
        <v>0.06</v>
      </c>
      <c r="BA187" s="62">
        <v>0.1825</v>
      </c>
      <c r="BB187" s="62">
        <v>1.2500000000000001E-2</v>
      </c>
      <c r="BC187" s="62">
        <v>-9.4999990000000003E-3</v>
      </c>
      <c r="BD187" s="62">
        <v>1.1000000000000001E-2</v>
      </c>
      <c r="BE187" s="62">
        <v>5.0000000000000001E-3</v>
      </c>
      <c r="BF187" s="62">
        <v>5.0000000000000001E-3</v>
      </c>
      <c r="BG187" s="62">
        <v>-9.4999990000000003E-3</v>
      </c>
      <c r="BH187" s="62">
        <v>1.1000000000000001E-2</v>
      </c>
      <c r="BI187" s="62">
        <v>-3.4000000000000002E-2</v>
      </c>
      <c r="BJ187" s="62">
        <v>2.5000000000000001E-2</v>
      </c>
      <c r="BK187" s="62">
        <v>-3.9999990000000006E-3</v>
      </c>
      <c r="BL187" s="62">
        <v>1.9000000000000003E-2</v>
      </c>
      <c r="BM187" s="62">
        <v>6.5000000000000006E-3</v>
      </c>
      <c r="BN187" s="62">
        <v>0.01</v>
      </c>
      <c r="BO187" s="62">
        <v>0.39500000000000002</v>
      </c>
      <c r="BP187" s="62">
        <v>3.5000000000000003E-2</v>
      </c>
      <c r="BQ187" s="62">
        <v>0</v>
      </c>
      <c r="BR187" s="62">
        <v>0</v>
      </c>
      <c r="BS187" s="62">
        <v>0.19500000000000001</v>
      </c>
      <c r="BT187" s="62">
        <v>5.0000000000000001E-3</v>
      </c>
      <c r="BU187" s="62">
        <v>0.19500000000000001</v>
      </c>
      <c r="BV187" s="62">
        <v>5.0000000000000001E-3</v>
      </c>
      <c r="BW187" s="62">
        <v>-2.0250000000000001E-2</v>
      </c>
      <c r="BX187" s="62">
        <v>0.02</v>
      </c>
      <c r="BY187" s="62">
        <v>1.0249999999999999E-2</v>
      </c>
      <c r="BZ187" s="62">
        <v>0.01</v>
      </c>
      <c r="CA187" s="62">
        <v>-4.7500000000000007E-3</v>
      </c>
      <c r="CB187" s="62">
        <v>1.2500000000000001E-2</v>
      </c>
      <c r="CC187" s="62">
        <v>0.6</v>
      </c>
      <c r="CD187" s="62">
        <v>0</v>
      </c>
      <c r="CE187" s="331"/>
      <c r="CF187" s="76"/>
      <c r="CG187" s="91"/>
    </row>
    <row r="188" spans="4:85" x14ac:dyDescent="0.2">
      <c r="D188" s="91">
        <v>41913</v>
      </c>
      <c r="F188" s="89">
        <v>3.5410000000000004</v>
      </c>
      <c r="G188" s="90">
        <v>7.0753966617334019E-2</v>
      </c>
      <c r="H188" s="89">
        <v>0.15</v>
      </c>
      <c r="I188" s="89">
        <v>0.6</v>
      </c>
      <c r="J188" s="89">
        <v>0.6</v>
      </c>
      <c r="K188" s="89">
        <v>0.55000000000000004</v>
      </c>
      <c r="L188" s="87">
        <v>0.6</v>
      </c>
      <c r="M188" s="87">
        <v>0.6</v>
      </c>
      <c r="N188" s="89">
        <v>0.65</v>
      </c>
      <c r="O188" s="89">
        <v>0.65</v>
      </c>
      <c r="P188" s="89">
        <v>0.6</v>
      </c>
      <c r="Q188" s="89">
        <v>0.5</v>
      </c>
      <c r="R188" s="90">
        <v>0.39</v>
      </c>
      <c r="S188" s="90">
        <v>0.65</v>
      </c>
      <c r="T188" s="89">
        <v>0.6</v>
      </c>
      <c r="U188" s="89">
        <v>-0.08</v>
      </c>
      <c r="V188" s="89">
        <v>0.01</v>
      </c>
      <c r="W188" s="89">
        <v>0.16800000000000001</v>
      </c>
      <c r="X188" s="89">
        <v>2.5000000000000001E-3</v>
      </c>
      <c r="Y188" s="89">
        <v>-4.0500000000000001E-2</v>
      </c>
      <c r="Z188" s="89">
        <v>3.6000000000000004E-2</v>
      </c>
      <c r="AA188" s="89">
        <v>-0.16500000000000001</v>
      </c>
      <c r="AB188" s="89">
        <v>0.155</v>
      </c>
      <c r="AC188" s="89">
        <v>-0.03</v>
      </c>
      <c r="AD188" s="89">
        <v>2.5000000000000001E-3</v>
      </c>
      <c r="AE188" s="89">
        <v>-0.185</v>
      </c>
      <c r="AF188" s="89">
        <v>2.5000000000000001E-3</v>
      </c>
      <c r="AG188" s="89">
        <v>-3.5000000000000003E-2</v>
      </c>
      <c r="AH188" s="89">
        <v>1.2E-2</v>
      </c>
      <c r="AI188" s="90">
        <v>0.19</v>
      </c>
      <c r="AJ188" s="90">
        <v>0</v>
      </c>
      <c r="AK188" s="90">
        <v>-0.19</v>
      </c>
      <c r="AL188" s="89">
        <v>0</v>
      </c>
      <c r="AM188" s="89"/>
      <c r="AN188" s="89"/>
      <c r="AO188" s="89">
        <v>-0.17</v>
      </c>
      <c r="AP188" s="62">
        <v>0</v>
      </c>
      <c r="AQ188" s="62">
        <v>0.29499999999999998</v>
      </c>
      <c r="AR188" s="62">
        <v>0</v>
      </c>
      <c r="AS188" s="62">
        <v>-0.33</v>
      </c>
      <c r="AT188" s="62">
        <v>0</v>
      </c>
      <c r="AU188" s="62">
        <v>0</v>
      </c>
      <c r="AV188" s="62">
        <v>0</v>
      </c>
      <c r="AW188" s="62">
        <v>0</v>
      </c>
      <c r="AX188" s="62">
        <v>0</v>
      </c>
      <c r="AY188" s="62">
        <v>-9.4999990000000003E-3</v>
      </c>
      <c r="AZ188" s="62">
        <v>0.06</v>
      </c>
      <c r="BA188" s="62">
        <v>0.1875</v>
      </c>
      <c r="BB188" s="62">
        <v>1.2500000000000001E-2</v>
      </c>
      <c r="BC188" s="62">
        <v>-9.4999990000000003E-3</v>
      </c>
      <c r="BD188" s="62">
        <v>1.1000000000000001E-2</v>
      </c>
      <c r="BE188" s="62">
        <v>5.0000000000000001E-3</v>
      </c>
      <c r="BF188" s="62">
        <v>5.0000000000000001E-3</v>
      </c>
      <c r="BG188" s="62">
        <v>-9.4999990000000003E-3</v>
      </c>
      <c r="BH188" s="62">
        <v>1.1000000000000001E-2</v>
      </c>
      <c r="BI188" s="62">
        <v>-4.4000000000000004E-2</v>
      </c>
      <c r="BJ188" s="62">
        <v>2.5000000000000001E-2</v>
      </c>
      <c r="BK188" s="62">
        <v>-3.9999990000000006E-3</v>
      </c>
      <c r="BL188" s="62">
        <v>0.02</v>
      </c>
      <c r="BM188" s="62">
        <v>6.5000000000000006E-3</v>
      </c>
      <c r="BN188" s="62">
        <v>0.01</v>
      </c>
      <c r="BO188" s="62">
        <v>0.46100000000000002</v>
      </c>
      <c r="BP188" s="62">
        <v>3.5000000000000003E-2</v>
      </c>
      <c r="BQ188" s="62">
        <v>0</v>
      </c>
      <c r="BR188" s="62">
        <v>0</v>
      </c>
      <c r="BS188" s="62">
        <v>0.215</v>
      </c>
      <c r="BT188" s="62">
        <v>2.5000000000000001E-3</v>
      </c>
      <c r="BU188" s="62">
        <v>0.215</v>
      </c>
      <c r="BV188" s="62">
        <v>2.5000000000000001E-3</v>
      </c>
      <c r="BW188" s="62">
        <v>-2.0250000000000001E-2</v>
      </c>
      <c r="BX188" s="62">
        <v>0.02</v>
      </c>
      <c r="BY188" s="62">
        <v>-5.5000000000000005E-3</v>
      </c>
      <c r="BZ188" s="62">
        <v>0.01</v>
      </c>
      <c r="CA188" s="62">
        <v>-2.0499999999999997E-2</v>
      </c>
      <c r="CB188" s="62">
        <v>1.2500000000000001E-2</v>
      </c>
      <c r="CC188" s="62">
        <v>0.3</v>
      </c>
      <c r="CD188" s="62">
        <v>0</v>
      </c>
      <c r="CE188" s="331"/>
      <c r="CF188" s="76"/>
      <c r="CG188" s="91"/>
    </row>
    <row r="189" spans="4:85" x14ac:dyDescent="0.2">
      <c r="D189" s="91">
        <v>41944</v>
      </c>
      <c r="F189" s="89">
        <v>3.5780000000000003</v>
      </c>
      <c r="G189" s="90">
        <v>7.0757923009738016E-2</v>
      </c>
      <c r="H189" s="89">
        <v>0.15</v>
      </c>
      <c r="I189" s="89">
        <v>0.8</v>
      </c>
      <c r="J189" s="89">
        <v>0.85</v>
      </c>
      <c r="K189" s="89">
        <v>0.8</v>
      </c>
      <c r="L189" s="87">
        <v>0.8</v>
      </c>
      <c r="M189" s="87">
        <v>0.9</v>
      </c>
      <c r="N189" s="89">
        <v>0.95</v>
      </c>
      <c r="O189" s="89">
        <v>0.85</v>
      </c>
      <c r="P189" s="89">
        <v>0.8</v>
      </c>
      <c r="Q189" s="89">
        <v>0.95</v>
      </c>
      <c r="R189" s="90">
        <v>0.435</v>
      </c>
      <c r="S189" s="90">
        <v>0.8</v>
      </c>
      <c r="T189" s="89">
        <v>0.8</v>
      </c>
      <c r="U189" s="89">
        <v>-4.2500000000000003E-2</v>
      </c>
      <c r="V189" s="89">
        <v>3.5000000000000003E-2</v>
      </c>
      <c r="W189" s="89">
        <v>0.23</v>
      </c>
      <c r="X189" s="89">
        <v>0</v>
      </c>
      <c r="Y189" s="89">
        <v>-5.5E-2</v>
      </c>
      <c r="Z189" s="89">
        <v>4.0500000000000001E-2</v>
      </c>
      <c r="AA189" s="89">
        <v>-0.16</v>
      </c>
      <c r="AB189" s="89">
        <v>0.155</v>
      </c>
      <c r="AC189" s="89">
        <v>-0.03</v>
      </c>
      <c r="AD189" s="89">
        <v>7.4999999999999997E-3</v>
      </c>
      <c r="AE189" s="89">
        <v>-0.18</v>
      </c>
      <c r="AF189" s="89">
        <v>1.2500000000000001E-2</v>
      </c>
      <c r="AG189" s="89">
        <v>-3.4500000000000003E-2</v>
      </c>
      <c r="AH189" s="89">
        <v>2.2000000000000002E-2</v>
      </c>
      <c r="AI189" s="90">
        <v>0.26750000000000002</v>
      </c>
      <c r="AJ189" s="90">
        <v>0</v>
      </c>
      <c r="AK189" s="90">
        <v>-0.19</v>
      </c>
      <c r="AL189" s="89">
        <v>5.0000000000000001E-3</v>
      </c>
      <c r="AM189" s="89"/>
      <c r="AN189" s="89"/>
      <c r="AO189" s="89">
        <v>-0.17</v>
      </c>
      <c r="AP189" s="62">
        <v>0</v>
      </c>
      <c r="AQ189" s="62">
        <v>0.12</v>
      </c>
      <c r="AR189" s="62">
        <v>0</v>
      </c>
      <c r="AS189" s="62">
        <v>-0.33</v>
      </c>
      <c r="AT189" s="62">
        <v>0</v>
      </c>
      <c r="AU189" s="62">
        <v>0</v>
      </c>
      <c r="AV189" s="62">
        <v>0</v>
      </c>
      <c r="AW189" s="62">
        <v>0</v>
      </c>
      <c r="AX189" s="62">
        <v>0</v>
      </c>
      <c r="AY189" s="62">
        <v>-1.2500000000000001E-2</v>
      </c>
      <c r="AZ189" s="62">
        <v>0.06</v>
      </c>
      <c r="BA189" s="62">
        <v>0.27</v>
      </c>
      <c r="BB189" s="62">
        <v>1.7500000000000002E-2</v>
      </c>
      <c r="BC189" s="62">
        <v>-1.2500000000000001E-2</v>
      </c>
      <c r="BD189" s="62">
        <v>8.6999999999999994E-3</v>
      </c>
      <c r="BE189" s="62">
        <v>5.0000000000000001E-3</v>
      </c>
      <c r="BF189" s="62">
        <v>5.0000000000000001E-3</v>
      </c>
      <c r="BG189" s="62">
        <v>-1.2500000000000001E-2</v>
      </c>
      <c r="BH189" s="62">
        <v>8.6999999999999994E-3</v>
      </c>
      <c r="BI189" s="62">
        <v>-4.0500000000000001E-2</v>
      </c>
      <c r="BJ189" s="62">
        <v>2.5000000000000001E-2</v>
      </c>
      <c r="BK189" s="62">
        <v>3.5000000000000005E-3</v>
      </c>
      <c r="BL189" s="62">
        <v>0.02</v>
      </c>
      <c r="BM189" s="62">
        <v>1.6E-2</v>
      </c>
      <c r="BN189" s="62">
        <v>1.4999999999999999E-2</v>
      </c>
      <c r="BO189" s="62">
        <v>0.76749999999999996</v>
      </c>
      <c r="BP189" s="62">
        <v>0.14599999999999999</v>
      </c>
      <c r="BQ189" s="62">
        <v>0</v>
      </c>
      <c r="BR189" s="62">
        <v>0</v>
      </c>
      <c r="BS189" s="62">
        <v>0.28749999999999998</v>
      </c>
      <c r="BT189" s="62">
        <v>0.02</v>
      </c>
      <c r="BU189" s="62">
        <v>0.46500000000000002</v>
      </c>
      <c r="BV189" s="62">
        <v>1.4999999999999999E-2</v>
      </c>
      <c r="BW189" s="62">
        <v>-3.1000000000000003E-2</v>
      </c>
      <c r="BX189" s="62">
        <v>1.7500000000000002E-2</v>
      </c>
      <c r="BY189" s="62">
        <v>-4.5000000000000005E-3</v>
      </c>
      <c r="BZ189" s="62">
        <v>7.4999999999999997E-3</v>
      </c>
      <c r="CA189" s="62">
        <v>-1.95E-2</v>
      </c>
      <c r="CB189" s="62">
        <v>0.01</v>
      </c>
      <c r="CC189" s="62">
        <v>0.23</v>
      </c>
      <c r="CD189" s="62">
        <v>0</v>
      </c>
      <c r="CE189" s="331"/>
      <c r="CF189" s="76"/>
      <c r="CG189" s="91"/>
    </row>
    <row r="190" spans="4:85" x14ac:dyDescent="0.2">
      <c r="D190" s="91">
        <v>41974</v>
      </c>
      <c r="F190" s="89">
        <v>3.6310000000000002</v>
      </c>
      <c r="G190" s="90">
        <v>7.0761751776586029E-2</v>
      </c>
      <c r="H190" s="89">
        <v>0.15</v>
      </c>
      <c r="I190" s="89">
        <v>1</v>
      </c>
      <c r="J190" s="89">
        <v>1.05</v>
      </c>
      <c r="K190" s="89">
        <v>1</v>
      </c>
      <c r="L190" s="87">
        <v>1</v>
      </c>
      <c r="M190" s="87">
        <v>1.1499999999999999</v>
      </c>
      <c r="N190" s="89">
        <v>1.25</v>
      </c>
      <c r="O190" s="89">
        <v>1.05</v>
      </c>
      <c r="P190" s="89">
        <v>1</v>
      </c>
      <c r="Q190" s="89">
        <v>1.35</v>
      </c>
      <c r="R190" s="90">
        <v>0.625</v>
      </c>
      <c r="S190" s="90">
        <v>1.1000000000000001</v>
      </c>
      <c r="T190" s="89">
        <v>1</v>
      </c>
      <c r="U190" s="89">
        <v>-3.5000000000000003E-2</v>
      </c>
      <c r="V190" s="89">
        <v>3.5000000000000003E-2</v>
      </c>
      <c r="W190" s="89">
        <v>0.27</v>
      </c>
      <c r="X190" s="89">
        <v>2.5000000000000001E-3</v>
      </c>
      <c r="Y190" s="89">
        <v>-5.5E-2</v>
      </c>
      <c r="Z190" s="89">
        <v>4.0500000000000001E-2</v>
      </c>
      <c r="AA190" s="89">
        <v>-0.16750000000000001</v>
      </c>
      <c r="AB190" s="89">
        <v>0.155</v>
      </c>
      <c r="AC190" s="89">
        <v>-0.03</v>
      </c>
      <c r="AD190" s="89">
        <v>7.4999999999999997E-3</v>
      </c>
      <c r="AE190" s="89">
        <v>-0.1875</v>
      </c>
      <c r="AF190" s="89">
        <v>5.0000000000000001E-3</v>
      </c>
      <c r="AG190" s="89">
        <v>-3.4500000000000003E-2</v>
      </c>
      <c r="AH190" s="89">
        <v>2.2000000000000002E-2</v>
      </c>
      <c r="AI190" s="90">
        <v>0.3075</v>
      </c>
      <c r="AJ190" s="90">
        <v>0</v>
      </c>
      <c r="AK190" s="90">
        <v>-0.19</v>
      </c>
      <c r="AL190" s="89">
        <v>5.0000000000000001E-3</v>
      </c>
      <c r="AM190" s="89"/>
      <c r="AN190" s="89"/>
      <c r="AO190" s="89">
        <v>-0.17</v>
      </c>
      <c r="AP190" s="62">
        <v>0</v>
      </c>
      <c r="AQ190" s="62">
        <v>0.12</v>
      </c>
      <c r="AR190" s="62">
        <v>0</v>
      </c>
      <c r="AS190" s="62">
        <v>-0.33</v>
      </c>
      <c r="AT190" s="62">
        <v>0</v>
      </c>
      <c r="AU190" s="62">
        <v>0</v>
      </c>
      <c r="AV190" s="62">
        <v>0</v>
      </c>
      <c r="AW190" s="62">
        <v>0</v>
      </c>
      <c r="AX190" s="62">
        <v>0</v>
      </c>
      <c r="AY190" s="62">
        <v>-1.2500000000000001E-2</v>
      </c>
      <c r="AZ190" s="62">
        <v>0.06</v>
      </c>
      <c r="BA190" s="62">
        <v>0.30499999999999999</v>
      </c>
      <c r="BB190" s="62">
        <v>2.2499999999999999E-2</v>
      </c>
      <c r="BC190" s="62">
        <v>-1.2500000000000001E-2</v>
      </c>
      <c r="BD190" s="62">
        <v>8.6999999999999994E-3</v>
      </c>
      <c r="BE190" s="62">
        <v>5.0000000000000001E-3</v>
      </c>
      <c r="BF190" s="62">
        <v>5.0000000000000001E-3</v>
      </c>
      <c r="BG190" s="62">
        <v>-1.2500000000000001E-2</v>
      </c>
      <c r="BH190" s="62">
        <v>8.6999999999999994E-3</v>
      </c>
      <c r="BI190" s="62">
        <v>-4.4500000000000005E-2</v>
      </c>
      <c r="BJ190" s="62">
        <v>2.5000000000000001E-2</v>
      </c>
      <c r="BK190" s="62">
        <v>3.5000000000000005E-3</v>
      </c>
      <c r="BL190" s="62">
        <v>2.1000000000000001E-2</v>
      </c>
      <c r="BM190" s="62">
        <v>1.6E-2</v>
      </c>
      <c r="BN190" s="62">
        <v>1.4999999999999999E-2</v>
      </c>
      <c r="BO190" s="62">
        <v>1.19</v>
      </c>
      <c r="BP190" s="62">
        <v>0.2</v>
      </c>
      <c r="BQ190" s="62">
        <v>0</v>
      </c>
      <c r="BR190" s="62">
        <v>0</v>
      </c>
      <c r="BS190" s="62">
        <v>0.33750000000000002</v>
      </c>
      <c r="BT190" s="62">
        <v>2.2499999999999999E-2</v>
      </c>
      <c r="BU190" s="62">
        <v>0.8</v>
      </c>
      <c r="BV190" s="62">
        <v>1.7500000000000002E-2</v>
      </c>
      <c r="BW190" s="62">
        <v>-2.35E-2</v>
      </c>
      <c r="BX190" s="62">
        <v>1.7500000000000002E-2</v>
      </c>
      <c r="BY190" s="62">
        <v>-4.5000000000000005E-3</v>
      </c>
      <c r="BZ190" s="62">
        <v>7.4999999999999997E-3</v>
      </c>
      <c r="CA190" s="62">
        <v>-1.95E-2</v>
      </c>
      <c r="CB190" s="62">
        <v>0.01</v>
      </c>
      <c r="CC190" s="62">
        <v>0.26</v>
      </c>
      <c r="CD190" s="62">
        <v>0</v>
      </c>
      <c r="CE190" s="331"/>
      <c r="CF190" s="76"/>
      <c r="CG190" s="91"/>
    </row>
    <row r="191" spans="4:85" x14ac:dyDescent="0.2">
      <c r="D191" s="91">
        <v>42005</v>
      </c>
      <c r="F191" s="89">
        <v>3.8410000000000002</v>
      </c>
      <c r="G191" s="90">
        <v>7.0765708169001018E-2</v>
      </c>
      <c r="H191" s="89">
        <v>0.15</v>
      </c>
      <c r="I191" s="89">
        <v>1</v>
      </c>
      <c r="J191" s="89">
        <v>1.05</v>
      </c>
      <c r="K191" s="89">
        <v>1</v>
      </c>
      <c r="L191" s="87">
        <v>1</v>
      </c>
      <c r="M191" s="87">
        <v>1.1499999999999999</v>
      </c>
      <c r="N191" s="89">
        <v>1.45</v>
      </c>
      <c r="O191" s="89">
        <v>1.05</v>
      </c>
      <c r="P191" s="89">
        <v>1</v>
      </c>
      <c r="Q191" s="89">
        <v>1.35</v>
      </c>
      <c r="R191" s="90">
        <v>0.625</v>
      </c>
      <c r="S191" s="90">
        <v>1.1000000000000001</v>
      </c>
      <c r="T191" s="89">
        <v>1</v>
      </c>
      <c r="U191" s="89">
        <v>-0.02</v>
      </c>
      <c r="V191" s="89">
        <v>3.5000000000000003E-2</v>
      </c>
      <c r="W191" s="89">
        <v>0.28000000000000003</v>
      </c>
      <c r="X191" s="89">
        <v>5.0000000000000001E-3</v>
      </c>
      <c r="Y191" s="89">
        <v>-5.5E-2</v>
      </c>
      <c r="Z191" s="89">
        <v>4.0500000000000001E-2</v>
      </c>
      <c r="AA191" s="89">
        <v>-0.17</v>
      </c>
      <c r="AB191" s="89">
        <v>0.155</v>
      </c>
      <c r="AC191" s="89">
        <v>-0.03</v>
      </c>
      <c r="AD191" s="89">
        <v>7.4999999999999997E-3</v>
      </c>
      <c r="AE191" s="89">
        <v>-0.19</v>
      </c>
      <c r="AF191" s="89">
        <v>2.5000000000000001E-3</v>
      </c>
      <c r="AG191" s="89">
        <v>-3.2500000000000001E-2</v>
      </c>
      <c r="AH191" s="89">
        <v>2.2000000000000002E-2</v>
      </c>
      <c r="AI191" s="90">
        <v>0.32</v>
      </c>
      <c r="AJ191" s="90">
        <v>0</v>
      </c>
      <c r="AK191" s="90">
        <v>-0.19</v>
      </c>
      <c r="AL191" s="89">
        <v>0</v>
      </c>
      <c r="AM191" s="89"/>
      <c r="AN191" s="89"/>
      <c r="AO191" s="89">
        <v>-0.17</v>
      </c>
      <c r="AP191" s="62">
        <v>0</v>
      </c>
      <c r="AQ191" s="62">
        <v>0.12</v>
      </c>
      <c r="AR191" s="62">
        <v>0</v>
      </c>
      <c r="AS191" s="62">
        <v>-0.33</v>
      </c>
      <c r="AT191" s="62">
        <v>0</v>
      </c>
      <c r="AU191" s="62">
        <v>0</v>
      </c>
      <c r="AV191" s="62">
        <v>0</v>
      </c>
      <c r="AW191" s="62">
        <v>0</v>
      </c>
      <c r="AX191" s="62">
        <v>0</v>
      </c>
      <c r="AY191" s="62">
        <v>-7.9999990000000007E-3</v>
      </c>
      <c r="AZ191" s="62">
        <v>0.06</v>
      </c>
      <c r="BA191" s="62">
        <v>0.30499999999999999</v>
      </c>
      <c r="BB191" s="62">
        <v>2.2499999999999999E-2</v>
      </c>
      <c r="BC191" s="62">
        <v>-7.9999990000000007E-3</v>
      </c>
      <c r="BD191" s="62">
        <v>8.6999999999999994E-3</v>
      </c>
      <c r="BE191" s="62">
        <v>5.0000000000000001E-3</v>
      </c>
      <c r="BF191" s="62">
        <v>5.0000000000000001E-3</v>
      </c>
      <c r="BG191" s="62">
        <v>-7.9999990000000007E-3</v>
      </c>
      <c r="BH191" s="62">
        <v>8.6999999999999994E-3</v>
      </c>
      <c r="BI191" s="62">
        <v>-4.0500000000000001E-2</v>
      </c>
      <c r="BJ191" s="62">
        <v>0.02</v>
      </c>
      <c r="BK191" s="62">
        <v>5.5000000000000005E-3</v>
      </c>
      <c r="BL191" s="62">
        <v>2.2000000000000002E-2</v>
      </c>
      <c r="BM191" s="62">
        <v>1.6E-2</v>
      </c>
      <c r="BN191" s="62">
        <v>1.4999999999999999E-2</v>
      </c>
      <c r="BO191" s="62">
        <v>1.5249999999999999</v>
      </c>
      <c r="BP191" s="62">
        <v>0.3</v>
      </c>
      <c r="BQ191" s="62">
        <v>0</v>
      </c>
      <c r="BR191" s="62">
        <v>0</v>
      </c>
      <c r="BS191" s="62">
        <v>0.4375</v>
      </c>
      <c r="BT191" s="62">
        <v>0.03</v>
      </c>
      <c r="BU191" s="62">
        <v>0.97499999999999998</v>
      </c>
      <c r="BV191" s="62">
        <v>2.2499999999999999E-2</v>
      </c>
      <c r="BW191" s="62">
        <v>-2.35E-2</v>
      </c>
      <c r="BX191" s="62">
        <v>1.7500000000000002E-2</v>
      </c>
      <c r="BY191" s="62">
        <v>-4.5000000000000005E-3</v>
      </c>
      <c r="BZ191" s="62">
        <v>7.4999999999999997E-3</v>
      </c>
      <c r="CA191" s="62">
        <v>-1.95E-2</v>
      </c>
      <c r="CB191" s="62">
        <v>0.01</v>
      </c>
      <c r="CC191" s="62">
        <v>8.5000000000000006E-2</v>
      </c>
      <c r="CD191" s="62">
        <v>0</v>
      </c>
      <c r="CE191" s="331"/>
      <c r="CF191" s="76"/>
      <c r="CG191" s="91"/>
    </row>
    <row r="192" spans="4:85" x14ac:dyDescent="0.2">
      <c r="D192" s="91">
        <v>42036</v>
      </c>
      <c r="F192" s="89">
        <v>3.7590000000000003</v>
      </c>
      <c r="G192" s="90">
        <v>7.076966456141999E-2</v>
      </c>
      <c r="H192" s="89">
        <v>0.15</v>
      </c>
      <c r="I192" s="89">
        <v>1</v>
      </c>
      <c r="J192" s="89">
        <v>1.05</v>
      </c>
      <c r="K192" s="89">
        <v>1</v>
      </c>
      <c r="L192" s="87">
        <v>1</v>
      </c>
      <c r="M192" s="87">
        <v>1.1499999999999999</v>
      </c>
      <c r="N192" s="89">
        <v>1.45</v>
      </c>
      <c r="O192" s="89">
        <v>1.05</v>
      </c>
      <c r="P192" s="89">
        <v>1</v>
      </c>
      <c r="Q192" s="89">
        <v>1.35</v>
      </c>
      <c r="R192" s="90">
        <v>0.34</v>
      </c>
      <c r="S192" s="90">
        <v>1.1000000000000001</v>
      </c>
      <c r="T192" s="89">
        <v>1</v>
      </c>
      <c r="U192" s="89">
        <v>-0.02</v>
      </c>
      <c r="V192" s="89">
        <v>3.5000000000000003E-2</v>
      </c>
      <c r="W192" s="89">
        <v>0.255</v>
      </c>
      <c r="X192" s="89">
        <v>7.4999999999999997E-3</v>
      </c>
      <c r="Y192" s="89">
        <v>-5.5E-2</v>
      </c>
      <c r="Z192" s="89">
        <v>4.0500000000000001E-2</v>
      </c>
      <c r="AA192" s="89">
        <v>-0.17249999999999999</v>
      </c>
      <c r="AB192" s="89">
        <v>0.155</v>
      </c>
      <c r="AC192" s="89">
        <v>-0.03</v>
      </c>
      <c r="AD192" s="89">
        <v>7.4999999999999997E-3</v>
      </c>
      <c r="AE192" s="89">
        <v>-0.1925</v>
      </c>
      <c r="AF192" s="89">
        <v>5.0000000000000001E-3</v>
      </c>
      <c r="AG192" s="89">
        <v>-3.2500000000000001E-2</v>
      </c>
      <c r="AH192" s="89">
        <v>2.2000000000000002E-2</v>
      </c>
      <c r="AI192" s="90">
        <v>0.29749999999999999</v>
      </c>
      <c r="AJ192" s="90">
        <v>0</v>
      </c>
      <c r="AK192" s="90">
        <v>-0.19</v>
      </c>
      <c r="AL192" s="89">
        <v>0</v>
      </c>
      <c r="AM192" s="89"/>
      <c r="AN192" s="89"/>
      <c r="AO192" s="89">
        <v>-0.17</v>
      </c>
      <c r="AP192" s="62">
        <v>0</v>
      </c>
      <c r="AQ192" s="62">
        <v>0.12</v>
      </c>
      <c r="AR192" s="62">
        <v>0</v>
      </c>
      <c r="AS192" s="62">
        <v>-0.33</v>
      </c>
      <c r="AT192" s="62">
        <v>0</v>
      </c>
      <c r="AU192" s="62">
        <v>0</v>
      </c>
      <c r="AV192" s="62">
        <v>0</v>
      </c>
      <c r="AW192" s="62">
        <v>0</v>
      </c>
      <c r="AX192" s="62">
        <v>0</v>
      </c>
      <c r="AY192" s="62">
        <v>-7.9999990000000007E-3</v>
      </c>
      <c r="AZ192" s="62">
        <v>0.06</v>
      </c>
      <c r="BA192" s="62">
        <v>0.30499999999999999</v>
      </c>
      <c r="BB192" s="62">
        <v>2.2499999999999999E-2</v>
      </c>
      <c r="BC192" s="62">
        <v>-7.9999990000000007E-3</v>
      </c>
      <c r="BD192" s="62">
        <v>8.6999999999999994E-3</v>
      </c>
      <c r="BE192" s="62">
        <v>5.0000000000000001E-3</v>
      </c>
      <c r="BF192" s="62">
        <v>5.0000000000000001E-3</v>
      </c>
      <c r="BG192" s="62">
        <v>-7.9999990000000007E-3</v>
      </c>
      <c r="BH192" s="62">
        <v>8.6999999999999994E-3</v>
      </c>
      <c r="BI192" s="62">
        <v>-4.3500000000000004E-2</v>
      </c>
      <c r="BJ192" s="62">
        <v>0.02</v>
      </c>
      <c r="BK192" s="62">
        <v>5.5000000000000005E-3</v>
      </c>
      <c r="BL192" s="62">
        <v>2.3000000000000003E-2</v>
      </c>
      <c r="BM192" s="62">
        <v>1.6E-2</v>
      </c>
      <c r="BN192" s="62">
        <v>1.4999999999999999E-2</v>
      </c>
      <c r="BO192" s="62">
        <v>1.4550000000000001</v>
      </c>
      <c r="BP192" s="62">
        <v>0.3</v>
      </c>
      <c r="BQ192" s="62">
        <v>0</v>
      </c>
      <c r="BR192" s="62">
        <v>0</v>
      </c>
      <c r="BS192" s="62">
        <v>0.435</v>
      </c>
      <c r="BT192" s="62">
        <v>0.03</v>
      </c>
      <c r="BU192" s="62">
        <v>0.97499999999999998</v>
      </c>
      <c r="BV192" s="62">
        <v>1.7500000000000002E-2</v>
      </c>
      <c r="BW192" s="62">
        <v>-2.35E-2</v>
      </c>
      <c r="BX192" s="62">
        <v>1.7500000000000002E-2</v>
      </c>
      <c r="BY192" s="62">
        <v>-4.5000000000000005E-3</v>
      </c>
      <c r="BZ192" s="62">
        <v>7.4999999999999997E-3</v>
      </c>
      <c r="CA192" s="62">
        <v>-1.95E-2</v>
      </c>
      <c r="CB192" s="62">
        <v>0.01</v>
      </c>
      <c r="CC192" s="62">
        <v>7.4999999999999997E-2</v>
      </c>
      <c r="CD192" s="62">
        <v>0</v>
      </c>
      <c r="CE192" s="331"/>
      <c r="CF192" s="76"/>
      <c r="CG192" s="91"/>
    </row>
    <row r="193" spans="4:85" x14ac:dyDescent="0.2">
      <c r="D193" s="91">
        <v>42064</v>
      </c>
      <c r="F193" s="89">
        <v>3.6549999999999998</v>
      </c>
      <c r="G193" s="90">
        <v>7.0773238077158032E-2</v>
      </c>
      <c r="H193" s="89">
        <v>0.15</v>
      </c>
      <c r="I193" s="89">
        <v>0.75</v>
      </c>
      <c r="J193" s="89">
        <v>0.8</v>
      </c>
      <c r="K193" s="89">
        <v>0.75</v>
      </c>
      <c r="L193" s="87">
        <v>0.75</v>
      </c>
      <c r="M193" s="87">
        <v>0.85</v>
      </c>
      <c r="N193" s="89">
        <v>1</v>
      </c>
      <c r="O193" s="89">
        <v>0.75</v>
      </c>
      <c r="P193" s="89">
        <v>0.75</v>
      </c>
      <c r="Q193" s="89">
        <v>0.95</v>
      </c>
      <c r="R193" s="90">
        <v>0.3</v>
      </c>
      <c r="S193" s="90">
        <v>0.75</v>
      </c>
      <c r="T193" s="89">
        <v>0.75</v>
      </c>
      <c r="U193" s="89">
        <v>-0.02</v>
      </c>
      <c r="V193" s="89">
        <v>3.5000000000000003E-2</v>
      </c>
      <c r="W193" s="89">
        <v>0.253</v>
      </c>
      <c r="X193" s="89">
        <v>0.01</v>
      </c>
      <c r="Y193" s="89">
        <v>-5.5E-2</v>
      </c>
      <c r="Z193" s="89">
        <v>4.0500000000000001E-2</v>
      </c>
      <c r="AA193" s="89">
        <v>-0.17499999999999999</v>
      </c>
      <c r="AB193" s="89">
        <v>0.155</v>
      </c>
      <c r="AC193" s="89">
        <v>-0.03</v>
      </c>
      <c r="AD193" s="89">
        <v>7.4999999999999997E-3</v>
      </c>
      <c r="AE193" s="89">
        <v>-0.19500000000000001</v>
      </c>
      <c r="AF193" s="89">
        <v>2.5000000000000001E-3</v>
      </c>
      <c r="AG193" s="89">
        <v>-3.2500000000000001E-2</v>
      </c>
      <c r="AH193" s="89">
        <v>2.2000000000000002E-2</v>
      </c>
      <c r="AI193" s="90">
        <v>0.29499999999999998</v>
      </c>
      <c r="AJ193" s="90">
        <v>0</v>
      </c>
      <c r="AK193" s="90">
        <v>-0.19</v>
      </c>
      <c r="AL193" s="89">
        <v>0</v>
      </c>
      <c r="AM193" s="89"/>
      <c r="AN193" s="89"/>
      <c r="AO193" s="89">
        <v>-0.17</v>
      </c>
      <c r="AP193" s="62">
        <v>0</v>
      </c>
      <c r="AQ193" s="62">
        <v>0.12</v>
      </c>
      <c r="AR193" s="62">
        <v>0</v>
      </c>
      <c r="AS193" s="62">
        <v>-0.33</v>
      </c>
      <c r="AT193" s="62">
        <v>0</v>
      </c>
      <c r="AU193" s="62">
        <v>0</v>
      </c>
      <c r="AV193" s="62">
        <v>0</v>
      </c>
      <c r="AW193" s="62">
        <v>0</v>
      </c>
      <c r="AX193" s="62">
        <v>0</v>
      </c>
      <c r="AY193" s="62">
        <v>-7.9999990000000007E-3</v>
      </c>
      <c r="AZ193" s="62">
        <v>0.06</v>
      </c>
      <c r="BA193" s="62">
        <v>0.26500000000000001</v>
      </c>
      <c r="BB193" s="62">
        <v>2.2499999999999999E-2</v>
      </c>
      <c r="BC193" s="62">
        <v>-7.9999990000000007E-3</v>
      </c>
      <c r="BD193" s="62">
        <v>8.6999999999999994E-3</v>
      </c>
      <c r="BE193" s="62">
        <v>5.0000000000000001E-3</v>
      </c>
      <c r="BF193" s="62">
        <v>5.0000000000000001E-3</v>
      </c>
      <c r="BG193" s="62">
        <v>-7.9999990000000007E-3</v>
      </c>
      <c r="BH193" s="62">
        <v>8.6999999999999994E-3</v>
      </c>
      <c r="BI193" s="62">
        <v>-6.0499999999999998E-2</v>
      </c>
      <c r="BJ193" s="62">
        <v>2.5000000000000001E-2</v>
      </c>
      <c r="BK193" s="62">
        <v>5.5000000000000005E-3</v>
      </c>
      <c r="BL193" s="62">
        <v>2.4E-2</v>
      </c>
      <c r="BM193" s="62">
        <v>1.6E-2</v>
      </c>
      <c r="BN193" s="62">
        <v>1.4999999999999999E-2</v>
      </c>
      <c r="BO193" s="62">
        <v>0.83499999999999996</v>
      </c>
      <c r="BP193" s="62">
        <v>0.16</v>
      </c>
      <c r="BQ193" s="62">
        <v>0</v>
      </c>
      <c r="BR193" s="62">
        <v>0</v>
      </c>
      <c r="BS193" s="62">
        <v>0.30249999999999999</v>
      </c>
      <c r="BT193" s="62">
        <v>0.02</v>
      </c>
      <c r="BU193" s="62">
        <v>0.60750000000000004</v>
      </c>
      <c r="BV193" s="62">
        <v>2.5000000000000001E-3</v>
      </c>
      <c r="BW193" s="62">
        <v>-2.35E-2</v>
      </c>
      <c r="BX193" s="62">
        <v>1.7500000000000002E-2</v>
      </c>
      <c r="BY193" s="62">
        <v>1.4000000000000002E-2</v>
      </c>
      <c r="BZ193" s="62">
        <v>7.4999999999999997E-3</v>
      </c>
      <c r="CA193" s="62">
        <v>9.9999999999999395E-4</v>
      </c>
      <c r="CB193" s="62">
        <v>0.01</v>
      </c>
      <c r="CC193" s="62">
        <v>0.115</v>
      </c>
      <c r="CD193" s="62">
        <v>0</v>
      </c>
      <c r="CE193" s="331"/>
      <c r="CF193" s="76"/>
      <c r="CG193" s="91"/>
    </row>
    <row r="194" spans="4:85" x14ac:dyDescent="0.2">
      <c r="D194" s="91">
        <v>42095</v>
      </c>
      <c r="F194" s="89">
        <v>3.5510000000000002</v>
      </c>
      <c r="G194" s="90">
        <v>7.077719446958701E-2</v>
      </c>
      <c r="H194" s="89">
        <v>0.15</v>
      </c>
      <c r="I194" s="89">
        <v>0.4</v>
      </c>
      <c r="J194" s="89">
        <v>0.45</v>
      </c>
      <c r="K194" s="89">
        <v>0.4</v>
      </c>
      <c r="L194" s="87">
        <v>0.45</v>
      </c>
      <c r="M194" s="87">
        <v>0.45</v>
      </c>
      <c r="N194" s="89">
        <v>0.45</v>
      </c>
      <c r="O194" s="89">
        <v>0.45</v>
      </c>
      <c r="P194" s="89">
        <v>0.45</v>
      </c>
      <c r="Q194" s="89">
        <v>0.5</v>
      </c>
      <c r="R194" s="90">
        <v>0.25</v>
      </c>
      <c r="S194" s="90">
        <v>0.45</v>
      </c>
      <c r="T194" s="89">
        <v>0.4</v>
      </c>
      <c r="U194" s="89">
        <v>-6.5000000000000002E-2</v>
      </c>
      <c r="V194" s="89">
        <v>0.01</v>
      </c>
      <c r="W194" s="89">
        <v>0.158</v>
      </c>
      <c r="X194" s="89">
        <v>-2.5000000000000001E-3</v>
      </c>
      <c r="Y194" s="89">
        <v>-3.8000000000000006E-2</v>
      </c>
      <c r="Z194" s="89">
        <v>3.8000000000000006E-2</v>
      </c>
      <c r="AA194" s="89">
        <v>-0.16500000000000001</v>
      </c>
      <c r="AB194" s="89">
        <v>0.155</v>
      </c>
      <c r="AC194" s="89">
        <v>-0.03</v>
      </c>
      <c r="AD194" s="89">
        <v>2.5000000000000001E-3</v>
      </c>
      <c r="AE194" s="89">
        <v>-0.185</v>
      </c>
      <c r="AF194" s="89">
        <v>0.01</v>
      </c>
      <c r="AG194" s="89">
        <v>-0.03</v>
      </c>
      <c r="AH194" s="89">
        <v>1.4000000000000002E-2</v>
      </c>
      <c r="AI194" s="90">
        <v>0.20749999999999999</v>
      </c>
      <c r="AJ194" s="90">
        <v>0</v>
      </c>
      <c r="AK194" s="90">
        <v>-0.19</v>
      </c>
      <c r="AL194" s="89">
        <v>0</v>
      </c>
      <c r="AM194" s="89"/>
      <c r="AN194" s="89"/>
      <c r="AO194" s="89">
        <v>-0.17</v>
      </c>
      <c r="AP194" s="62">
        <v>0</v>
      </c>
      <c r="AQ194" s="62">
        <v>0.29499999999999998</v>
      </c>
      <c r="AR194" s="62">
        <v>0</v>
      </c>
      <c r="AS194" s="62">
        <v>-0.33</v>
      </c>
      <c r="AT194" s="62">
        <v>0</v>
      </c>
      <c r="AU194" s="62">
        <v>0</v>
      </c>
      <c r="AV194" s="62">
        <v>0</v>
      </c>
      <c r="AW194" s="62">
        <v>0</v>
      </c>
      <c r="AX194" s="62">
        <v>0</v>
      </c>
      <c r="AY194" s="62">
        <v>-7.499999000000002E-3</v>
      </c>
      <c r="AZ194" s="62">
        <v>0.06</v>
      </c>
      <c r="BA194" s="62">
        <v>0.19500000000000001</v>
      </c>
      <c r="BB194" s="62">
        <v>1.7500000000000002E-2</v>
      </c>
      <c r="BC194" s="62">
        <v>-7.499999000000002E-3</v>
      </c>
      <c r="BD194" s="62">
        <v>1.1000000000000001E-2</v>
      </c>
      <c r="BE194" s="62">
        <v>5.0000000000000001E-3</v>
      </c>
      <c r="BF194" s="62">
        <v>5.0000000000000001E-3</v>
      </c>
      <c r="BG194" s="62">
        <v>-7.499999000000002E-3</v>
      </c>
      <c r="BH194" s="62">
        <v>1.1000000000000001E-2</v>
      </c>
      <c r="BI194" s="62">
        <v>-5.2000000000000005E-2</v>
      </c>
      <c r="BJ194" s="62">
        <v>2.6000000000000002E-2</v>
      </c>
      <c r="BK194" s="62">
        <v>-1.9999990000000001E-3</v>
      </c>
      <c r="BL194" s="62">
        <v>1.6E-2</v>
      </c>
      <c r="BM194" s="62">
        <v>6.5000000000000006E-3</v>
      </c>
      <c r="BN194" s="62">
        <v>0.01</v>
      </c>
      <c r="BO194" s="62">
        <v>0.45</v>
      </c>
      <c r="BP194" s="62">
        <v>0.02</v>
      </c>
      <c r="BQ194" s="62">
        <v>0</v>
      </c>
      <c r="BR194" s="62">
        <v>0</v>
      </c>
      <c r="BS194" s="62">
        <v>0.25</v>
      </c>
      <c r="BT194" s="62">
        <v>5.0000000000000001E-3</v>
      </c>
      <c r="BU194" s="62">
        <v>0.25</v>
      </c>
      <c r="BV194" s="62">
        <v>5.0000000000000001E-3</v>
      </c>
      <c r="BW194" s="62">
        <v>-1.6E-2</v>
      </c>
      <c r="BX194" s="62">
        <v>0.02</v>
      </c>
      <c r="BY194" s="62">
        <v>1.4000000000000002E-2</v>
      </c>
      <c r="BZ194" s="62">
        <v>0.01</v>
      </c>
      <c r="CA194" s="62">
        <v>9.9999999999999395E-4</v>
      </c>
      <c r="CB194" s="62">
        <v>1.2500000000000001E-2</v>
      </c>
      <c r="CC194" s="62">
        <v>0.55000000000000004</v>
      </c>
      <c r="CD194" s="62">
        <v>0</v>
      </c>
      <c r="CE194" s="331"/>
      <c r="CF194" s="76"/>
      <c r="CG194" s="91"/>
    </row>
    <row r="195" spans="4:85" x14ac:dyDescent="0.2">
      <c r="D195" s="91">
        <v>42125</v>
      </c>
      <c r="F195" s="89">
        <v>3.548</v>
      </c>
      <c r="G195" s="90">
        <v>7.0781023236459004E-2</v>
      </c>
      <c r="H195" s="89">
        <v>0.15</v>
      </c>
      <c r="I195" s="89">
        <v>0.45</v>
      </c>
      <c r="J195" s="89">
        <v>0.5</v>
      </c>
      <c r="K195" s="89">
        <v>0.4</v>
      </c>
      <c r="L195" s="87">
        <v>0.4</v>
      </c>
      <c r="M195" s="87">
        <v>0.45</v>
      </c>
      <c r="N195" s="89">
        <v>0.5</v>
      </c>
      <c r="O195" s="89">
        <v>0.45</v>
      </c>
      <c r="P195" s="89">
        <v>0.4</v>
      </c>
      <c r="Q195" s="89">
        <v>0.45</v>
      </c>
      <c r="R195" s="90">
        <v>0.25</v>
      </c>
      <c r="S195" s="90">
        <v>0.5</v>
      </c>
      <c r="T195" s="89">
        <v>0.45</v>
      </c>
      <c r="U195" s="89">
        <v>-0.08</v>
      </c>
      <c r="V195" s="89">
        <v>0.01</v>
      </c>
      <c r="W195" s="89">
        <v>0.16800000000000001</v>
      </c>
      <c r="X195" s="89">
        <v>-2.5000000000000001E-3</v>
      </c>
      <c r="Y195" s="89">
        <v>-3.8000000000000006E-2</v>
      </c>
      <c r="Z195" s="89">
        <v>3.8000000000000006E-2</v>
      </c>
      <c r="AA195" s="89">
        <v>-0.16500000000000001</v>
      </c>
      <c r="AB195" s="89">
        <v>0.155</v>
      </c>
      <c r="AC195" s="89">
        <v>-0.03</v>
      </c>
      <c r="AD195" s="89">
        <v>2.5000000000000001E-3</v>
      </c>
      <c r="AE195" s="89">
        <v>-0.185</v>
      </c>
      <c r="AF195" s="89">
        <v>7.4999999999999997E-3</v>
      </c>
      <c r="AG195" s="89">
        <v>-0.03</v>
      </c>
      <c r="AH195" s="89">
        <v>1.4000000000000002E-2</v>
      </c>
      <c r="AI195" s="90">
        <v>0.19750000000000001</v>
      </c>
      <c r="AJ195" s="90">
        <v>0</v>
      </c>
      <c r="AK195" s="90">
        <v>-0.19</v>
      </c>
      <c r="AL195" s="89">
        <v>0</v>
      </c>
      <c r="AM195" s="89"/>
      <c r="AN195" s="89"/>
      <c r="AO195" s="89">
        <v>-0.17</v>
      </c>
      <c r="AP195" s="62">
        <v>0</v>
      </c>
      <c r="AQ195" s="62">
        <v>0.29499999999999998</v>
      </c>
      <c r="AR195" s="62">
        <v>0</v>
      </c>
      <c r="AS195" s="62">
        <v>-0.33</v>
      </c>
      <c r="AT195" s="62">
        <v>0</v>
      </c>
      <c r="AU195" s="62">
        <v>0</v>
      </c>
      <c r="AV195" s="62">
        <v>0</v>
      </c>
      <c r="AW195" s="62">
        <v>0</v>
      </c>
      <c r="AX195" s="62">
        <v>0</v>
      </c>
      <c r="AY195" s="62">
        <v>-7.499999000000002E-3</v>
      </c>
      <c r="AZ195" s="62">
        <v>0.06</v>
      </c>
      <c r="BA195" s="62">
        <v>0.1825</v>
      </c>
      <c r="BB195" s="62">
        <v>0.01</v>
      </c>
      <c r="BC195" s="62">
        <v>-7.499999000000002E-3</v>
      </c>
      <c r="BD195" s="62">
        <v>1.1000000000000001E-2</v>
      </c>
      <c r="BE195" s="62">
        <v>5.0000000000000001E-3</v>
      </c>
      <c r="BF195" s="62">
        <v>5.0000000000000001E-3</v>
      </c>
      <c r="BG195" s="62">
        <v>-7.499999000000002E-3</v>
      </c>
      <c r="BH195" s="62">
        <v>1.1000000000000001E-2</v>
      </c>
      <c r="BI195" s="62">
        <v>-5.2000000000000005E-2</v>
      </c>
      <c r="BJ195" s="62">
        <v>2.6000000000000002E-2</v>
      </c>
      <c r="BK195" s="62">
        <v>-1.9999990000000001E-3</v>
      </c>
      <c r="BL195" s="62">
        <v>1.6E-2</v>
      </c>
      <c r="BM195" s="62">
        <v>6.5000000000000006E-3</v>
      </c>
      <c r="BN195" s="62">
        <v>0.01</v>
      </c>
      <c r="BO195" s="62">
        <v>0.40500000000000003</v>
      </c>
      <c r="BP195" s="62">
        <v>0.02</v>
      </c>
      <c r="BQ195" s="62">
        <v>0</v>
      </c>
      <c r="BR195" s="62">
        <v>0</v>
      </c>
      <c r="BS195" s="62">
        <v>0.20250000000000001</v>
      </c>
      <c r="BT195" s="62">
        <v>5.0000000000000001E-3</v>
      </c>
      <c r="BU195" s="62">
        <v>0.20250000000000001</v>
      </c>
      <c r="BV195" s="62">
        <v>5.0000000000000001E-3</v>
      </c>
      <c r="BW195" s="62">
        <v>-1.6250000000000001E-2</v>
      </c>
      <c r="BX195" s="62">
        <v>0.02</v>
      </c>
      <c r="BY195" s="62">
        <v>1.375E-2</v>
      </c>
      <c r="BZ195" s="62">
        <v>0.01</v>
      </c>
      <c r="CA195" s="62">
        <v>-1.2499990000000001E-3</v>
      </c>
      <c r="CB195" s="62">
        <v>1.2500000000000001E-2</v>
      </c>
      <c r="CC195" s="62">
        <v>0.7</v>
      </c>
      <c r="CD195" s="62">
        <v>0</v>
      </c>
      <c r="CE195" s="331"/>
      <c r="CF195" s="76"/>
      <c r="CG195" s="91"/>
    </row>
    <row r="196" spans="4:85" x14ac:dyDescent="0.2">
      <c r="D196" s="91">
        <v>42156</v>
      </c>
      <c r="F196" s="89">
        <v>3.5920000000000001</v>
      </c>
      <c r="G196" s="90">
        <v>7.0784979628898001E-2</v>
      </c>
      <c r="H196" s="89">
        <v>0.15</v>
      </c>
      <c r="I196" s="89">
        <v>0.45</v>
      </c>
      <c r="J196" s="89">
        <v>0.5</v>
      </c>
      <c r="K196" s="89">
        <v>0.4</v>
      </c>
      <c r="L196" s="87">
        <v>0.5</v>
      </c>
      <c r="M196" s="87">
        <v>0.45</v>
      </c>
      <c r="N196" s="89">
        <v>0.5</v>
      </c>
      <c r="O196" s="89">
        <v>0.5</v>
      </c>
      <c r="P196" s="89">
        <v>0.5</v>
      </c>
      <c r="Q196" s="89">
        <v>0.5</v>
      </c>
      <c r="R196" s="90">
        <v>0.35</v>
      </c>
      <c r="S196" s="90">
        <v>0.5</v>
      </c>
      <c r="T196" s="89">
        <v>0.45</v>
      </c>
      <c r="U196" s="89">
        <v>-0.09</v>
      </c>
      <c r="V196" s="89">
        <v>0.01</v>
      </c>
      <c r="W196" s="89">
        <v>0.16300000000000001</v>
      </c>
      <c r="X196" s="89">
        <v>-2.5000000000000001E-3</v>
      </c>
      <c r="Y196" s="89">
        <v>-3.8000000000000006E-2</v>
      </c>
      <c r="Z196" s="89">
        <v>3.8000000000000006E-2</v>
      </c>
      <c r="AA196" s="89">
        <v>-0.16500000000000001</v>
      </c>
      <c r="AB196" s="89">
        <v>0.155</v>
      </c>
      <c r="AC196" s="89">
        <v>-0.03</v>
      </c>
      <c r="AD196" s="89">
        <v>2.5000000000000001E-3</v>
      </c>
      <c r="AE196" s="89">
        <v>-0.185</v>
      </c>
      <c r="AF196" s="89">
        <v>5.0000000000000001E-3</v>
      </c>
      <c r="AG196" s="89">
        <v>-0.03</v>
      </c>
      <c r="AH196" s="89">
        <v>1.4000000000000002E-2</v>
      </c>
      <c r="AI196" s="90">
        <v>0.1925</v>
      </c>
      <c r="AJ196" s="90">
        <v>0</v>
      </c>
      <c r="AK196" s="90">
        <v>-0.19</v>
      </c>
      <c r="AL196" s="89">
        <v>0</v>
      </c>
      <c r="AM196" s="89"/>
      <c r="AN196" s="89"/>
      <c r="AO196" s="89">
        <v>-0.17</v>
      </c>
      <c r="AP196" s="62">
        <v>0</v>
      </c>
      <c r="AQ196" s="62">
        <v>0.29499999999999998</v>
      </c>
      <c r="AR196" s="62">
        <v>0</v>
      </c>
      <c r="AS196" s="62">
        <v>-0.33</v>
      </c>
      <c r="AT196" s="62">
        <v>0</v>
      </c>
      <c r="AU196" s="62">
        <v>0</v>
      </c>
      <c r="AV196" s="62">
        <v>0</v>
      </c>
      <c r="AW196" s="62">
        <v>0</v>
      </c>
      <c r="AX196" s="62">
        <v>0</v>
      </c>
      <c r="AY196" s="62">
        <v>-7.499999000000002E-3</v>
      </c>
      <c r="AZ196" s="62">
        <v>0.06</v>
      </c>
      <c r="BA196" s="62">
        <v>0.1825</v>
      </c>
      <c r="BB196" s="62">
        <v>1.2500000000000001E-2</v>
      </c>
      <c r="BC196" s="62">
        <v>-7.499999000000002E-3</v>
      </c>
      <c r="BD196" s="62">
        <v>1.1000000000000001E-2</v>
      </c>
      <c r="BE196" s="62">
        <v>5.0000000000000001E-3</v>
      </c>
      <c r="BF196" s="62">
        <v>5.0000000000000001E-3</v>
      </c>
      <c r="BG196" s="62">
        <v>-7.499999000000002E-3</v>
      </c>
      <c r="BH196" s="62">
        <v>1.1000000000000001E-2</v>
      </c>
      <c r="BI196" s="62">
        <v>-6.8000000000000005E-2</v>
      </c>
      <c r="BJ196" s="62">
        <v>2.6000000000000002E-2</v>
      </c>
      <c r="BK196" s="62">
        <v>-1.9999990000000001E-3</v>
      </c>
      <c r="BL196" s="62">
        <v>1.7000000000000001E-2</v>
      </c>
      <c r="BM196" s="62">
        <v>6.5000000000000006E-3</v>
      </c>
      <c r="BN196" s="62">
        <v>0.01</v>
      </c>
      <c r="BO196" s="62">
        <v>0.39500000000000002</v>
      </c>
      <c r="BP196" s="62">
        <v>3.5000000000000003E-2</v>
      </c>
      <c r="BQ196" s="62">
        <v>0</v>
      </c>
      <c r="BR196" s="62">
        <v>0</v>
      </c>
      <c r="BS196" s="62">
        <v>0.20250000000000001</v>
      </c>
      <c r="BT196" s="62">
        <v>5.0000000000000001E-3</v>
      </c>
      <c r="BU196" s="62">
        <v>0.20250000000000001</v>
      </c>
      <c r="BV196" s="62">
        <v>5.0000000000000001E-3</v>
      </c>
      <c r="BW196" s="62">
        <v>-1.6250000000000001E-2</v>
      </c>
      <c r="BX196" s="62">
        <v>0.02</v>
      </c>
      <c r="BY196" s="62">
        <v>1.375E-2</v>
      </c>
      <c r="BZ196" s="62">
        <v>0.01</v>
      </c>
      <c r="CA196" s="62">
        <v>-1.2499990000000001E-3</v>
      </c>
      <c r="CB196" s="62">
        <v>1.2500000000000001E-2</v>
      </c>
      <c r="CC196" s="62">
        <v>0.8</v>
      </c>
      <c r="CD196" s="62">
        <v>0</v>
      </c>
      <c r="CE196" s="331"/>
      <c r="CF196" s="76"/>
      <c r="CG196" s="91"/>
    </row>
    <row r="197" spans="4:85" x14ac:dyDescent="0.2">
      <c r="D197" s="91">
        <v>42186</v>
      </c>
      <c r="F197" s="89">
        <v>3.6040000000000005</v>
      </c>
      <c r="G197" s="90">
        <v>7.0788808395780015E-2</v>
      </c>
      <c r="H197" s="89">
        <v>0.15</v>
      </c>
      <c r="I197" s="89">
        <v>0.5</v>
      </c>
      <c r="J197" s="89">
        <v>0.5</v>
      </c>
      <c r="K197" s="89">
        <v>0.4</v>
      </c>
      <c r="L197" s="87">
        <v>0.5</v>
      </c>
      <c r="M197" s="87">
        <v>0.5</v>
      </c>
      <c r="N197" s="89">
        <v>0.5</v>
      </c>
      <c r="O197" s="89">
        <v>0.5</v>
      </c>
      <c r="P197" s="89">
        <v>0.5</v>
      </c>
      <c r="Q197" s="89">
        <v>0.5</v>
      </c>
      <c r="R197" s="90">
        <v>0.39</v>
      </c>
      <c r="S197" s="90">
        <v>0.55000000000000004</v>
      </c>
      <c r="T197" s="89">
        <v>0.5</v>
      </c>
      <c r="U197" s="89">
        <v>-0.09</v>
      </c>
      <c r="V197" s="89">
        <v>0.01</v>
      </c>
      <c r="W197" s="89">
        <v>0.153</v>
      </c>
      <c r="X197" s="89">
        <v>0</v>
      </c>
      <c r="Y197" s="89">
        <v>-3.8000000000000006E-2</v>
      </c>
      <c r="Z197" s="89">
        <v>3.8000000000000006E-2</v>
      </c>
      <c r="AA197" s="89">
        <v>-0.16500000000000001</v>
      </c>
      <c r="AB197" s="89">
        <v>0.155</v>
      </c>
      <c r="AC197" s="89">
        <v>-0.03</v>
      </c>
      <c r="AD197" s="89">
        <v>2.5000000000000001E-3</v>
      </c>
      <c r="AE197" s="89">
        <v>-0.185</v>
      </c>
      <c r="AF197" s="89">
        <v>2.5000000000000001E-3</v>
      </c>
      <c r="AG197" s="89">
        <v>-0.03</v>
      </c>
      <c r="AH197" s="89">
        <v>1.2E-2</v>
      </c>
      <c r="AI197" s="90">
        <v>0.1825</v>
      </c>
      <c r="AJ197" s="90">
        <v>0</v>
      </c>
      <c r="AK197" s="90">
        <v>-0.19</v>
      </c>
      <c r="AL197" s="89">
        <v>0</v>
      </c>
      <c r="AM197" s="89"/>
      <c r="AN197" s="89"/>
      <c r="AO197" s="89">
        <v>-0.17</v>
      </c>
      <c r="AP197" s="62">
        <v>0</v>
      </c>
      <c r="AQ197" s="62">
        <v>0.29499999999999998</v>
      </c>
      <c r="AR197" s="62">
        <v>0</v>
      </c>
      <c r="AS197" s="62">
        <v>-0.33</v>
      </c>
      <c r="AT197" s="62">
        <v>0</v>
      </c>
      <c r="AU197" s="62">
        <v>0</v>
      </c>
      <c r="AV197" s="62">
        <v>0</v>
      </c>
      <c r="AW197" s="62">
        <v>0</v>
      </c>
      <c r="AX197" s="62">
        <v>0</v>
      </c>
      <c r="AY197" s="62">
        <v>-7.499999000000002E-3</v>
      </c>
      <c r="AZ197" s="62">
        <v>0.06</v>
      </c>
      <c r="BA197" s="62">
        <v>0.1825</v>
      </c>
      <c r="BB197" s="62">
        <v>1.2500000000000001E-2</v>
      </c>
      <c r="BC197" s="62">
        <v>-7.499999000000002E-3</v>
      </c>
      <c r="BD197" s="62">
        <v>1.1000000000000001E-2</v>
      </c>
      <c r="BE197" s="62">
        <v>5.0000000000000001E-3</v>
      </c>
      <c r="BF197" s="62">
        <v>5.0000000000000001E-3</v>
      </c>
      <c r="BG197" s="62">
        <v>-7.499999000000002E-3</v>
      </c>
      <c r="BH197" s="62">
        <v>1.1000000000000001E-2</v>
      </c>
      <c r="BI197" s="62">
        <v>-6.1000000000000006E-2</v>
      </c>
      <c r="BJ197" s="62">
        <v>2.6000000000000002E-2</v>
      </c>
      <c r="BK197" s="62">
        <v>-1.9999990000000001E-3</v>
      </c>
      <c r="BL197" s="62">
        <v>1.8000000000000002E-2</v>
      </c>
      <c r="BM197" s="62">
        <v>6.5000000000000006E-3</v>
      </c>
      <c r="BN197" s="62">
        <v>0.01</v>
      </c>
      <c r="BO197" s="62">
        <v>0.43</v>
      </c>
      <c r="BP197" s="62">
        <v>3.5000000000000003E-2</v>
      </c>
      <c r="BQ197" s="62">
        <v>0</v>
      </c>
      <c r="BR197" s="62">
        <v>0</v>
      </c>
      <c r="BS197" s="62">
        <v>0.215</v>
      </c>
      <c r="BT197" s="62">
        <v>7.4999999999999997E-3</v>
      </c>
      <c r="BU197" s="62">
        <v>0.215</v>
      </c>
      <c r="BV197" s="62">
        <v>7.4999999999999997E-3</v>
      </c>
      <c r="BW197" s="62">
        <v>-1.6250000000000001E-2</v>
      </c>
      <c r="BX197" s="62">
        <v>0.02</v>
      </c>
      <c r="BY197" s="62">
        <v>1.375E-2</v>
      </c>
      <c r="BZ197" s="62">
        <v>0.01</v>
      </c>
      <c r="CA197" s="62">
        <v>-1.2499990000000001E-3</v>
      </c>
      <c r="CB197" s="62">
        <v>1.2500000000000001E-2</v>
      </c>
      <c r="CC197" s="62">
        <v>1</v>
      </c>
      <c r="CD197" s="62">
        <v>0</v>
      </c>
      <c r="CE197" s="331"/>
      <c r="CF197" s="76"/>
      <c r="CG197" s="91"/>
    </row>
    <row r="198" spans="4:85" x14ac:dyDescent="0.2">
      <c r="D198" s="91">
        <v>42217</v>
      </c>
      <c r="F198" s="89">
        <v>3.625</v>
      </c>
      <c r="G198" s="90">
        <v>7.0792764788230017E-2</v>
      </c>
      <c r="H198" s="89">
        <v>0.15</v>
      </c>
      <c r="I198" s="89">
        <v>0.55000000000000004</v>
      </c>
      <c r="J198" s="89">
        <v>0.55000000000000004</v>
      </c>
      <c r="K198" s="89">
        <v>0.5</v>
      </c>
      <c r="L198" s="87">
        <v>0.6</v>
      </c>
      <c r="M198" s="87">
        <v>0.55000000000000004</v>
      </c>
      <c r="N198" s="89">
        <v>0.6</v>
      </c>
      <c r="O198" s="89">
        <v>0.55000000000000004</v>
      </c>
      <c r="P198" s="89">
        <v>0.6</v>
      </c>
      <c r="Q198" s="89">
        <v>0.45</v>
      </c>
      <c r="R198" s="90">
        <v>0.34</v>
      </c>
      <c r="S198" s="90">
        <v>0.6</v>
      </c>
      <c r="T198" s="89">
        <v>0.55000000000000004</v>
      </c>
      <c r="U198" s="89">
        <v>-0.09</v>
      </c>
      <c r="V198" s="89">
        <v>0.01</v>
      </c>
      <c r="W198" s="89">
        <v>0.15</v>
      </c>
      <c r="X198" s="89">
        <v>2.5000000000000001E-3</v>
      </c>
      <c r="Y198" s="89">
        <v>-3.8000000000000006E-2</v>
      </c>
      <c r="Z198" s="89">
        <v>3.8000000000000006E-2</v>
      </c>
      <c r="AA198" s="89">
        <v>-0.16500000000000001</v>
      </c>
      <c r="AB198" s="89">
        <v>0.155</v>
      </c>
      <c r="AC198" s="89">
        <v>-0.03</v>
      </c>
      <c r="AD198" s="89">
        <v>2.5000000000000001E-3</v>
      </c>
      <c r="AE198" s="89">
        <v>-0.185</v>
      </c>
      <c r="AF198" s="89">
        <v>2.5000000000000001E-3</v>
      </c>
      <c r="AG198" s="89">
        <v>-0.03</v>
      </c>
      <c r="AH198" s="89">
        <v>1.2E-2</v>
      </c>
      <c r="AI198" s="90">
        <v>0.18</v>
      </c>
      <c r="AJ198" s="90">
        <v>0</v>
      </c>
      <c r="AK198" s="90">
        <v>-0.19</v>
      </c>
      <c r="AL198" s="89">
        <v>0</v>
      </c>
      <c r="AM198" s="89"/>
      <c r="AN198" s="89"/>
      <c r="AO198" s="89">
        <v>-0.17</v>
      </c>
      <c r="AP198" s="62">
        <v>0</v>
      </c>
      <c r="AQ198" s="62">
        <v>0.29499999999999998</v>
      </c>
      <c r="AR198" s="62">
        <v>0</v>
      </c>
      <c r="AS198" s="62">
        <v>-0.33</v>
      </c>
      <c r="AT198" s="62">
        <v>0</v>
      </c>
      <c r="AU198" s="62">
        <v>0</v>
      </c>
      <c r="AV198" s="62">
        <v>0</v>
      </c>
      <c r="AW198" s="62">
        <v>0</v>
      </c>
      <c r="AX198" s="62">
        <v>0</v>
      </c>
      <c r="AY198" s="62">
        <v>-7.499999000000002E-3</v>
      </c>
      <c r="AZ198" s="62">
        <v>0.06</v>
      </c>
      <c r="BA198" s="62">
        <v>0.1825</v>
      </c>
      <c r="BB198" s="62">
        <v>1.2500000000000001E-2</v>
      </c>
      <c r="BC198" s="62">
        <v>-7.499999000000002E-3</v>
      </c>
      <c r="BD198" s="62">
        <v>1.1000000000000001E-2</v>
      </c>
      <c r="BE198" s="62">
        <v>5.0000000000000001E-3</v>
      </c>
      <c r="BF198" s="62">
        <v>5.0000000000000001E-3</v>
      </c>
      <c r="BG198" s="62">
        <v>-7.499999000000002E-3</v>
      </c>
      <c r="BH198" s="62">
        <v>1.1000000000000001E-2</v>
      </c>
      <c r="BI198" s="62">
        <v>-5.2000000000000005E-2</v>
      </c>
      <c r="BJ198" s="62">
        <v>2.6000000000000002E-2</v>
      </c>
      <c r="BK198" s="62">
        <v>-1.9999990000000001E-3</v>
      </c>
      <c r="BL198" s="62">
        <v>1.9000000000000003E-2</v>
      </c>
      <c r="BM198" s="62">
        <v>6.5000000000000006E-3</v>
      </c>
      <c r="BN198" s="62">
        <v>0.01</v>
      </c>
      <c r="BO198" s="62">
        <v>0.495</v>
      </c>
      <c r="BP198" s="62">
        <v>3.5000000000000003E-2</v>
      </c>
      <c r="BQ198" s="62">
        <v>0</v>
      </c>
      <c r="BR198" s="62">
        <v>0</v>
      </c>
      <c r="BS198" s="62">
        <v>0.215</v>
      </c>
      <c r="BT198" s="62">
        <v>7.4999999999999997E-3</v>
      </c>
      <c r="BU198" s="62">
        <v>0.215</v>
      </c>
      <c r="BV198" s="62">
        <v>7.4999999999999997E-3</v>
      </c>
      <c r="BW198" s="62">
        <v>-1.6250000000000001E-2</v>
      </c>
      <c r="BX198" s="62">
        <v>0.02</v>
      </c>
      <c r="BY198" s="62">
        <v>1.125E-2</v>
      </c>
      <c r="BZ198" s="62">
        <v>0.01</v>
      </c>
      <c r="CA198" s="62">
        <v>-3.7499999999999999E-3</v>
      </c>
      <c r="CB198" s="62">
        <v>1.2500000000000001E-2</v>
      </c>
      <c r="CC198" s="62">
        <v>1</v>
      </c>
      <c r="CD198" s="62">
        <v>0</v>
      </c>
      <c r="CE198" s="331"/>
      <c r="CF198" s="76"/>
      <c r="CG198" s="91"/>
    </row>
    <row r="199" spans="4:85" x14ac:dyDescent="0.2">
      <c r="D199" s="91">
        <v>42248</v>
      </c>
      <c r="F199" s="89">
        <v>3.64</v>
      </c>
      <c r="G199" s="90">
        <v>7.0796721180685002E-2</v>
      </c>
      <c r="H199" s="89">
        <v>0.15</v>
      </c>
      <c r="I199" s="89">
        <v>0.55000000000000004</v>
      </c>
      <c r="J199" s="89">
        <v>0.55000000000000004</v>
      </c>
      <c r="K199" s="89">
        <v>0.55000000000000004</v>
      </c>
      <c r="L199" s="87">
        <v>0.55000000000000004</v>
      </c>
      <c r="M199" s="87">
        <v>0.55000000000000004</v>
      </c>
      <c r="N199" s="89">
        <v>0.6</v>
      </c>
      <c r="O199" s="89">
        <v>0.6</v>
      </c>
      <c r="P199" s="89">
        <v>0.55000000000000004</v>
      </c>
      <c r="Q199" s="89">
        <v>0.5</v>
      </c>
      <c r="R199" s="90">
        <v>0.39</v>
      </c>
      <c r="S199" s="90">
        <v>0.6</v>
      </c>
      <c r="T199" s="89">
        <v>0.55000000000000004</v>
      </c>
      <c r="U199" s="89">
        <v>-0.08</v>
      </c>
      <c r="V199" s="89">
        <v>0.01</v>
      </c>
      <c r="W199" s="89">
        <v>0.14800000000000002</v>
      </c>
      <c r="X199" s="89">
        <v>2.5000000000000001E-3</v>
      </c>
      <c r="Y199" s="89">
        <v>-3.8000000000000006E-2</v>
      </c>
      <c r="Z199" s="89">
        <v>3.8000000000000006E-2</v>
      </c>
      <c r="AA199" s="89">
        <v>-0.16500000000000001</v>
      </c>
      <c r="AB199" s="89">
        <v>0.155</v>
      </c>
      <c r="AC199" s="89">
        <v>0</v>
      </c>
      <c r="AD199" s="89">
        <v>0</v>
      </c>
      <c r="AE199" s="89">
        <v>-0.185</v>
      </c>
      <c r="AF199" s="89">
        <v>2.5000000000000001E-3</v>
      </c>
      <c r="AG199" s="89">
        <v>0</v>
      </c>
      <c r="AH199" s="89">
        <v>0</v>
      </c>
      <c r="AI199" s="90">
        <v>0.17749999999999999</v>
      </c>
      <c r="AJ199" s="90">
        <v>0</v>
      </c>
      <c r="AK199" s="90">
        <v>-0.19</v>
      </c>
      <c r="AL199" s="89">
        <v>0</v>
      </c>
      <c r="AM199" s="89"/>
      <c r="AN199" s="89"/>
      <c r="AO199" s="89">
        <v>-0.17</v>
      </c>
      <c r="AP199" s="62">
        <v>0</v>
      </c>
      <c r="AQ199" s="62">
        <v>0.29499999999999998</v>
      </c>
      <c r="AR199" s="62">
        <v>0</v>
      </c>
      <c r="AS199" s="62">
        <v>-0.33</v>
      </c>
      <c r="AT199" s="62">
        <v>0</v>
      </c>
      <c r="AU199" s="62">
        <v>0</v>
      </c>
      <c r="AV199" s="62">
        <v>0</v>
      </c>
      <c r="AW199" s="62">
        <v>0</v>
      </c>
      <c r="AX199" s="62">
        <v>0</v>
      </c>
      <c r="AY199" s="62">
        <v>-7.499999000000002E-3</v>
      </c>
      <c r="AZ199" s="62">
        <v>0.06</v>
      </c>
      <c r="BA199" s="62">
        <v>0.1825</v>
      </c>
      <c r="BB199" s="62">
        <v>1.2500000000000001E-2</v>
      </c>
      <c r="BC199" s="62">
        <v>-7.499999000000002E-3</v>
      </c>
      <c r="BD199" s="62">
        <v>1.1000000000000001E-2</v>
      </c>
      <c r="BE199" s="62">
        <v>5.0000000000000001E-3</v>
      </c>
      <c r="BF199" s="62">
        <v>5.0000000000000001E-3</v>
      </c>
      <c r="BG199" s="62">
        <v>-7.499999000000002E-3</v>
      </c>
      <c r="BH199" s="62">
        <v>1.1000000000000001E-2</v>
      </c>
      <c r="BI199" s="62">
        <v>-3.2000000000000001E-2</v>
      </c>
      <c r="BJ199" s="62">
        <v>2.5000000000000001E-2</v>
      </c>
      <c r="BK199" s="62">
        <v>-1.9999990000000001E-3</v>
      </c>
      <c r="BL199" s="62">
        <v>1.9000000000000003E-2</v>
      </c>
      <c r="BM199" s="62">
        <v>6.5000000000000006E-3</v>
      </c>
      <c r="BN199" s="62">
        <v>0.01</v>
      </c>
      <c r="BO199" s="62">
        <v>0.39500000000000002</v>
      </c>
      <c r="BP199" s="62">
        <v>3.5000000000000003E-2</v>
      </c>
      <c r="BQ199" s="62">
        <v>0</v>
      </c>
      <c r="BR199" s="62">
        <v>0</v>
      </c>
      <c r="BS199" s="62">
        <v>0.19500000000000001</v>
      </c>
      <c r="BT199" s="62">
        <v>5.0000000000000001E-3</v>
      </c>
      <c r="BU199" s="62">
        <v>0.19500000000000001</v>
      </c>
      <c r="BV199" s="62">
        <v>5.0000000000000001E-3</v>
      </c>
      <c r="BW199" s="62">
        <v>-1.8749999999999999E-2</v>
      </c>
      <c r="BX199" s="62">
        <v>0.02</v>
      </c>
      <c r="BY199" s="62">
        <v>1.125E-2</v>
      </c>
      <c r="BZ199" s="62">
        <v>0.01</v>
      </c>
      <c r="CA199" s="62">
        <v>-3.7499999999999999E-3</v>
      </c>
      <c r="CB199" s="62">
        <v>1.2500000000000001E-2</v>
      </c>
      <c r="CC199" s="62">
        <v>0.6</v>
      </c>
      <c r="CD199" s="62">
        <v>0</v>
      </c>
      <c r="CE199" s="331"/>
      <c r="CF199" s="76"/>
      <c r="CG199" s="91"/>
    </row>
    <row r="200" spans="4:85" x14ac:dyDescent="0.2">
      <c r="D200" s="91">
        <v>42278</v>
      </c>
      <c r="F200" s="89">
        <v>3.6430000000000002</v>
      </c>
      <c r="G200" s="90">
        <v>7.0800549947581018E-2</v>
      </c>
      <c r="H200" s="89">
        <v>0.15</v>
      </c>
      <c r="I200" s="89">
        <v>0.6</v>
      </c>
      <c r="J200" s="89">
        <v>0.6</v>
      </c>
      <c r="K200" s="89">
        <v>0.55000000000000004</v>
      </c>
      <c r="L200" s="87">
        <v>0.6</v>
      </c>
      <c r="M200" s="87">
        <v>0.6</v>
      </c>
      <c r="N200" s="89">
        <v>0.65</v>
      </c>
      <c r="O200" s="89">
        <v>0.65</v>
      </c>
      <c r="P200" s="89">
        <v>0.6</v>
      </c>
      <c r="Q200" s="89">
        <v>0.5</v>
      </c>
      <c r="R200" s="90">
        <v>0.435</v>
      </c>
      <c r="S200" s="90">
        <v>0.65</v>
      </c>
      <c r="T200" s="89">
        <v>0.6</v>
      </c>
      <c r="U200" s="89">
        <v>-6.5000000000000002E-2</v>
      </c>
      <c r="V200" s="89">
        <v>0.01</v>
      </c>
      <c r="W200" s="89">
        <v>0.16300000000000001</v>
      </c>
      <c r="X200" s="89">
        <v>2.5000000000000001E-3</v>
      </c>
      <c r="Y200" s="89">
        <v>-3.8000000000000006E-2</v>
      </c>
      <c r="Z200" s="89">
        <v>3.8000000000000006E-2</v>
      </c>
      <c r="AA200" s="89">
        <v>-0.16500000000000001</v>
      </c>
      <c r="AB200" s="89">
        <v>0.155</v>
      </c>
      <c r="AC200" s="89">
        <v>0</v>
      </c>
      <c r="AD200" s="89">
        <v>0</v>
      </c>
      <c r="AE200" s="89">
        <v>-0.185</v>
      </c>
      <c r="AF200" s="89">
        <v>2.5000000000000001E-3</v>
      </c>
      <c r="AG200" s="89">
        <v>0</v>
      </c>
      <c r="AH200" s="89">
        <v>0</v>
      </c>
      <c r="AI200" s="90">
        <v>0.1925</v>
      </c>
      <c r="AJ200" s="90">
        <v>0</v>
      </c>
      <c r="AK200" s="90">
        <v>-0.19</v>
      </c>
      <c r="AL200" s="89">
        <v>0</v>
      </c>
      <c r="AM200" s="89"/>
      <c r="AN200" s="89"/>
      <c r="AO200" s="89">
        <v>-0.17</v>
      </c>
      <c r="AP200" s="62">
        <v>0</v>
      </c>
      <c r="AQ200" s="62">
        <v>0.29499999999999998</v>
      </c>
      <c r="AR200" s="62">
        <v>0</v>
      </c>
      <c r="AS200" s="62">
        <v>-0.33</v>
      </c>
      <c r="AT200" s="62">
        <v>0</v>
      </c>
      <c r="AU200" s="62">
        <v>0</v>
      </c>
      <c r="AV200" s="62">
        <v>0</v>
      </c>
      <c r="AW200" s="62">
        <v>0</v>
      </c>
      <c r="AX200" s="62">
        <v>0</v>
      </c>
      <c r="AY200" s="62">
        <v>-7.499999000000002E-3</v>
      </c>
      <c r="AZ200" s="62">
        <v>0.06</v>
      </c>
      <c r="BA200" s="62">
        <v>0.1875</v>
      </c>
      <c r="BB200" s="62">
        <v>1.2500000000000001E-2</v>
      </c>
      <c r="BC200" s="62">
        <v>-7.499999000000002E-3</v>
      </c>
      <c r="BD200" s="62">
        <v>1.1000000000000001E-2</v>
      </c>
      <c r="BE200" s="62">
        <v>5.0000000000000001E-3</v>
      </c>
      <c r="BF200" s="62">
        <v>5.0000000000000001E-3</v>
      </c>
      <c r="BG200" s="62">
        <v>-7.499999000000002E-3</v>
      </c>
      <c r="BH200" s="62">
        <v>1.1000000000000001E-2</v>
      </c>
      <c r="BI200" s="62">
        <v>-4.2000000000000003E-2</v>
      </c>
      <c r="BJ200" s="62">
        <v>2.5000000000000001E-2</v>
      </c>
      <c r="BK200" s="62">
        <v>-1.9999990000000001E-3</v>
      </c>
      <c r="BL200" s="62">
        <v>0.02</v>
      </c>
      <c r="BM200" s="62">
        <v>6.5000000000000006E-3</v>
      </c>
      <c r="BN200" s="62">
        <v>0.01</v>
      </c>
      <c r="BO200" s="62">
        <v>0.46100000000000002</v>
      </c>
      <c r="BP200" s="62">
        <v>3.5000000000000003E-2</v>
      </c>
      <c r="BQ200" s="62">
        <v>0</v>
      </c>
      <c r="BR200" s="62">
        <v>0</v>
      </c>
      <c r="BS200" s="62">
        <v>0.215</v>
      </c>
      <c r="BT200" s="62">
        <v>2.5000000000000001E-3</v>
      </c>
      <c r="BU200" s="62">
        <v>0.215</v>
      </c>
      <c r="BV200" s="62">
        <v>2.5000000000000001E-3</v>
      </c>
      <c r="BW200" s="62">
        <v>-1.8749999999999999E-2</v>
      </c>
      <c r="BX200" s="62">
        <v>0.02</v>
      </c>
      <c r="BY200" s="62">
        <v>-4.5000000000000005E-3</v>
      </c>
      <c r="BZ200" s="62">
        <v>0.01</v>
      </c>
      <c r="CA200" s="62">
        <v>-1.95E-2</v>
      </c>
      <c r="CB200" s="62">
        <v>1.2500000000000001E-2</v>
      </c>
      <c r="CC200" s="62">
        <v>0.3</v>
      </c>
      <c r="CD200" s="62">
        <v>0</v>
      </c>
      <c r="CE200" s="331"/>
      <c r="CF200" s="76"/>
      <c r="CG200" s="91"/>
    </row>
    <row r="201" spans="4:85" x14ac:dyDescent="0.2">
      <c r="D201" s="91">
        <v>42309</v>
      </c>
      <c r="F201" s="89">
        <v>3.6749999999999998</v>
      </c>
      <c r="G201" s="90">
        <v>7.0804506340046022E-2</v>
      </c>
      <c r="H201" s="89">
        <v>0.15</v>
      </c>
      <c r="I201" s="89">
        <v>0.8</v>
      </c>
      <c r="J201" s="89">
        <v>0.85</v>
      </c>
      <c r="K201" s="89">
        <v>0.8</v>
      </c>
      <c r="L201" s="87">
        <v>0.8</v>
      </c>
      <c r="M201" s="87">
        <v>0.9</v>
      </c>
      <c r="N201" s="89">
        <v>0.95</v>
      </c>
      <c r="O201" s="89">
        <v>0.85</v>
      </c>
      <c r="P201" s="89">
        <v>0.8</v>
      </c>
      <c r="Q201" s="89">
        <v>0.95</v>
      </c>
      <c r="R201" s="90">
        <v>0.625</v>
      </c>
      <c r="S201" s="90">
        <v>0.8</v>
      </c>
      <c r="T201" s="89">
        <v>0.8</v>
      </c>
      <c r="U201" s="89">
        <v>-2.75E-2</v>
      </c>
      <c r="V201" s="89">
        <v>3.5000000000000003E-2</v>
      </c>
      <c r="W201" s="89">
        <v>0.22500000000000001</v>
      </c>
      <c r="X201" s="89">
        <v>0</v>
      </c>
      <c r="Y201" s="89">
        <v>-5.2499999999999998E-2</v>
      </c>
      <c r="Z201" s="89">
        <v>4.2500000000000003E-2</v>
      </c>
      <c r="AA201" s="89">
        <v>-0.16</v>
      </c>
      <c r="AB201" s="89">
        <v>0.155</v>
      </c>
      <c r="AC201" s="89">
        <v>0</v>
      </c>
      <c r="AD201" s="89">
        <v>0</v>
      </c>
      <c r="AE201" s="89">
        <v>-0.18</v>
      </c>
      <c r="AF201" s="89">
        <v>1.2500000000000001E-2</v>
      </c>
      <c r="AG201" s="89">
        <v>0</v>
      </c>
      <c r="AH201" s="89">
        <v>0</v>
      </c>
      <c r="AI201" s="90">
        <v>0.32</v>
      </c>
      <c r="AJ201" s="90">
        <v>0</v>
      </c>
      <c r="AK201" s="90">
        <v>-0.19</v>
      </c>
      <c r="AL201" s="89">
        <v>0</v>
      </c>
      <c r="AM201" s="89"/>
      <c r="AN201" s="89"/>
      <c r="AO201" s="89">
        <v>-0.17</v>
      </c>
      <c r="AP201" s="62">
        <v>0</v>
      </c>
      <c r="AQ201" s="62">
        <v>0.12</v>
      </c>
      <c r="AR201" s="62">
        <v>0</v>
      </c>
      <c r="AS201" s="62">
        <v>-0.33</v>
      </c>
      <c r="AT201" s="62">
        <v>0</v>
      </c>
      <c r="AU201" s="62">
        <v>0</v>
      </c>
      <c r="AV201" s="62">
        <v>0</v>
      </c>
      <c r="AW201" s="62">
        <v>0</v>
      </c>
      <c r="AX201" s="62">
        <v>0</v>
      </c>
      <c r="AY201" s="62">
        <v>-1.0500000000000001E-2</v>
      </c>
      <c r="AZ201" s="62">
        <v>0.06</v>
      </c>
      <c r="BA201" s="62">
        <v>0.27</v>
      </c>
      <c r="BB201" s="62">
        <v>1.7500000000000002E-2</v>
      </c>
      <c r="BC201" s="62">
        <v>-1.0500000000000001E-2</v>
      </c>
      <c r="BD201" s="62">
        <v>8.6999999999999994E-3</v>
      </c>
      <c r="BE201" s="62">
        <v>5.0000000000000001E-3</v>
      </c>
      <c r="BF201" s="62">
        <v>5.0000000000000001E-3</v>
      </c>
      <c r="BG201" s="62">
        <v>-1.0500000000000001E-2</v>
      </c>
      <c r="BH201" s="62">
        <v>8.6999999999999994E-3</v>
      </c>
      <c r="BI201" s="62">
        <v>-3.85E-2</v>
      </c>
      <c r="BJ201" s="62">
        <v>2.5000000000000001E-2</v>
      </c>
      <c r="BK201" s="62">
        <v>5.5000000000000005E-3</v>
      </c>
      <c r="BL201" s="62">
        <v>0.02</v>
      </c>
      <c r="BM201" s="62">
        <v>1.6E-2</v>
      </c>
      <c r="BN201" s="62">
        <v>1.4999999999999999E-2</v>
      </c>
      <c r="BO201" s="62">
        <v>0.76749999999999996</v>
      </c>
      <c r="BP201" s="62">
        <v>0.14599999999999999</v>
      </c>
      <c r="BQ201" s="62">
        <v>0</v>
      </c>
      <c r="BR201" s="62">
        <v>0</v>
      </c>
      <c r="BS201" s="62">
        <v>0.28749999999999998</v>
      </c>
      <c r="BT201" s="62">
        <v>0.02</v>
      </c>
      <c r="BU201" s="62">
        <v>0.46500000000000002</v>
      </c>
      <c r="BV201" s="62">
        <v>1.4999999999999999E-2</v>
      </c>
      <c r="BW201" s="62">
        <v>-2.9500000000000002E-2</v>
      </c>
      <c r="BX201" s="62">
        <v>1.7500000000000002E-2</v>
      </c>
      <c r="BY201" s="62">
        <v>-3.5000000000000005E-3</v>
      </c>
      <c r="BZ201" s="62">
        <v>7.4999999999999997E-3</v>
      </c>
      <c r="CA201" s="62">
        <v>-1.8500000000000003E-2</v>
      </c>
      <c r="CB201" s="62">
        <v>0.01</v>
      </c>
      <c r="CC201" s="62">
        <v>0.23</v>
      </c>
      <c r="CD201" s="62">
        <v>0</v>
      </c>
      <c r="CE201" s="331"/>
      <c r="CF201" s="76"/>
      <c r="CG201" s="91"/>
    </row>
    <row r="202" spans="4:85" x14ac:dyDescent="0.2">
      <c r="D202" s="91">
        <v>42339</v>
      </c>
      <c r="F202" s="89">
        <v>3.7250000000000001</v>
      </c>
      <c r="G202" s="90">
        <v>7.0808335106953002E-2</v>
      </c>
      <c r="H202" s="89">
        <v>0.15</v>
      </c>
      <c r="I202" s="89">
        <v>1</v>
      </c>
      <c r="J202" s="89">
        <v>1.05</v>
      </c>
      <c r="K202" s="89">
        <v>1</v>
      </c>
      <c r="L202" s="87">
        <v>1</v>
      </c>
      <c r="M202" s="87">
        <v>1.1499999999999999</v>
      </c>
      <c r="N202" s="89">
        <v>1.25</v>
      </c>
      <c r="O202" s="89">
        <v>1.05</v>
      </c>
      <c r="P202" s="89">
        <v>1</v>
      </c>
      <c r="Q202" s="89">
        <v>1.35</v>
      </c>
      <c r="R202" s="90">
        <v>0.625</v>
      </c>
      <c r="S202" s="90">
        <v>1.1000000000000001</v>
      </c>
      <c r="T202" s="89">
        <v>1</v>
      </c>
      <c r="U202" s="89">
        <v>-0.02</v>
      </c>
      <c r="V202" s="89">
        <v>3.5000000000000003E-2</v>
      </c>
      <c r="W202" s="89">
        <v>0.26500000000000001</v>
      </c>
      <c r="X202" s="89">
        <v>2.5000000000000001E-3</v>
      </c>
      <c r="Y202" s="89">
        <v>-5.2499999999999998E-2</v>
      </c>
      <c r="Z202" s="89">
        <v>4.2500000000000003E-2</v>
      </c>
      <c r="AA202" s="89">
        <v>-0.16750000000000001</v>
      </c>
      <c r="AB202" s="89">
        <v>0.155</v>
      </c>
      <c r="AC202" s="89">
        <v>0</v>
      </c>
      <c r="AD202" s="89">
        <v>0</v>
      </c>
      <c r="AE202" s="89">
        <v>-0.1875</v>
      </c>
      <c r="AF202" s="89">
        <v>5.0000000000000001E-3</v>
      </c>
      <c r="AG202" s="89">
        <v>0</v>
      </c>
      <c r="AH202" s="89">
        <v>0</v>
      </c>
      <c r="AI202" s="90">
        <v>0.36</v>
      </c>
      <c r="AJ202" s="90">
        <v>0</v>
      </c>
      <c r="AK202" s="90">
        <v>-0.19</v>
      </c>
      <c r="AL202" s="89">
        <v>0</v>
      </c>
      <c r="AM202" s="89"/>
      <c r="AN202" s="89"/>
      <c r="AO202" s="89">
        <v>-0.17</v>
      </c>
      <c r="AP202" s="62">
        <v>0</v>
      </c>
      <c r="AQ202" s="62">
        <v>0.12</v>
      </c>
      <c r="AR202" s="62">
        <v>0</v>
      </c>
      <c r="AS202" s="62">
        <v>-0.33</v>
      </c>
      <c r="AT202" s="62">
        <v>0</v>
      </c>
      <c r="AU202" s="62">
        <v>0</v>
      </c>
      <c r="AV202" s="62">
        <v>0</v>
      </c>
      <c r="AW202" s="62">
        <v>0</v>
      </c>
      <c r="AX202" s="62">
        <v>0</v>
      </c>
      <c r="AY202" s="62">
        <v>-1.0500000000000001E-2</v>
      </c>
      <c r="AZ202" s="62">
        <v>0.06</v>
      </c>
      <c r="BA202" s="62">
        <v>0.30499999999999999</v>
      </c>
      <c r="BB202" s="62">
        <v>2.2499999999999999E-2</v>
      </c>
      <c r="BC202" s="62">
        <v>-1.0500000000000001E-2</v>
      </c>
      <c r="BD202" s="62">
        <v>8.6999999999999994E-3</v>
      </c>
      <c r="BE202" s="62">
        <v>5.0000000000000001E-3</v>
      </c>
      <c r="BF202" s="62">
        <v>5.0000000000000001E-3</v>
      </c>
      <c r="BG202" s="62">
        <v>-1.0500000000000001E-2</v>
      </c>
      <c r="BH202" s="62">
        <v>8.6999999999999994E-3</v>
      </c>
      <c r="BI202" s="62">
        <v>-4.2500000000000003E-2</v>
      </c>
      <c r="BJ202" s="62">
        <v>2.5000000000000001E-2</v>
      </c>
      <c r="BK202" s="62">
        <v>5.5000000000000005E-3</v>
      </c>
      <c r="BL202" s="62">
        <v>2.1000000000000001E-2</v>
      </c>
      <c r="BM202" s="62">
        <v>1.6E-2</v>
      </c>
      <c r="BN202" s="62">
        <v>1.4999999999999999E-2</v>
      </c>
      <c r="BO202" s="62">
        <v>1.19</v>
      </c>
      <c r="BP202" s="62">
        <v>0.2</v>
      </c>
      <c r="BQ202" s="62">
        <v>0</v>
      </c>
      <c r="BR202" s="62">
        <v>0</v>
      </c>
      <c r="BS202" s="62">
        <v>0.33750000000000002</v>
      </c>
      <c r="BT202" s="62">
        <v>2.2499999999999999E-2</v>
      </c>
      <c r="BU202" s="62">
        <v>0.8</v>
      </c>
      <c r="BV202" s="62">
        <v>1.7500000000000002E-2</v>
      </c>
      <c r="BW202" s="62">
        <v>-2.2000000000000002E-2</v>
      </c>
      <c r="BX202" s="62">
        <v>1.7500000000000002E-2</v>
      </c>
      <c r="BY202" s="62">
        <v>-3.5000000000000005E-3</v>
      </c>
      <c r="BZ202" s="62">
        <v>7.4999999999999997E-3</v>
      </c>
      <c r="CA202" s="62">
        <v>-1.8500000000000003E-2</v>
      </c>
      <c r="CB202" s="62">
        <v>0.01</v>
      </c>
      <c r="CC202" s="62">
        <v>0.26</v>
      </c>
      <c r="CD202" s="62">
        <v>0</v>
      </c>
      <c r="CE202" s="331"/>
      <c r="CF202" s="76"/>
      <c r="CG202" s="91"/>
    </row>
    <row r="203" spans="4:85" x14ac:dyDescent="0.2">
      <c r="D203" s="91">
        <v>42370</v>
      </c>
      <c r="F203" s="89">
        <v>3.9380000000000002</v>
      </c>
      <c r="G203" s="90">
        <v>7.0812291499427998E-2</v>
      </c>
      <c r="H203" s="89">
        <v>0.15</v>
      </c>
      <c r="I203" s="89">
        <v>1</v>
      </c>
      <c r="J203" s="89">
        <v>1.05</v>
      </c>
      <c r="K203" s="89">
        <v>1</v>
      </c>
      <c r="L203" s="87">
        <v>1</v>
      </c>
      <c r="M203" s="87">
        <v>1.1499999999999999</v>
      </c>
      <c r="N203" s="89">
        <v>1.45</v>
      </c>
      <c r="O203" s="89">
        <v>1.05</v>
      </c>
      <c r="P203" s="89">
        <v>1</v>
      </c>
      <c r="Q203" s="89">
        <v>1.35</v>
      </c>
      <c r="R203" s="90">
        <v>0.65</v>
      </c>
      <c r="S203" s="90">
        <v>1.1000000000000001</v>
      </c>
      <c r="T203" s="89">
        <v>1</v>
      </c>
      <c r="U203" s="89">
        <v>-5.0000000000000001E-3</v>
      </c>
      <c r="V203" s="89">
        <v>3.5000000000000003E-2</v>
      </c>
      <c r="W203" s="89">
        <v>0.27500000000000002</v>
      </c>
      <c r="X203" s="89">
        <v>5.0000000000000001E-3</v>
      </c>
      <c r="Y203" s="89">
        <v>-5.2499999999999998E-2</v>
      </c>
      <c r="Z203" s="89">
        <v>4.2500000000000003E-2</v>
      </c>
      <c r="AA203" s="89">
        <v>-0.17</v>
      </c>
      <c r="AB203" s="89">
        <v>0.155</v>
      </c>
      <c r="AC203" s="89">
        <v>0</v>
      </c>
      <c r="AD203" s="89">
        <v>0</v>
      </c>
      <c r="AE203" s="89">
        <v>-0.15</v>
      </c>
      <c r="AF203" s="89">
        <v>2.5000000000000001E-3</v>
      </c>
      <c r="AG203" s="89">
        <v>0</v>
      </c>
      <c r="AH203" s="89">
        <v>0</v>
      </c>
      <c r="AI203" s="90">
        <v>0.37</v>
      </c>
      <c r="AJ203" s="90">
        <v>0</v>
      </c>
      <c r="AK203" s="90">
        <v>-0.19</v>
      </c>
      <c r="AL203" s="89">
        <v>0</v>
      </c>
      <c r="AM203" s="89"/>
      <c r="AN203" s="89"/>
      <c r="AO203" s="89">
        <v>-0.17</v>
      </c>
      <c r="AP203" s="62">
        <v>0</v>
      </c>
      <c r="AQ203" s="62">
        <v>0.12</v>
      </c>
      <c r="AR203" s="62">
        <v>0</v>
      </c>
      <c r="AS203" s="62">
        <v>-0.33</v>
      </c>
      <c r="AT203" s="62">
        <v>0</v>
      </c>
      <c r="AU203" s="62">
        <v>0</v>
      </c>
      <c r="AV203" s="62">
        <v>0</v>
      </c>
      <c r="AW203" s="62">
        <v>0</v>
      </c>
      <c r="AX203" s="62">
        <v>0</v>
      </c>
      <c r="AY203" s="62">
        <v>-5.9999990000000015E-3</v>
      </c>
      <c r="AZ203" s="62">
        <v>0.06</v>
      </c>
      <c r="BA203" s="62">
        <v>0.30499999999999999</v>
      </c>
      <c r="BB203" s="62">
        <v>2.2499999999999999E-2</v>
      </c>
      <c r="BC203" s="62">
        <v>-5.9999990000000015E-3</v>
      </c>
      <c r="BD203" s="62">
        <v>8.6999999999999994E-3</v>
      </c>
      <c r="BE203" s="62">
        <v>5.0000000000000001E-3</v>
      </c>
      <c r="BF203" s="62">
        <v>5.0000000000000001E-3</v>
      </c>
      <c r="BG203" s="62">
        <v>-5.9999990000000015E-3</v>
      </c>
      <c r="BH203" s="62">
        <v>8.6999999999999994E-3</v>
      </c>
      <c r="BI203" s="62">
        <v>-3.85E-2</v>
      </c>
      <c r="BJ203" s="62">
        <v>0.02</v>
      </c>
      <c r="BK203" s="62">
        <v>7.4999999999999997E-3</v>
      </c>
      <c r="BL203" s="62">
        <v>2.2000000000000002E-2</v>
      </c>
      <c r="BM203" s="62">
        <v>1.6E-2</v>
      </c>
      <c r="BN203" s="62">
        <v>1.4999999999999999E-2</v>
      </c>
      <c r="BO203" s="62">
        <v>1.5249999999999999</v>
      </c>
      <c r="BP203" s="62">
        <v>0.3</v>
      </c>
      <c r="BQ203" s="62">
        <v>0</v>
      </c>
      <c r="BR203" s="62">
        <v>0</v>
      </c>
      <c r="BS203" s="62">
        <v>0.4375</v>
      </c>
      <c r="BT203" s="62">
        <v>0.03</v>
      </c>
      <c r="BU203" s="62">
        <v>0.97499999999999998</v>
      </c>
      <c r="BV203" s="62">
        <v>2.2499999999999999E-2</v>
      </c>
      <c r="BW203" s="62">
        <v>-2.2000000000000002E-2</v>
      </c>
      <c r="BX203" s="62">
        <v>1.7500000000000002E-2</v>
      </c>
      <c r="BY203" s="62">
        <v>-3.5000000000000005E-3</v>
      </c>
      <c r="BZ203" s="62">
        <v>7.4999999999999997E-3</v>
      </c>
      <c r="CA203" s="62">
        <v>-1.8500000000000003E-2</v>
      </c>
      <c r="CB203" s="62">
        <v>0.01</v>
      </c>
      <c r="CC203" s="62">
        <v>8.5000000000000006E-2</v>
      </c>
      <c r="CD203" s="62">
        <v>0</v>
      </c>
      <c r="CE203" s="331"/>
      <c r="CF203" s="76"/>
      <c r="CG203" s="91"/>
    </row>
    <row r="204" spans="4:85" x14ac:dyDescent="0.2">
      <c r="D204" s="91">
        <v>42401</v>
      </c>
      <c r="F204" s="89">
        <v>3.86</v>
      </c>
      <c r="G204" s="90">
        <v>7.0816247891909018E-2</v>
      </c>
      <c r="H204" s="89">
        <v>0.15</v>
      </c>
      <c r="I204" s="89">
        <v>1</v>
      </c>
      <c r="J204" s="89">
        <v>1.05</v>
      </c>
      <c r="K204" s="89">
        <v>1</v>
      </c>
      <c r="L204" s="87">
        <v>1</v>
      </c>
      <c r="M204" s="87">
        <v>1.1499999999999999</v>
      </c>
      <c r="N204" s="89">
        <v>1.45</v>
      </c>
      <c r="O204" s="89">
        <v>1.05</v>
      </c>
      <c r="P204" s="89">
        <v>1</v>
      </c>
      <c r="Q204" s="89">
        <v>1.35</v>
      </c>
      <c r="R204" s="90">
        <v>0.34</v>
      </c>
      <c r="S204" s="90">
        <v>1.1000000000000001</v>
      </c>
      <c r="T204" s="89">
        <v>1</v>
      </c>
      <c r="U204" s="89">
        <v>-5.0000000000000001E-3</v>
      </c>
      <c r="V204" s="89">
        <v>3.5000000000000003E-2</v>
      </c>
      <c r="W204" s="89">
        <v>0.25</v>
      </c>
      <c r="X204" s="89">
        <v>7.4999999999999997E-3</v>
      </c>
      <c r="Y204" s="89">
        <v>-5.2499999999999998E-2</v>
      </c>
      <c r="Z204" s="89">
        <v>4.2500000000000003E-2</v>
      </c>
      <c r="AA204" s="89">
        <v>-0.17249999999999999</v>
      </c>
      <c r="AB204" s="89">
        <v>0.155</v>
      </c>
      <c r="AC204" s="89">
        <v>0</v>
      </c>
      <c r="AD204" s="89">
        <v>0</v>
      </c>
      <c r="AE204" s="89">
        <v>-0.15</v>
      </c>
      <c r="AF204" s="89">
        <v>5.0000000000000001E-3</v>
      </c>
      <c r="AG204" s="89">
        <v>0</v>
      </c>
      <c r="AH204" s="89">
        <v>0</v>
      </c>
      <c r="AI204" s="90">
        <v>0.34499999999999997</v>
      </c>
      <c r="AJ204" s="90">
        <v>0</v>
      </c>
      <c r="AK204" s="90">
        <v>-0.19</v>
      </c>
      <c r="AL204" s="89">
        <v>0</v>
      </c>
      <c r="AM204" s="89"/>
      <c r="AN204" s="89"/>
      <c r="AO204" s="89">
        <v>-0.17</v>
      </c>
      <c r="AP204" s="62">
        <v>0</v>
      </c>
      <c r="AQ204" s="62">
        <v>0.12</v>
      </c>
      <c r="AR204" s="62">
        <v>0</v>
      </c>
      <c r="AS204" s="62">
        <v>-0.33</v>
      </c>
      <c r="AT204" s="62">
        <v>0</v>
      </c>
      <c r="AU204" s="62">
        <v>0</v>
      </c>
      <c r="AV204" s="62">
        <v>0</v>
      </c>
      <c r="AW204" s="62">
        <v>0</v>
      </c>
      <c r="AX204" s="62">
        <v>0</v>
      </c>
      <c r="AY204" s="62">
        <v>-5.9999990000000015E-3</v>
      </c>
      <c r="AZ204" s="62">
        <v>0.06</v>
      </c>
      <c r="BA204" s="62">
        <v>0.30499999999999999</v>
      </c>
      <c r="BB204" s="62">
        <v>2.2499999999999999E-2</v>
      </c>
      <c r="BC204" s="62">
        <v>-5.9999990000000015E-3</v>
      </c>
      <c r="BD204" s="62">
        <v>8.6999999999999994E-3</v>
      </c>
      <c r="BE204" s="62">
        <v>5.0000000000000001E-3</v>
      </c>
      <c r="BF204" s="62">
        <v>5.0000000000000001E-3</v>
      </c>
      <c r="BG204" s="62">
        <v>-5.9999990000000015E-3</v>
      </c>
      <c r="BH204" s="62">
        <v>8.6999999999999994E-3</v>
      </c>
      <c r="BI204" s="62">
        <v>-4.1500000000000002E-2</v>
      </c>
      <c r="BJ204" s="62">
        <v>0.02</v>
      </c>
      <c r="BK204" s="62">
        <v>7.4999999999999997E-3</v>
      </c>
      <c r="BL204" s="62">
        <v>2.3000000000000003E-2</v>
      </c>
      <c r="BM204" s="62">
        <v>1.6E-2</v>
      </c>
      <c r="BN204" s="62">
        <v>1.4999999999999999E-2</v>
      </c>
      <c r="BO204" s="62">
        <v>1.4550000000000001</v>
      </c>
      <c r="BP204" s="62">
        <v>0.3</v>
      </c>
      <c r="BQ204" s="62">
        <v>0</v>
      </c>
      <c r="BR204" s="62">
        <v>0</v>
      </c>
      <c r="BS204" s="62">
        <v>0.435</v>
      </c>
      <c r="BT204" s="62">
        <v>0.03</v>
      </c>
      <c r="BU204" s="62">
        <v>0.97499999999999998</v>
      </c>
      <c r="BV204" s="62">
        <v>1.7500000000000002E-2</v>
      </c>
      <c r="BW204" s="62">
        <v>-2.2000000000000002E-2</v>
      </c>
      <c r="BX204" s="62">
        <v>1.7500000000000002E-2</v>
      </c>
      <c r="BY204" s="62">
        <v>-3.5000000000000005E-3</v>
      </c>
      <c r="BZ204" s="62">
        <v>7.4999999999999997E-3</v>
      </c>
      <c r="CA204" s="62">
        <v>-1.8500000000000003E-2</v>
      </c>
      <c r="CB204" s="62">
        <v>0.01</v>
      </c>
      <c r="CC204" s="62">
        <v>7.4999999999999997E-2</v>
      </c>
      <c r="CD204" s="62">
        <v>0</v>
      </c>
      <c r="CE204" s="331"/>
      <c r="CF204" s="76"/>
      <c r="CG204" s="91"/>
    </row>
    <row r="205" spans="4:85" x14ac:dyDescent="0.2">
      <c r="D205" s="91">
        <v>42430</v>
      </c>
      <c r="F205" s="89">
        <v>3.7590000000000003</v>
      </c>
      <c r="G205" s="90">
        <v>7.0819949033266008E-2</v>
      </c>
      <c r="H205" s="89">
        <v>0.15</v>
      </c>
      <c r="I205" s="89">
        <v>0.75</v>
      </c>
      <c r="J205" s="89">
        <v>0.8</v>
      </c>
      <c r="K205" s="89">
        <v>0.75</v>
      </c>
      <c r="L205" s="87">
        <v>0.75</v>
      </c>
      <c r="M205" s="87">
        <v>0.85</v>
      </c>
      <c r="N205" s="89">
        <v>1</v>
      </c>
      <c r="O205" s="89">
        <v>0.75</v>
      </c>
      <c r="P205" s="89">
        <v>0.75</v>
      </c>
      <c r="Q205" s="89">
        <v>0.95</v>
      </c>
      <c r="R205" s="90">
        <v>0.3</v>
      </c>
      <c r="S205" s="90">
        <v>0.75</v>
      </c>
      <c r="T205" s="89">
        <v>0.75</v>
      </c>
      <c r="U205" s="89">
        <v>-5.0000000000000001E-3</v>
      </c>
      <c r="V205" s="89">
        <v>3.5000000000000003E-2</v>
      </c>
      <c r="W205" s="89">
        <v>0.24800000000000003</v>
      </c>
      <c r="X205" s="89">
        <v>0.01</v>
      </c>
      <c r="Y205" s="89">
        <v>-5.2499999999999998E-2</v>
      </c>
      <c r="Z205" s="89">
        <v>4.2500000000000003E-2</v>
      </c>
      <c r="AA205" s="89">
        <v>-0.17499999999999999</v>
      </c>
      <c r="AB205" s="89">
        <v>0.155</v>
      </c>
      <c r="AC205" s="89">
        <v>0</v>
      </c>
      <c r="AD205" s="89">
        <v>0</v>
      </c>
      <c r="AE205" s="89">
        <v>-0.15</v>
      </c>
      <c r="AF205" s="89">
        <v>2.5000000000000001E-3</v>
      </c>
      <c r="AG205" s="89">
        <v>0</v>
      </c>
      <c r="AH205" s="89">
        <v>0</v>
      </c>
      <c r="AI205" s="90">
        <v>0.34300000000000003</v>
      </c>
      <c r="AJ205" s="90">
        <v>0</v>
      </c>
      <c r="AK205" s="90">
        <v>-0.19</v>
      </c>
      <c r="AL205" s="89">
        <v>0</v>
      </c>
      <c r="AM205" s="89"/>
      <c r="AN205" s="89"/>
      <c r="AO205" s="89">
        <v>-0.17</v>
      </c>
      <c r="AP205" s="62">
        <v>0</v>
      </c>
      <c r="AQ205" s="62">
        <v>0.12</v>
      </c>
      <c r="AR205" s="62">
        <v>0</v>
      </c>
      <c r="AS205" s="62">
        <v>-0.33</v>
      </c>
      <c r="AT205" s="62">
        <v>0</v>
      </c>
      <c r="AU205" s="62">
        <v>0</v>
      </c>
      <c r="AV205" s="62">
        <v>0</v>
      </c>
      <c r="AW205" s="62">
        <v>0</v>
      </c>
      <c r="AX205" s="62">
        <v>0</v>
      </c>
      <c r="AY205" s="62">
        <v>-5.9999990000000015E-3</v>
      </c>
      <c r="AZ205" s="62">
        <v>0.06</v>
      </c>
      <c r="BA205" s="62">
        <v>0.26500000000000001</v>
      </c>
      <c r="BB205" s="62">
        <v>2.2499999999999999E-2</v>
      </c>
      <c r="BC205" s="62">
        <v>-5.9999990000000015E-3</v>
      </c>
      <c r="BD205" s="62">
        <v>8.6999999999999994E-3</v>
      </c>
      <c r="BE205" s="62">
        <v>5.0000000000000001E-3</v>
      </c>
      <c r="BF205" s="62">
        <v>0</v>
      </c>
      <c r="BG205" s="62">
        <v>-5.9999990000000015E-3</v>
      </c>
      <c r="BH205" s="62">
        <v>8.6999999999999994E-3</v>
      </c>
      <c r="BI205" s="62">
        <v>-5.8500000000000003E-2</v>
      </c>
      <c r="BJ205" s="62">
        <v>2.5000000000000001E-2</v>
      </c>
      <c r="BK205" s="62">
        <v>7.4999999999999997E-3</v>
      </c>
      <c r="BL205" s="62">
        <v>2.4E-2</v>
      </c>
      <c r="BM205" s="62">
        <v>1.6E-2</v>
      </c>
      <c r="BN205" s="62">
        <v>1.4999999999999999E-2</v>
      </c>
      <c r="BO205" s="62">
        <v>0.83499999999999996</v>
      </c>
      <c r="BP205" s="62">
        <v>0.16</v>
      </c>
      <c r="BQ205" s="62">
        <v>0</v>
      </c>
      <c r="BR205" s="62">
        <v>0</v>
      </c>
      <c r="BS205" s="62">
        <v>0.30249999999999999</v>
      </c>
      <c r="BT205" s="62">
        <v>0.02</v>
      </c>
      <c r="BU205" s="62">
        <v>0.60750000000000004</v>
      </c>
      <c r="BV205" s="62">
        <v>2.5000000000000001E-3</v>
      </c>
      <c r="BW205" s="62">
        <v>-2.2000000000000002E-2</v>
      </c>
      <c r="BX205" s="62">
        <v>1.7500000000000002E-2</v>
      </c>
      <c r="BY205" s="62">
        <v>1.4999999999999999E-2</v>
      </c>
      <c r="BZ205" s="62">
        <v>7.4999999999999997E-3</v>
      </c>
      <c r="CA205" s="62">
        <v>0</v>
      </c>
      <c r="CB205" s="62">
        <v>0.01</v>
      </c>
      <c r="CC205" s="62">
        <v>0.115</v>
      </c>
      <c r="CD205" s="62">
        <v>0</v>
      </c>
      <c r="CE205" s="331"/>
      <c r="CF205" s="76"/>
      <c r="CG205" s="91"/>
    </row>
    <row r="206" spans="4:85" x14ac:dyDescent="0.2">
      <c r="D206" s="91">
        <v>42461</v>
      </c>
      <c r="F206" s="89">
        <v>3.6580000000000004</v>
      </c>
      <c r="G206" s="90">
        <v>7.082390542575602E-2</v>
      </c>
      <c r="H206" s="89">
        <v>0.15</v>
      </c>
      <c r="I206" s="89">
        <v>0.4</v>
      </c>
      <c r="J206" s="89">
        <v>0.45</v>
      </c>
      <c r="K206" s="89">
        <v>0.4</v>
      </c>
      <c r="L206" s="87">
        <v>0.45</v>
      </c>
      <c r="M206" s="87">
        <v>0.45</v>
      </c>
      <c r="N206" s="89">
        <v>0.45</v>
      </c>
      <c r="O206" s="89">
        <v>0.45</v>
      </c>
      <c r="P206" s="89">
        <v>0.45</v>
      </c>
      <c r="Q206" s="89">
        <v>0.5</v>
      </c>
      <c r="R206" s="90">
        <v>0.25</v>
      </c>
      <c r="S206" s="90">
        <v>0.45</v>
      </c>
      <c r="T206" s="89">
        <v>0.4</v>
      </c>
      <c r="U206" s="89">
        <v>-0.05</v>
      </c>
      <c r="V206" s="89">
        <v>0.01</v>
      </c>
      <c r="W206" s="89">
        <v>0.153</v>
      </c>
      <c r="X206" s="89">
        <v>-2.5000000000000001E-3</v>
      </c>
      <c r="Y206" s="89">
        <v>-3.5500000000000004E-2</v>
      </c>
      <c r="Z206" s="89">
        <v>0.04</v>
      </c>
      <c r="AA206" s="89">
        <v>-0.16500000000000001</v>
      </c>
      <c r="AB206" s="89">
        <v>0.155</v>
      </c>
      <c r="AC206" s="89">
        <v>0</v>
      </c>
      <c r="AD206" s="89">
        <v>0</v>
      </c>
      <c r="AE206" s="89">
        <v>-0.15</v>
      </c>
      <c r="AF206" s="89">
        <v>0.01</v>
      </c>
      <c r="AG206" s="89">
        <v>0</v>
      </c>
      <c r="AH206" s="89">
        <v>0</v>
      </c>
      <c r="AI206" s="90">
        <v>0.23300000000000001</v>
      </c>
      <c r="AJ206" s="90">
        <v>0</v>
      </c>
      <c r="AK206" s="90">
        <v>-0.19</v>
      </c>
      <c r="AL206" s="89">
        <v>0</v>
      </c>
      <c r="AM206" s="89"/>
      <c r="AN206" s="89"/>
      <c r="AO206" s="89">
        <v>-0.17</v>
      </c>
      <c r="AP206" s="62">
        <v>0</v>
      </c>
      <c r="AQ206" s="62">
        <v>0.29499999999999998</v>
      </c>
      <c r="AR206" s="62">
        <v>0</v>
      </c>
      <c r="AS206" s="62">
        <v>-0.33</v>
      </c>
      <c r="AT206" s="62">
        <v>0</v>
      </c>
      <c r="AU206" s="62">
        <v>0</v>
      </c>
      <c r="AV206" s="62">
        <v>0</v>
      </c>
      <c r="AW206" s="62">
        <v>0</v>
      </c>
      <c r="AX206" s="62">
        <v>0</v>
      </c>
      <c r="AY206" s="62">
        <v>-5.4999990000000011E-3</v>
      </c>
      <c r="AZ206" s="62">
        <v>0.06</v>
      </c>
      <c r="BA206" s="62">
        <v>0.19500000000000001</v>
      </c>
      <c r="BB206" s="62">
        <v>1.7500000000000002E-2</v>
      </c>
      <c r="BC206" s="62">
        <v>-5.4999990000000011E-3</v>
      </c>
      <c r="BD206" s="62">
        <v>1.1000000000000001E-2</v>
      </c>
      <c r="BE206" s="62">
        <v>5.0000000000000001E-3</v>
      </c>
      <c r="BF206" s="62">
        <v>0</v>
      </c>
      <c r="BG206" s="62">
        <v>-5.4999990000000011E-3</v>
      </c>
      <c r="BH206" s="62">
        <v>1.1000000000000001E-2</v>
      </c>
      <c r="BI206" s="62">
        <v>-0.05</v>
      </c>
      <c r="BJ206" s="62">
        <v>2.6000000000000002E-2</v>
      </c>
      <c r="BK206" s="62">
        <v>6.938893903907233E-18</v>
      </c>
      <c r="BL206" s="62">
        <v>1.6E-2</v>
      </c>
      <c r="BM206" s="62">
        <v>6.5000000000000006E-3</v>
      </c>
      <c r="BN206" s="62">
        <v>0.01</v>
      </c>
      <c r="BO206" s="62">
        <v>0.45</v>
      </c>
      <c r="BP206" s="62">
        <v>0.02</v>
      </c>
      <c r="BQ206" s="62">
        <v>0</v>
      </c>
      <c r="BR206" s="62">
        <v>0</v>
      </c>
      <c r="BS206" s="62">
        <v>0.25</v>
      </c>
      <c r="BT206" s="62">
        <v>5.0000000000000001E-3</v>
      </c>
      <c r="BU206" s="62">
        <v>0.25</v>
      </c>
      <c r="BV206" s="62">
        <v>5.0000000000000001E-3</v>
      </c>
      <c r="BW206" s="62">
        <v>-1.4499999999999999E-2</v>
      </c>
      <c r="BX206" s="62">
        <v>0.02</v>
      </c>
      <c r="BY206" s="62">
        <v>1.4999999999999999E-2</v>
      </c>
      <c r="BZ206" s="62">
        <v>0.01</v>
      </c>
      <c r="CA206" s="62">
        <v>0</v>
      </c>
      <c r="CB206" s="62">
        <v>1.2500000000000001E-2</v>
      </c>
      <c r="CC206" s="62">
        <v>0.55000000000000004</v>
      </c>
      <c r="CD206" s="62">
        <v>0</v>
      </c>
      <c r="CE206" s="331"/>
      <c r="CF206" s="76"/>
      <c r="CG206" s="91"/>
    </row>
    <row r="207" spans="4:85" x14ac:dyDescent="0.2">
      <c r="D207" s="91">
        <v>42491</v>
      </c>
      <c r="F207" s="89">
        <v>3.6560000000000001</v>
      </c>
      <c r="G207" s="90">
        <v>7.0827734192687009E-2</v>
      </c>
      <c r="H207" s="89">
        <v>0.15</v>
      </c>
      <c r="I207" s="89">
        <v>0.45</v>
      </c>
      <c r="J207" s="89">
        <v>0.5</v>
      </c>
      <c r="K207" s="89">
        <v>0.4</v>
      </c>
      <c r="L207" s="87">
        <v>0.4</v>
      </c>
      <c r="M207" s="87">
        <v>0.45</v>
      </c>
      <c r="N207" s="89">
        <v>0.5</v>
      </c>
      <c r="O207" s="89">
        <v>0.45</v>
      </c>
      <c r="P207" s="89">
        <v>0.4</v>
      </c>
      <c r="Q207" s="89">
        <v>0.45</v>
      </c>
      <c r="R207" s="90">
        <v>0.25</v>
      </c>
      <c r="S207" s="90">
        <v>0.5</v>
      </c>
      <c r="T207" s="89">
        <v>0.45</v>
      </c>
      <c r="U207" s="89">
        <v>0</v>
      </c>
      <c r="V207" s="89">
        <v>0</v>
      </c>
      <c r="W207" s="89">
        <v>0</v>
      </c>
      <c r="X207" s="89">
        <v>0</v>
      </c>
      <c r="Y207" s="89">
        <v>0</v>
      </c>
      <c r="Z207" s="89">
        <v>0</v>
      </c>
      <c r="AA207" s="89">
        <v>0</v>
      </c>
      <c r="AB207" s="89">
        <v>0</v>
      </c>
      <c r="AC207" s="89">
        <v>0</v>
      </c>
      <c r="AD207" s="89">
        <v>0</v>
      </c>
      <c r="AE207" s="89">
        <v>0</v>
      </c>
      <c r="AF207" s="89">
        <v>0</v>
      </c>
      <c r="AG207" s="89">
        <v>0</v>
      </c>
      <c r="AH207" s="89">
        <v>0</v>
      </c>
      <c r="AI207" s="90">
        <v>0</v>
      </c>
      <c r="AJ207" s="90">
        <v>0</v>
      </c>
      <c r="AK207" s="90">
        <v>-0.19</v>
      </c>
      <c r="AL207" s="89">
        <v>0</v>
      </c>
      <c r="AM207" s="89"/>
      <c r="AN207" s="89"/>
      <c r="AO207" s="89">
        <v>-0.17</v>
      </c>
      <c r="AP207" s="62">
        <v>0</v>
      </c>
      <c r="AQ207" s="62">
        <v>0.29499999999999998</v>
      </c>
      <c r="AR207" s="62">
        <v>0</v>
      </c>
      <c r="AS207" s="62">
        <v>-0.33</v>
      </c>
      <c r="AT207" s="62">
        <v>0</v>
      </c>
      <c r="AU207" s="62">
        <v>0</v>
      </c>
      <c r="AV207" s="62">
        <v>0</v>
      </c>
      <c r="AW207" s="62">
        <v>0</v>
      </c>
      <c r="AX207" s="62">
        <v>0</v>
      </c>
      <c r="AY207" s="62">
        <v>-5.4999990000000011E-3</v>
      </c>
      <c r="AZ207" s="62">
        <v>0.06</v>
      </c>
      <c r="BA207" s="62">
        <v>0.1825</v>
      </c>
      <c r="BB207" s="62">
        <v>0.01</v>
      </c>
      <c r="BC207" s="62">
        <v>-5.4999990000000011E-3</v>
      </c>
      <c r="BD207" s="62">
        <v>1.1000000000000001E-2</v>
      </c>
      <c r="BE207" s="62">
        <v>5.0000000000000001E-3</v>
      </c>
      <c r="BF207" s="62">
        <v>0</v>
      </c>
      <c r="BG207" s="62">
        <v>-5.4999990000000011E-3</v>
      </c>
      <c r="BH207" s="62">
        <v>1.1000000000000001E-2</v>
      </c>
      <c r="BI207" s="62">
        <v>-0.05</v>
      </c>
      <c r="BJ207" s="62">
        <v>2.6000000000000002E-2</v>
      </c>
      <c r="BK207" s="62">
        <v>6.938893903907233E-18</v>
      </c>
      <c r="BL207" s="62">
        <v>1.6E-2</v>
      </c>
      <c r="BM207" s="62">
        <v>6.5000000000000006E-3</v>
      </c>
      <c r="BN207" s="62">
        <v>0.01</v>
      </c>
      <c r="BO207" s="62">
        <v>0.40500000000000003</v>
      </c>
      <c r="BP207" s="62">
        <v>0.02</v>
      </c>
      <c r="BQ207" s="62">
        <v>0</v>
      </c>
      <c r="BR207" s="62">
        <v>0</v>
      </c>
      <c r="BS207" s="62">
        <v>0.20250000000000001</v>
      </c>
      <c r="BT207" s="62">
        <v>5.0000000000000001E-3</v>
      </c>
      <c r="BU207" s="62">
        <v>0.20250000000000001</v>
      </c>
      <c r="BV207" s="62">
        <v>5.0000000000000001E-3</v>
      </c>
      <c r="BW207" s="62">
        <v>-1.4750000000000001E-2</v>
      </c>
      <c r="BX207" s="62">
        <v>0.02</v>
      </c>
      <c r="BY207" s="62">
        <v>1.4750000000000001E-2</v>
      </c>
      <c r="BZ207" s="62">
        <v>0.01</v>
      </c>
      <c r="CA207" s="62">
        <v>2.4999999999999307E-4</v>
      </c>
      <c r="CB207" s="62">
        <v>1.2500000000000001E-2</v>
      </c>
      <c r="CC207" s="62">
        <v>0.7</v>
      </c>
      <c r="CD207" s="62">
        <v>0</v>
      </c>
      <c r="CE207" s="331"/>
      <c r="CF207" s="76"/>
      <c r="CG207" s="91"/>
    </row>
    <row r="208" spans="4:85" x14ac:dyDescent="0.2">
      <c r="D208" s="91">
        <v>42522</v>
      </c>
      <c r="F208" s="89">
        <v>3.7010000000000005</v>
      </c>
      <c r="G208" s="90">
        <v>7.0831690585188026E-2</v>
      </c>
      <c r="H208" s="89">
        <v>0.15</v>
      </c>
      <c r="I208" s="89">
        <v>0.45</v>
      </c>
      <c r="J208" s="89">
        <v>0.5</v>
      </c>
      <c r="K208" s="89">
        <v>0.4</v>
      </c>
      <c r="L208" s="87">
        <v>0.5</v>
      </c>
      <c r="M208" s="87">
        <v>0.45</v>
      </c>
      <c r="N208" s="89">
        <v>0.5</v>
      </c>
      <c r="O208" s="89">
        <v>0.5</v>
      </c>
      <c r="P208" s="89">
        <v>0.5</v>
      </c>
      <c r="Q208" s="89">
        <v>0.5</v>
      </c>
      <c r="R208" s="90">
        <v>0.35</v>
      </c>
      <c r="S208" s="90">
        <v>0.5</v>
      </c>
      <c r="T208" s="89">
        <v>0.45</v>
      </c>
      <c r="U208" s="89">
        <v>0</v>
      </c>
      <c r="V208" s="89">
        <v>0</v>
      </c>
      <c r="W208" s="89">
        <v>0</v>
      </c>
      <c r="X208" s="89">
        <v>0</v>
      </c>
      <c r="Y208" s="89">
        <v>0</v>
      </c>
      <c r="Z208" s="89">
        <v>0</v>
      </c>
      <c r="AA208" s="89">
        <v>0</v>
      </c>
      <c r="AB208" s="89">
        <v>0</v>
      </c>
      <c r="AC208" s="89">
        <v>0</v>
      </c>
      <c r="AD208" s="89">
        <v>0</v>
      </c>
      <c r="AE208" s="89">
        <v>0</v>
      </c>
      <c r="AF208" s="89">
        <v>0</v>
      </c>
      <c r="AG208" s="89">
        <v>0</v>
      </c>
      <c r="AH208" s="89">
        <v>0</v>
      </c>
      <c r="AI208" s="90">
        <v>0</v>
      </c>
      <c r="AJ208" s="90">
        <v>0</v>
      </c>
      <c r="AK208" s="90">
        <v>-0.19</v>
      </c>
      <c r="AL208" s="89">
        <v>0</v>
      </c>
      <c r="AM208" s="89"/>
      <c r="AN208" s="89"/>
      <c r="AO208" s="89">
        <v>-0.17</v>
      </c>
      <c r="AP208" s="62">
        <v>0</v>
      </c>
      <c r="AQ208" s="62">
        <v>0.29499999999999998</v>
      </c>
      <c r="AR208" s="62">
        <v>0</v>
      </c>
      <c r="AS208" s="62">
        <v>-0.33</v>
      </c>
      <c r="AT208" s="62">
        <v>0</v>
      </c>
      <c r="AU208" s="62">
        <v>0</v>
      </c>
      <c r="AV208" s="62">
        <v>0</v>
      </c>
      <c r="AW208" s="62">
        <v>0</v>
      </c>
      <c r="AX208" s="62">
        <v>0</v>
      </c>
      <c r="AY208" s="62">
        <v>-5.4999990000000011E-3</v>
      </c>
      <c r="AZ208" s="62">
        <v>0.06</v>
      </c>
      <c r="BA208" s="62">
        <v>0.1825</v>
      </c>
      <c r="BB208" s="62">
        <v>1.2500000000000001E-2</v>
      </c>
      <c r="BC208" s="62">
        <v>-5.4999990000000011E-3</v>
      </c>
      <c r="BD208" s="62">
        <v>1.1000000000000001E-2</v>
      </c>
      <c r="BE208" s="62">
        <v>5.0000000000000001E-3</v>
      </c>
      <c r="BF208" s="62">
        <v>0</v>
      </c>
      <c r="BG208" s="62">
        <v>-5.4999990000000011E-3</v>
      </c>
      <c r="BH208" s="62">
        <v>1.1000000000000001E-2</v>
      </c>
      <c r="BI208" s="62">
        <v>-6.6000000000000003E-2</v>
      </c>
      <c r="BJ208" s="62">
        <v>2.6000000000000002E-2</v>
      </c>
      <c r="BK208" s="62">
        <v>6.938893903907233E-18</v>
      </c>
      <c r="BL208" s="62">
        <v>1.7000000000000001E-2</v>
      </c>
      <c r="BM208" s="62">
        <v>6.5000000000000006E-3</v>
      </c>
      <c r="BN208" s="62">
        <v>0.01</v>
      </c>
      <c r="BO208" s="62">
        <v>0.39500000000000002</v>
      </c>
      <c r="BP208" s="62">
        <v>3.5000000000000003E-2</v>
      </c>
      <c r="BQ208" s="62">
        <v>0</v>
      </c>
      <c r="BR208" s="62">
        <v>0</v>
      </c>
      <c r="BS208" s="62">
        <v>0.20250000000000001</v>
      </c>
      <c r="BT208" s="62">
        <v>5.0000000000000001E-3</v>
      </c>
      <c r="BU208" s="62">
        <v>0.20250000000000001</v>
      </c>
      <c r="BV208" s="62">
        <v>5.0000000000000001E-3</v>
      </c>
      <c r="BW208" s="62">
        <v>-1.4750000000000001E-2</v>
      </c>
      <c r="BX208" s="62">
        <v>0.02</v>
      </c>
      <c r="BY208" s="62">
        <v>1.4750000000000001E-2</v>
      </c>
      <c r="BZ208" s="62">
        <v>0.01</v>
      </c>
      <c r="CA208" s="62">
        <v>2.4999999999999307E-4</v>
      </c>
      <c r="CB208" s="62">
        <v>1.2500000000000001E-2</v>
      </c>
      <c r="CC208" s="62">
        <v>0.8</v>
      </c>
      <c r="CD208" s="62">
        <v>0</v>
      </c>
      <c r="CE208" s="331"/>
      <c r="CF208" s="76"/>
      <c r="CG208" s="91"/>
    </row>
    <row r="209" spans="4:85" x14ac:dyDescent="0.2">
      <c r="D209" s="91">
        <v>42552</v>
      </c>
      <c r="F209" s="89">
        <v>3.7130000000000001</v>
      </c>
      <c r="G209" s="90">
        <v>7.0835519352128007E-2</v>
      </c>
      <c r="H209" s="89">
        <v>0.15</v>
      </c>
      <c r="I209" s="89">
        <v>0.5</v>
      </c>
      <c r="J209" s="89">
        <v>0.5</v>
      </c>
      <c r="K209" s="89">
        <v>0.4</v>
      </c>
      <c r="L209" s="87">
        <v>0.5</v>
      </c>
      <c r="M209" s="87">
        <v>0.5</v>
      </c>
      <c r="N209" s="89">
        <v>0.5</v>
      </c>
      <c r="O209" s="89">
        <v>0.5</v>
      </c>
      <c r="P209" s="89">
        <v>0.5</v>
      </c>
      <c r="Q209" s="89">
        <v>0.5</v>
      </c>
      <c r="R209" s="90">
        <v>0.39</v>
      </c>
      <c r="S209" s="90">
        <v>0.55000000000000004</v>
      </c>
      <c r="T209" s="89">
        <v>0.5</v>
      </c>
      <c r="U209" s="89">
        <v>0</v>
      </c>
      <c r="V209" s="89">
        <v>0</v>
      </c>
      <c r="W209" s="89">
        <v>0</v>
      </c>
      <c r="X209" s="89">
        <v>0</v>
      </c>
      <c r="Y209" s="89">
        <v>0</v>
      </c>
      <c r="Z209" s="89">
        <v>0</v>
      </c>
      <c r="AA209" s="89">
        <v>0</v>
      </c>
      <c r="AB209" s="89">
        <v>0</v>
      </c>
      <c r="AC209" s="89">
        <v>0</v>
      </c>
      <c r="AD209" s="89">
        <v>0</v>
      </c>
      <c r="AE209" s="89">
        <v>0</v>
      </c>
      <c r="AF209" s="89">
        <v>0</v>
      </c>
      <c r="AG209" s="89">
        <v>0</v>
      </c>
      <c r="AH209" s="89">
        <v>0</v>
      </c>
      <c r="AI209" s="90">
        <v>0</v>
      </c>
      <c r="AJ209" s="90">
        <v>0</v>
      </c>
      <c r="AK209" s="90">
        <v>-0.19</v>
      </c>
      <c r="AL209" s="89">
        <v>0</v>
      </c>
      <c r="AM209" s="89"/>
      <c r="AN209" s="89"/>
      <c r="AO209" s="89">
        <v>-0.17</v>
      </c>
      <c r="AP209" s="62">
        <v>0</v>
      </c>
      <c r="AQ209" s="62">
        <v>0.29499999999999998</v>
      </c>
      <c r="AR209" s="62">
        <v>0</v>
      </c>
      <c r="AS209" s="62">
        <v>-0.33</v>
      </c>
      <c r="AT209" s="62">
        <v>0</v>
      </c>
      <c r="AU209" s="62">
        <v>0</v>
      </c>
      <c r="AV209" s="62">
        <v>0</v>
      </c>
      <c r="AW209" s="62">
        <v>0</v>
      </c>
      <c r="AX209" s="62">
        <v>0</v>
      </c>
      <c r="AY209" s="62">
        <v>-5.4999990000000011E-3</v>
      </c>
      <c r="AZ209" s="62">
        <v>0.06</v>
      </c>
      <c r="BA209" s="62">
        <v>0.1825</v>
      </c>
      <c r="BB209" s="62">
        <v>1.2500000000000001E-2</v>
      </c>
      <c r="BC209" s="62">
        <v>-5.4999990000000011E-3</v>
      </c>
      <c r="BD209" s="62">
        <v>1.1000000000000001E-2</v>
      </c>
      <c r="BE209" s="62">
        <v>5.0000000000000001E-3</v>
      </c>
      <c r="BF209" s="62">
        <v>0</v>
      </c>
      <c r="BG209" s="62">
        <v>-5.4999990000000011E-3</v>
      </c>
      <c r="BH209" s="62">
        <v>1.1000000000000001E-2</v>
      </c>
      <c r="BI209" s="62">
        <v>-5.9000000000000004E-2</v>
      </c>
      <c r="BJ209" s="62">
        <v>2.6000000000000002E-2</v>
      </c>
      <c r="BK209" s="62">
        <v>6.938893903907233E-18</v>
      </c>
      <c r="BL209" s="62">
        <v>1.8000000000000002E-2</v>
      </c>
      <c r="BM209" s="62">
        <v>6.5000000000000006E-3</v>
      </c>
      <c r="BN209" s="62">
        <v>0.01</v>
      </c>
      <c r="BO209" s="62">
        <v>0.43</v>
      </c>
      <c r="BP209" s="62">
        <v>3.5000000000000003E-2</v>
      </c>
      <c r="BQ209" s="62">
        <v>0</v>
      </c>
      <c r="BR209" s="62">
        <v>0</v>
      </c>
      <c r="BS209" s="62">
        <v>0.215</v>
      </c>
      <c r="BT209" s="62">
        <v>7.4999999999999997E-3</v>
      </c>
      <c r="BU209" s="62">
        <v>0.215</v>
      </c>
      <c r="BV209" s="62">
        <v>7.4999999999999997E-3</v>
      </c>
      <c r="BW209" s="62">
        <v>-1.4750000000000001E-2</v>
      </c>
      <c r="BX209" s="62">
        <v>0.02</v>
      </c>
      <c r="BY209" s="62">
        <v>1.4750000000000001E-2</v>
      </c>
      <c r="BZ209" s="62">
        <v>0.01</v>
      </c>
      <c r="CA209" s="62">
        <v>2.4999999999999307E-4</v>
      </c>
      <c r="CB209" s="62">
        <v>1.2500000000000001E-2</v>
      </c>
      <c r="CC209" s="62">
        <v>1</v>
      </c>
      <c r="CD209" s="62">
        <v>0</v>
      </c>
      <c r="CE209" s="331"/>
      <c r="CF209" s="76"/>
      <c r="CG209" s="91"/>
    </row>
    <row r="210" spans="4:85" x14ac:dyDescent="0.2">
      <c r="D210" s="91">
        <v>42583</v>
      </c>
      <c r="F210" s="89">
        <v>3.7340000000000004</v>
      </c>
      <c r="G210" s="90">
        <v>7.0839475744639002E-2</v>
      </c>
      <c r="H210" s="89">
        <v>0.15</v>
      </c>
      <c r="I210" s="89">
        <v>0.55000000000000004</v>
      </c>
      <c r="J210" s="89">
        <v>0.55000000000000004</v>
      </c>
      <c r="K210" s="89">
        <v>0.5</v>
      </c>
      <c r="L210" s="87">
        <v>0.6</v>
      </c>
      <c r="M210" s="87">
        <v>0.55000000000000004</v>
      </c>
      <c r="N210" s="89">
        <v>0.6</v>
      </c>
      <c r="O210" s="89">
        <v>0.55000000000000004</v>
      </c>
      <c r="P210" s="89">
        <v>0.6</v>
      </c>
      <c r="Q210" s="89">
        <v>0.45</v>
      </c>
      <c r="R210" s="90">
        <v>0.34</v>
      </c>
      <c r="S210" s="90">
        <v>0.6</v>
      </c>
      <c r="T210" s="89">
        <v>0.55000000000000004</v>
      </c>
      <c r="U210" s="89">
        <v>0</v>
      </c>
      <c r="V210" s="89">
        <v>0</v>
      </c>
      <c r="W210" s="89">
        <v>0</v>
      </c>
      <c r="X210" s="89">
        <v>0</v>
      </c>
      <c r="Y210" s="89">
        <v>0</v>
      </c>
      <c r="Z210" s="89">
        <v>0</v>
      </c>
      <c r="AA210" s="89">
        <v>0</v>
      </c>
      <c r="AB210" s="89">
        <v>0</v>
      </c>
      <c r="AC210" s="89">
        <v>0</v>
      </c>
      <c r="AD210" s="89">
        <v>0</v>
      </c>
      <c r="AE210" s="89">
        <v>0</v>
      </c>
      <c r="AF210" s="89">
        <v>0</v>
      </c>
      <c r="AG210" s="89">
        <v>0</v>
      </c>
      <c r="AH210" s="89">
        <v>0</v>
      </c>
      <c r="AI210" s="90">
        <v>0</v>
      </c>
      <c r="AJ210" s="90">
        <v>0</v>
      </c>
      <c r="AK210" s="90">
        <v>-0.19</v>
      </c>
      <c r="AL210" s="89">
        <v>0</v>
      </c>
      <c r="AM210" s="89"/>
      <c r="AN210" s="89"/>
      <c r="AO210" s="89">
        <v>-0.17</v>
      </c>
      <c r="AP210" s="62">
        <v>0</v>
      </c>
      <c r="AQ210" s="62">
        <v>0.29499999999999998</v>
      </c>
      <c r="AR210" s="62">
        <v>0</v>
      </c>
      <c r="AS210" s="62">
        <v>-0.33</v>
      </c>
      <c r="AT210" s="62">
        <v>0</v>
      </c>
      <c r="AU210" s="62">
        <v>0</v>
      </c>
      <c r="AV210" s="62">
        <v>0</v>
      </c>
      <c r="AW210" s="62">
        <v>0</v>
      </c>
      <c r="AX210" s="62">
        <v>0</v>
      </c>
      <c r="AY210" s="62">
        <v>-5.4999990000000011E-3</v>
      </c>
      <c r="AZ210" s="62">
        <v>0.06</v>
      </c>
      <c r="BA210" s="62">
        <v>0.1825</v>
      </c>
      <c r="BB210" s="62">
        <v>1.2500000000000001E-2</v>
      </c>
      <c r="BC210" s="62">
        <v>-5.4999990000000011E-3</v>
      </c>
      <c r="BD210" s="62">
        <v>1.1000000000000001E-2</v>
      </c>
      <c r="BE210" s="62">
        <v>5.0000000000000001E-3</v>
      </c>
      <c r="BF210" s="62">
        <v>0</v>
      </c>
      <c r="BG210" s="62">
        <v>-5.4999990000000011E-3</v>
      </c>
      <c r="BH210" s="62">
        <v>1.1000000000000001E-2</v>
      </c>
      <c r="BI210" s="62">
        <v>-0.05</v>
      </c>
      <c r="BJ210" s="62">
        <v>2.6000000000000002E-2</v>
      </c>
      <c r="BK210" s="62">
        <v>6.938893903907233E-18</v>
      </c>
      <c r="BL210" s="62">
        <v>1.9000000000000003E-2</v>
      </c>
      <c r="BM210" s="62">
        <v>6.5000000000000006E-3</v>
      </c>
      <c r="BN210" s="62">
        <v>0.01</v>
      </c>
      <c r="BO210" s="62">
        <v>0.495</v>
      </c>
      <c r="BP210" s="62">
        <v>3.5000000000000003E-2</v>
      </c>
      <c r="BQ210" s="62">
        <v>0</v>
      </c>
      <c r="BR210" s="62">
        <v>0</v>
      </c>
      <c r="BS210" s="62">
        <v>0.215</v>
      </c>
      <c r="BT210" s="62">
        <v>7.4999999999999997E-3</v>
      </c>
      <c r="BU210" s="62">
        <v>0.215</v>
      </c>
      <c r="BV210" s="62">
        <v>7.4999999999999997E-3</v>
      </c>
      <c r="BW210" s="62">
        <v>-1.4750000000000001E-2</v>
      </c>
      <c r="BX210" s="62">
        <v>0.02</v>
      </c>
      <c r="BY210" s="62">
        <v>1.225E-2</v>
      </c>
      <c r="BZ210" s="62">
        <v>0.01</v>
      </c>
      <c r="CA210" s="62">
        <v>-2.7500000000000003E-3</v>
      </c>
      <c r="CB210" s="62">
        <v>1.2500000000000001E-2</v>
      </c>
      <c r="CC210" s="62">
        <v>1</v>
      </c>
      <c r="CD210" s="62">
        <v>0</v>
      </c>
      <c r="CE210" s="331"/>
      <c r="CF210" s="76"/>
      <c r="CG210" s="91"/>
    </row>
    <row r="211" spans="4:85" x14ac:dyDescent="0.2">
      <c r="D211" s="91">
        <v>42614</v>
      </c>
      <c r="F211" s="89">
        <v>3.7480000000000002</v>
      </c>
      <c r="G211" s="90">
        <v>7.0843432137155007E-2</v>
      </c>
      <c r="H211" s="89">
        <v>0.15</v>
      </c>
      <c r="I211" s="89">
        <v>0.55000000000000004</v>
      </c>
      <c r="J211" s="89">
        <v>0.55000000000000004</v>
      </c>
      <c r="K211" s="89">
        <v>0.55000000000000004</v>
      </c>
      <c r="L211" s="87">
        <v>0.55000000000000004</v>
      </c>
      <c r="M211" s="87">
        <v>0.55000000000000004</v>
      </c>
      <c r="N211" s="89">
        <v>0.6</v>
      </c>
      <c r="O211" s="89">
        <v>0.6</v>
      </c>
      <c r="P211" s="89">
        <v>0.55000000000000004</v>
      </c>
      <c r="Q211" s="89">
        <v>0.5</v>
      </c>
      <c r="R211" s="90">
        <v>0.39</v>
      </c>
      <c r="S211" s="90">
        <v>0.6</v>
      </c>
      <c r="T211" s="89">
        <v>0.55000000000000004</v>
      </c>
      <c r="U211" s="89">
        <v>0</v>
      </c>
      <c r="V211" s="89">
        <v>0</v>
      </c>
      <c r="W211" s="89">
        <v>0</v>
      </c>
      <c r="X211" s="89">
        <v>0</v>
      </c>
      <c r="Y211" s="89">
        <v>0</v>
      </c>
      <c r="Z211" s="89">
        <v>0</v>
      </c>
      <c r="AA211" s="89">
        <v>0</v>
      </c>
      <c r="AB211" s="89">
        <v>0</v>
      </c>
      <c r="AC211" s="89">
        <v>0</v>
      </c>
      <c r="AD211" s="89">
        <v>0</v>
      </c>
      <c r="AE211" s="89">
        <v>0</v>
      </c>
      <c r="AF211" s="89">
        <v>0</v>
      </c>
      <c r="AG211" s="89">
        <v>0</v>
      </c>
      <c r="AH211" s="89">
        <v>0</v>
      </c>
      <c r="AI211" s="90">
        <v>0</v>
      </c>
      <c r="AJ211" s="90">
        <v>0</v>
      </c>
      <c r="AK211" s="90">
        <v>-0.19</v>
      </c>
      <c r="AL211" s="89">
        <v>0</v>
      </c>
      <c r="AM211" s="89"/>
      <c r="AN211" s="89"/>
      <c r="AO211" s="89">
        <v>-0.17</v>
      </c>
      <c r="AP211" s="62">
        <v>0</v>
      </c>
      <c r="AQ211" s="62">
        <v>0.29499999999999998</v>
      </c>
      <c r="AR211" s="62">
        <v>0</v>
      </c>
      <c r="AS211" s="62">
        <v>-0.33</v>
      </c>
      <c r="AT211" s="62">
        <v>0</v>
      </c>
      <c r="AU211" s="62">
        <v>0</v>
      </c>
      <c r="AV211" s="62">
        <v>0</v>
      </c>
      <c r="AW211" s="62">
        <v>0</v>
      </c>
      <c r="AX211" s="62">
        <v>0</v>
      </c>
      <c r="AY211" s="62">
        <v>-5.4999990000000011E-3</v>
      </c>
      <c r="AZ211" s="62">
        <v>0.06</v>
      </c>
      <c r="BA211" s="62">
        <v>0.1825</v>
      </c>
      <c r="BB211" s="62">
        <v>1.2500000000000001E-2</v>
      </c>
      <c r="BC211" s="62">
        <v>-5.4999990000000011E-3</v>
      </c>
      <c r="BD211" s="62">
        <v>1.1000000000000001E-2</v>
      </c>
      <c r="BE211" s="62">
        <v>5.0000000000000001E-3</v>
      </c>
      <c r="BF211" s="62">
        <v>0</v>
      </c>
      <c r="BG211" s="62">
        <v>-5.4999990000000011E-3</v>
      </c>
      <c r="BH211" s="62">
        <v>1.1000000000000001E-2</v>
      </c>
      <c r="BI211" s="62">
        <v>-0.03</v>
      </c>
      <c r="BJ211" s="62">
        <v>2.5000000000000001E-2</v>
      </c>
      <c r="BK211" s="62">
        <v>6.938893903907233E-18</v>
      </c>
      <c r="BL211" s="62">
        <v>1.9000000000000003E-2</v>
      </c>
      <c r="BM211" s="62">
        <v>6.5000000000000006E-3</v>
      </c>
      <c r="BN211" s="62">
        <v>0.01</v>
      </c>
      <c r="BO211" s="62">
        <v>0.39500000000000002</v>
      </c>
      <c r="BP211" s="62">
        <v>3.5000000000000003E-2</v>
      </c>
      <c r="BQ211" s="62">
        <v>0</v>
      </c>
      <c r="BR211" s="62">
        <v>0</v>
      </c>
      <c r="BS211" s="62">
        <v>0.19500000000000001</v>
      </c>
      <c r="BT211" s="62">
        <v>5.0000000000000001E-3</v>
      </c>
      <c r="BU211" s="62">
        <v>0.19500000000000001</v>
      </c>
      <c r="BV211" s="62">
        <v>5.0000000000000001E-3</v>
      </c>
      <c r="BW211" s="62">
        <v>-1.7250000000000001E-2</v>
      </c>
      <c r="BX211" s="62">
        <v>0.02</v>
      </c>
      <c r="BY211" s="62">
        <v>1.225E-2</v>
      </c>
      <c r="BZ211" s="62">
        <v>0.01</v>
      </c>
      <c r="CA211" s="62">
        <v>-2.7500000000000003E-3</v>
      </c>
      <c r="CB211" s="62">
        <v>1.2500000000000001E-2</v>
      </c>
      <c r="CC211" s="62">
        <v>0.6</v>
      </c>
      <c r="CD211" s="62">
        <v>0</v>
      </c>
      <c r="CE211" s="331"/>
      <c r="CF211" s="76"/>
      <c r="CG211" s="91"/>
    </row>
    <row r="212" spans="4:85" x14ac:dyDescent="0.2">
      <c r="D212" s="91">
        <v>42644</v>
      </c>
      <c r="F212" s="89">
        <v>3.75</v>
      </c>
      <c r="G212" s="90">
        <v>7.0847260904111017E-2</v>
      </c>
      <c r="H212" s="89">
        <v>0.15</v>
      </c>
      <c r="I212" s="89">
        <v>0.6</v>
      </c>
      <c r="J212" s="89">
        <v>0.6</v>
      </c>
      <c r="K212" s="89">
        <v>0.55000000000000004</v>
      </c>
      <c r="L212" s="87">
        <v>0.6</v>
      </c>
      <c r="M212" s="87">
        <v>0.6</v>
      </c>
      <c r="N212" s="89">
        <v>0.65</v>
      </c>
      <c r="O212" s="89">
        <v>0.65</v>
      </c>
      <c r="P212" s="89">
        <v>0.6</v>
      </c>
      <c r="Q212" s="89">
        <v>0.5</v>
      </c>
      <c r="R212" s="90">
        <v>0.435</v>
      </c>
      <c r="S212" s="90">
        <v>0.65</v>
      </c>
      <c r="T212" s="89">
        <v>0.6</v>
      </c>
      <c r="U212" s="89">
        <v>0</v>
      </c>
      <c r="V212" s="89">
        <v>0</v>
      </c>
      <c r="W212" s="89">
        <v>0</v>
      </c>
      <c r="X212" s="89">
        <v>0</v>
      </c>
      <c r="Y212" s="89">
        <v>0</v>
      </c>
      <c r="Z212" s="89">
        <v>0</v>
      </c>
      <c r="AA212" s="89">
        <v>0</v>
      </c>
      <c r="AB212" s="89">
        <v>0</v>
      </c>
      <c r="AC212" s="89">
        <v>0</v>
      </c>
      <c r="AD212" s="89">
        <v>0</v>
      </c>
      <c r="AE212" s="89">
        <v>0</v>
      </c>
      <c r="AF212" s="89">
        <v>0</v>
      </c>
      <c r="AG212" s="89">
        <v>0</v>
      </c>
      <c r="AH212" s="89">
        <v>0</v>
      </c>
      <c r="AI212" s="90">
        <v>0</v>
      </c>
      <c r="AJ212" s="90">
        <v>0</v>
      </c>
      <c r="AK212" s="90">
        <v>-0.19</v>
      </c>
      <c r="AL212" s="89">
        <v>0</v>
      </c>
      <c r="AM212" s="89"/>
      <c r="AN212" s="89"/>
      <c r="AO212" s="89">
        <v>-0.17</v>
      </c>
      <c r="AP212" s="62">
        <v>0</v>
      </c>
      <c r="AQ212" s="62">
        <v>0.29499999999999998</v>
      </c>
      <c r="AR212" s="62">
        <v>0</v>
      </c>
      <c r="AS212" s="62">
        <v>-0.33</v>
      </c>
      <c r="AT212" s="62">
        <v>0</v>
      </c>
      <c r="AU212" s="62">
        <v>0</v>
      </c>
      <c r="AV212" s="62">
        <v>0</v>
      </c>
      <c r="AW212" s="62">
        <v>0</v>
      </c>
      <c r="AX212" s="62">
        <v>0</v>
      </c>
      <c r="AY212" s="62">
        <v>-5.4999990000000011E-3</v>
      </c>
      <c r="AZ212" s="62">
        <v>0.06</v>
      </c>
      <c r="BA212" s="62">
        <v>0.1875</v>
      </c>
      <c r="BB212" s="62">
        <v>1.2500000000000001E-2</v>
      </c>
      <c r="BC212" s="62">
        <v>-5.4999990000000011E-3</v>
      </c>
      <c r="BD212" s="62">
        <v>1.1000000000000001E-2</v>
      </c>
      <c r="BE212" s="62">
        <v>5.0000000000000001E-3</v>
      </c>
      <c r="BF212" s="62">
        <v>0</v>
      </c>
      <c r="BG212" s="62">
        <v>-5.4999990000000011E-3</v>
      </c>
      <c r="BH212" s="62">
        <v>1.1000000000000001E-2</v>
      </c>
      <c r="BI212" s="62">
        <v>-0.04</v>
      </c>
      <c r="BJ212" s="62">
        <v>2.5000000000000001E-2</v>
      </c>
      <c r="BK212" s="62">
        <v>6.938893903907233E-18</v>
      </c>
      <c r="BL212" s="62">
        <v>0.02</v>
      </c>
      <c r="BM212" s="62">
        <v>6.5000000000000006E-3</v>
      </c>
      <c r="BN212" s="62">
        <v>0.01</v>
      </c>
      <c r="BO212" s="62">
        <v>0.46100000000000002</v>
      </c>
      <c r="BP212" s="62">
        <v>3.5000000000000003E-2</v>
      </c>
      <c r="BQ212" s="62">
        <v>0</v>
      </c>
      <c r="BR212" s="62">
        <v>0</v>
      </c>
      <c r="BS212" s="62">
        <v>0.215</v>
      </c>
      <c r="BT212" s="62">
        <v>2.5000000000000001E-3</v>
      </c>
      <c r="BU212" s="62">
        <v>0.215</v>
      </c>
      <c r="BV212" s="62">
        <v>2.5000000000000001E-3</v>
      </c>
      <c r="BW212" s="62">
        <v>-1.7250000000000001E-2</v>
      </c>
      <c r="BX212" s="62">
        <v>0.02</v>
      </c>
      <c r="BY212" s="62">
        <v>-3.5000000000000005E-3</v>
      </c>
      <c r="BZ212" s="62">
        <v>0.01</v>
      </c>
      <c r="CA212" s="62">
        <v>-1.8500000000000003E-2</v>
      </c>
      <c r="CB212" s="62">
        <v>1.2500000000000001E-2</v>
      </c>
      <c r="CC212" s="62">
        <v>0.3</v>
      </c>
      <c r="CD212" s="62">
        <v>0</v>
      </c>
      <c r="CE212" s="331"/>
      <c r="CF212" s="76"/>
      <c r="CG212" s="91"/>
    </row>
    <row r="213" spans="4:85" x14ac:dyDescent="0.2">
      <c r="D213" s="91">
        <v>42675</v>
      </c>
      <c r="F213" s="89">
        <v>3.7770000000000001</v>
      </c>
      <c r="G213" s="90">
        <v>7.0851217296637015E-2</v>
      </c>
      <c r="H213" s="89">
        <v>0.15</v>
      </c>
      <c r="I213" s="89">
        <v>0.8</v>
      </c>
      <c r="J213" s="89">
        <v>0.85</v>
      </c>
      <c r="K213" s="89">
        <v>0.8</v>
      </c>
      <c r="L213" s="87">
        <v>0.8</v>
      </c>
      <c r="M213" s="87">
        <v>0.9</v>
      </c>
      <c r="N213" s="89">
        <v>0.95</v>
      </c>
      <c r="O213" s="89">
        <v>0.85</v>
      </c>
      <c r="P213" s="89">
        <v>0.8</v>
      </c>
      <c r="Q213" s="89">
        <v>0.95</v>
      </c>
      <c r="R213" s="90">
        <v>0.625</v>
      </c>
      <c r="S213" s="90">
        <v>0.8</v>
      </c>
      <c r="T213" s="89">
        <v>0.8</v>
      </c>
      <c r="U213" s="89">
        <v>0</v>
      </c>
      <c r="V213" s="89">
        <v>0</v>
      </c>
      <c r="W213" s="89">
        <v>0</v>
      </c>
      <c r="X213" s="89">
        <v>0</v>
      </c>
      <c r="Y213" s="89">
        <v>0</v>
      </c>
      <c r="Z213" s="89">
        <v>0</v>
      </c>
      <c r="AA213" s="89">
        <v>0</v>
      </c>
      <c r="AB213" s="89">
        <v>0</v>
      </c>
      <c r="AC213" s="89">
        <v>0</v>
      </c>
      <c r="AD213" s="89">
        <v>0</v>
      </c>
      <c r="AE213" s="89">
        <v>0</v>
      </c>
      <c r="AF213" s="89">
        <v>0</v>
      </c>
      <c r="AG213" s="89">
        <v>0</v>
      </c>
      <c r="AH213" s="89">
        <v>0</v>
      </c>
      <c r="AI213" s="90">
        <v>0</v>
      </c>
      <c r="AJ213" s="90">
        <v>0</v>
      </c>
      <c r="AK213" s="90">
        <v>-0.19</v>
      </c>
      <c r="AL213" s="89">
        <v>0</v>
      </c>
      <c r="AM213" s="89"/>
      <c r="AN213" s="89"/>
      <c r="AO213" s="89">
        <v>-0.17</v>
      </c>
      <c r="AP213" s="62">
        <v>0</v>
      </c>
      <c r="AQ213" s="62">
        <v>0.12</v>
      </c>
      <c r="AR213" s="62">
        <v>0</v>
      </c>
      <c r="AS213" s="62">
        <v>-0.33</v>
      </c>
      <c r="AT213" s="62">
        <v>0</v>
      </c>
      <c r="AU213" s="62">
        <v>0</v>
      </c>
      <c r="AV213" s="62">
        <v>0</v>
      </c>
      <c r="AW213" s="62">
        <v>0</v>
      </c>
      <c r="AX213" s="62">
        <v>0</v>
      </c>
      <c r="AY213" s="62">
        <v>-8.4999990000000011E-3</v>
      </c>
      <c r="AZ213" s="62">
        <v>0.06</v>
      </c>
      <c r="BA213" s="62">
        <v>0.27</v>
      </c>
      <c r="BB213" s="62">
        <v>1.7500000000000002E-2</v>
      </c>
      <c r="BC213" s="62">
        <v>-8.4999990000000011E-3</v>
      </c>
      <c r="BD213" s="62">
        <v>8.6999999999999994E-3</v>
      </c>
      <c r="BE213" s="62">
        <v>5.0000000000000001E-3</v>
      </c>
      <c r="BF213" s="62">
        <v>0</v>
      </c>
      <c r="BG213" s="62">
        <v>-8.4999990000000011E-3</v>
      </c>
      <c r="BH213" s="62">
        <v>8.6999999999999994E-3</v>
      </c>
      <c r="BI213" s="62">
        <v>-3.6499999999999998E-2</v>
      </c>
      <c r="BJ213" s="62">
        <v>2.5000000000000001E-2</v>
      </c>
      <c r="BK213" s="62">
        <v>7.4999999999999997E-3</v>
      </c>
      <c r="BL213" s="62">
        <v>0.02</v>
      </c>
      <c r="BM213" s="62">
        <v>1.6E-2</v>
      </c>
      <c r="BN213" s="62">
        <v>1.4999999999999999E-2</v>
      </c>
      <c r="BO213" s="62">
        <v>0.76749999999999996</v>
      </c>
      <c r="BP213" s="62">
        <v>0.14599999999999999</v>
      </c>
      <c r="BQ213" s="62">
        <v>0</v>
      </c>
      <c r="BR213" s="62">
        <v>0</v>
      </c>
      <c r="BS213" s="62">
        <v>0.28749999999999998</v>
      </c>
      <c r="BT213" s="62">
        <v>0.02</v>
      </c>
      <c r="BU213" s="62">
        <v>0.46500000000000002</v>
      </c>
      <c r="BV213" s="62">
        <v>1.4999999999999999E-2</v>
      </c>
      <c r="BW213" s="62">
        <v>-2.8000000000000004E-2</v>
      </c>
      <c r="BX213" s="62">
        <v>1.7500000000000002E-2</v>
      </c>
      <c r="BY213" s="62">
        <v>-2.5000000000000001E-3</v>
      </c>
      <c r="BZ213" s="62">
        <v>7.4999999999999997E-3</v>
      </c>
      <c r="CA213" s="62">
        <v>-1.7500000000000002E-2</v>
      </c>
      <c r="CB213" s="62">
        <v>0.01</v>
      </c>
      <c r="CC213" s="62">
        <v>0.23</v>
      </c>
      <c r="CD213" s="62">
        <v>0</v>
      </c>
      <c r="CE213" s="331"/>
      <c r="CF213" s="76"/>
      <c r="CG213" s="91"/>
    </row>
    <row r="214" spans="4:85" x14ac:dyDescent="0.2">
      <c r="D214" s="91">
        <v>42705</v>
      </c>
      <c r="F214" s="89">
        <v>3.8240000000000003</v>
      </c>
      <c r="G214" s="90">
        <v>7.0855046063603017E-2</v>
      </c>
      <c r="H214" s="89">
        <v>0.15</v>
      </c>
      <c r="I214" s="89">
        <v>1</v>
      </c>
      <c r="J214" s="89">
        <v>1.05</v>
      </c>
      <c r="K214" s="89">
        <v>1</v>
      </c>
      <c r="L214" s="87">
        <v>1</v>
      </c>
      <c r="M214" s="87">
        <v>1.1499999999999999</v>
      </c>
      <c r="N214" s="89">
        <v>1.25</v>
      </c>
      <c r="O214" s="89">
        <v>1.05</v>
      </c>
      <c r="P214" s="89">
        <v>1</v>
      </c>
      <c r="Q214" s="89">
        <v>1.35</v>
      </c>
      <c r="R214" s="90">
        <v>0.625</v>
      </c>
      <c r="S214" s="90">
        <v>1.1000000000000001</v>
      </c>
      <c r="T214" s="89">
        <v>1</v>
      </c>
      <c r="U214" s="89">
        <v>0</v>
      </c>
      <c r="V214" s="89">
        <v>0</v>
      </c>
      <c r="W214" s="89">
        <v>0</v>
      </c>
      <c r="X214" s="89">
        <v>0</v>
      </c>
      <c r="Y214" s="89">
        <v>0</v>
      </c>
      <c r="Z214" s="89">
        <v>0</v>
      </c>
      <c r="AA214" s="89">
        <v>0</v>
      </c>
      <c r="AB214" s="89">
        <v>0</v>
      </c>
      <c r="AC214" s="89">
        <v>0</v>
      </c>
      <c r="AD214" s="89">
        <v>0</v>
      </c>
      <c r="AE214" s="89">
        <v>0</v>
      </c>
      <c r="AF214" s="89">
        <v>0</v>
      </c>
      <c r="AG214" s="89">
        <v>0</v>
      </c>
      <c r="AH214" s="89">
        <v>0</v>
      </c>
      <c r="AI214" s="90">
        <v>0</v>
      </c>
      <c r="AJ214" s="90">
        <v>0</v>
      </c>
      <c r="AK214" s="90">
        <v>-0.19</v>
      </c>
      <c r="AL214" s="89">
        <v>0</v>
      </c>
      <c r="AM214" s="89"/>
      <c r="AN214" s="89"/>
      <c r="AO214" s="89">
        <v>-0.17</v>
      </c>
      <c r="AP214" s="62">
        <v>0</v>
      </c>
      <c r="AQ214" s="62">
        <v>0.12</v>
      </c>
      <c r="AR214" s="62">
        <v>0</v>
      </c>
      <c r="AS214" s="62">
        <v>-0.33</v>
      </c>
      <c r="AT214" s="62">
        <v>0</v>
      </c>
      <c r="AU214" s="62">
        <v>0</v>
      </c>
      <c r="AV214" s="62">
        <v>0</v>
      </c>
      <c r="AW214" s="62">
        <v>0</v>
      </c>
      <c r="AX214" s="62">
        <v>0</v>
      </c>
      <c r="AY214" s="62">
        <v>-8.4999990000000011E-3</v>
      </c>
      <c r="AZ214" s="62">
        <v>0.06</v>
      </c>
      <c r="BA214" s="62">
        <v>0.30499999999999999</v>
      </c>
      <c r="BB214" s="62">
        <v>2.2499999999999999E-2</v>
      </c>
      <c r="BC214" s="62">
        <v>-8.4999990000000011E-3</v>
      </c>
      <c r="BD214" s="62">
        <v>8.6999999999999994E-3</v>
      </c>
      <c r="BE214" s="62">
        <v>5.0000000000000001E-3</v>
      </c>
      <c r="BF214" s="62">
        <v>0</v>
      </c>
      <c r="BG214" s="62">
        <v>-8.4999990000000011E-3</v>
      </c>
      <c r="BH214" s="62">
        <v>8.6999999999999994E-3</v>
      </c>
      <c r="BI214" s="62">
        <v>-4.0500000000000001E-2</v>
      </c>
      <c r="BJ214" s="62">
        <v>2.5000000000000001E-2</v>
      </c>
      <c r="BK214" s="62">
        <v>7.4999999999999997E-3</v>
      </c>
      <c r="BL214" s="62">
        <v>2.1000000000000001E-2</v>
      </c>
      <c r="BM214" s="62">
        <v>1.6E-2</v>
      </c>
      <c r="BN214" s="62">
        <v>1.4999999999999999E-2</v>
      </c>
      <c r="BO214" s="62">
        <v>1.19</v>
      </c>
      <c r="BP214" s="62">
        <v>0.2</v>
      </c>
      <c r="BQ214" s="62">
        <v>0</v>
      </c>
      <c r="BR214" s="62">
        <v>0</v>
      </c>
      <c r="BS214" s="62">
        <v>0.33750000000000002</v>
      </c>
      <c r="BT214" s="62">
        <v>2.2499999999999999E-2</v>
      </c>
      <c r="BU214" s="62">
        <v>0.8</v>
      </c>
      <c r="BV214" s="62">
        <v>1.7500000000000002E-2</v>
      </c>
      <c r="BW214" s="62">
        <v>-2.0499999999999997E-2</v>
      </c>
      <c r="BX214" s="62">
        <v>1.7500000000000002E-2</v>
      </c>
      <c r="BY214" s="62">
        <v>-2.5000000000000001E-3</v>
      </c>
      <c r="BZ214" s="62">
        <v>7.4999999999999997E-3</v>
      </c>
      <c r="CA214" s="62">
        <v>-1.7500000000000002E-2</v>
      </c>
      <c r="CB214" s="62">
        <v>0.01</v>
      </c>
      <c r="CC214" s="62">
        <v>0.26</v>
      </c>
      <c r="CD214" s="62">
        <v>0</v>
      </c>
      <c r="CE214" s="331"/>
      <c r="CF214" s="76"/>
      <c r="CG214" s="91"/>
    </row>
    <row r="215" spans="4:85" x14ac:dyDescent="0.2">
      <c r="D215" s="91">
        <v>42736</v>
      </c>
      <c r="F215" s="89">
        <v>4.0374999999999996</v>
      </c>
      <c r="G215" s="90">
        <v>7.085900245613902E-2</v>
      </c>
      <c r="H215" s="89">
        <v>0.15</v>
      </c>
      <c r="I215" s="89">
        <v>1</v>
      </c>
      <c r="J215" s="89">
        <v>1.05</v>
      </c>
      <c r="K215" s="89">
        <v>1</v>
      </c>
      <c r="L215" s="87">
        <v>1</v>
      </c>
      <c r="M215" s="87">
        <v>1.1499999999999999</v>
      </c>
      <c r="N215" s="89">
        <v>1.45</v>
      </c>
      <c r="O215" s="89">
        <v>1.05</v>
      </c>
      <c r="P215" s="89">
        <v>1</v>
      </c>
      <c r="Q215" s="89">
        <v>1.35</v>
      </c>
      <c r="R215" s="90">
        <v>0.7</v>
      </c>
      <c r="S215" s="90">
        <v>1.1000000000000001</v>
      </c>
      <c r="T215" s="89">
        <v>1</v>
      </c>
      <c r="U215" s="89">
        <v>0</v>
      </c>
      <c r="V215" s="89">
        <v>0</v>
      </c>
      <c r="W215" s="89">
        <v>0</v>
      </c>
      <c r="X215" s="89">
        <v>0</v>
      </c>
      <c r="Y215" s="89">
        <v>0</v>
      </c>
      <c r="Z215" s="89">
        <v>0</v>
      </c>
      <c r="AA215" s="89">
        <v>0</v>
      </c>
      <c r="AB215" s="89">
        <v>0</v>
      </c>
      <c r="AC215" s="89">
        <v>0</v>
      </c>
      <c r="AD215" s="89">
        <v>0</v>
      </c>
      <c r="AE215" s="89">
        <v>0</v>
      </c>
      <c r="AF215" s="89">
        <v>0</v>
      </c>
      <c r="AG215" s="89">
        <v>0</v>
      </c>
      <c r="AH215" s="89">
        <v>0</v>
      </c>
      <c r="AI215" s="90">
        <v>0</v>
      </c>
      <c r="AJ215" s="90">
        <v>0</v>
      </c>
      <c r="AK215" s="90">
        <v>-0.19</v>
      </c>
      <c r="AL215" s="89">
        <v>0</v>
      </c>
      <c r="AM215" s="89"/>
      <c r="AN215" s="89"/>
      <c r="AO215" s="89">
        <v>-0.17</v>
      </c>
      <c r="AP215" s="62">
        <v>0</v>
      </c>
      <c r="AQ215" s="62">
        <v>0.12</v>
      </c>
      <c r="AR215" s="62">
        <v>0</v>
      </c>
      <c r="AS215" s="62">
        <v>-0.33</v>
      </c>
      <c r="AT215" s="62">
        <v>0</v>
      </c>
      <c r="AU215" s="62">
        <v>0</v>
      </c>
      <c r="AV215" s="62">
        <v>0</v>
      </c>
      <c r="AW215" s="62">
        <v>0</v>
      </c>
      <c r="AX215" s="62">
        <v>0</v>
      </c>
      <c r="AY215" s="62">
        <v>-3.9999990000000006E-3</v>
      </c>
      <c r="AZ215" s="62">
        <v>0.06</v>
      </c>
      <c r="BA215" s="62">
        <v>0.30499999999999999</v>
      </c>
      <c r="BB215" s="62">
        <v>2.2499999999999999E-2</v>
      </c>
      <c r="BC215" s="62">
        <v>-3.9999990000000006E-3</v>
      </c>
      <c r="BD215" s="62">
        <v>8.6999999999999994E-3</v>
      </c>
      <c r="BE215" s="62">
        <v>5.0000000000000001E-3</v>
      </c>
      <c r="BF215" s="62">
        <v>0</v>
      </c>
      <c r="BG215" s="62">
        <v>-3.9999990000000006E-3</v>
      </c>
      <c r="BH215" s="62">
        <v>8.6999999999999994E-3</v>
      </c>
      <c r="BI215" s="62">
        <v>-3.6499999999999998E-2</v>
      </c>
      <c r="BJ215" s="62">
        <v>0.02</v>
      </c>
      <c r="BK215" s="62">
        <v>9.5000000000000015E-3</v>
      </c>
      <c r="BL215" s="62">
        <v>2.2000000000000002E-2</v>
      </c>
      <c r="BM215" s="62">
        <v>1.6E-2</v>
      </c>
      <c r="BN215" s="62">
        <v>1.4999999999999999E-2</v>
      </c>
      <c r="BO215" s="62">
        <v>1.5249999999999999</v>
      </c>
      <c r="BP215" s="62">
        <v>0.3</v>
      </c>
      <c r="BQ215" s="62">
        <v>0</v>
      </c>
      <c r="BR215" s="62">
        <v>0</v>
      </c>
      <c r="BS215" s="62">
        <v>0.4375</v>
      </c>
      <c r="BT215" s="62">
        <v>0.03</v>
      </c>
      <c r="BU215" s="62">
        <v>0.97499999999999998</v>
      </c>
      <c r="BV215" s="62">
        <v>2.2499999999999999E-2</v>
      </c>
      <c r="BW215" s="62">
        <v>-2.0499999999999997E-2</v>
      </c>
      <c r="BX215" s="62">
        <v>1.7500000000000002E-2</v>
      </c>
      <c r="BY215" s="62">
        <v>-2.5000000000000001E-3</v>
      </c>
      <c r="BZ215" s="62">
        <v>7.4999999999999997E-3</v>
      </c>
      <c r="CA215" s="62">
        <v>-1.7500000000000002E-2</v>
      </c>
      <c r="CB215" s="62">
        <v>0.01</v>
      </c>
      <c r="CC215" s="62">
        <v>8.5000000000000006E-2</v>
      </c>
      <c r="CD215" s="62">
        <v>0</v>
      </c>
      <c r="CE215" s="331"/>
      <c r="CF215" s="76"/>
      <c r="CG215" s="91"/>
    </row>
    <row r="216" spans="4:85" x14ac:dyDescent="0.2">
      <c r="D216" s="91">
        <v>42767</v>
      </c>
      <c r="F216" s="89">
        <v>3.9635000000000002</v>
      </c>
      <c r="G216" s="90">
        <v>7.0862958848680005E-2</v>
      </c>
      <c r="H216" s="89">
        <v>0.15</v>
      </c>
      <c r="I216" s="89">
        <v>1</v>
      </c>
      <c r="J216" s="89">
        <v>1.05</v>
      </c>
      <c r="K216" s="89">
        <v>1</v>
      </c>
      <c r="L216" s="87">
        <v>1</v>
      </c>
      <c r="M216" s="87">
        <v>1.1499999999999999</v>
      </c>
      <c r="N216" s="89">
        <v>1.45</v>
      </c>
      <c r="O216" s="89">
        <v>1.05</v>
      </c>
      <c r="P216" s="89">
        <v>1</v>
      </c>
      <c r="Q216" s="89">
        <v>1.35</v>
      </c>
      <c r="R216" s="90">
        <v>0.7</v>
      </c>
      <c r="S216" s="90">
        <v>1.1000000000000001</v>
      </c>
      <c r="T216" s="89">
        <v>1</v>
      </c>
      <c r="U216" s="89">
        <v>0</v>
      </c>
      <c r="V216" s="89">
        <v>0</v>
      </c>
      <c r="W216" s="89">
        <v>0</v>
      </c>
      <c r="X216" s="89">
        <v>0</v>
      </c>
      <c r="Y216" s="89">
        <v>0</v>
      </c>
      <c r="Z216" s="89">
        <v>0</v>
      </c>
      <c r="AA216" s="89">
        <v>0</v>
      </c>
      <c r="AB216" s="89">
        <v>0</v>
      </c>
      <c r="AC216" s="89">
        <v>0</v>
      </c>
      <c r="AD216" s="89">
        <v>0</v>
      </c>
      <c r="AE216" s="89">
        <v>0</v>
      </c>
      <c r="AF216" s="89">
        <v>0</v>
      </c>
      <c r="AG216" s="89">
        <v>0</v>
      </c>
      <c r="AH216" s="89">
        <v>0</v>
      </c>
      <c r="AI216" s="90">
        <v>0</v>
      </c>
      <c r="AJ216" s="90">
        <v>0</v>
      </c>
      <c r="AK216" s="90">
        <v>-0.19</v>
      </c>
      <c r="AL216" s="89">
        <v>0</v>
      </c>
      <c r="AM216" s="89"/>
      <c r="AN216" s="89"/>
      <c r="AO216" s="89">
        <v>-0.17</v>
      </c>
      <c r="AP216" s="62">
        <v>0</v>
      </c>
      <c r="AQ216" s="62">
        <v>0.12</v>
      </c>
      <c r="AR216" s="62">
        <v>0</v>
      </c>
      <c r="AS216" s="62">
        <v>-0.33</v>
      </c>
      <c r="AT216" s="62">
        <v>0</v>
      </c>
      <c r="AU216" s="62">
        <v>0</v>
      </c>
      <c r="AV216" s="62">
        <v>0</v>
      </c>
      <c r="AW216" s="62">
        <v>0</v>
      </c>
      <c r="AX216" s="62">
        <v>0</v>
      </c>
      <c r="AY216" s="62">
        <v>-3.9999990000000006E-3</v>
      </c>
      <c r="AZ216" s="62">
        <v>0.06</v>
      </c>
      <c r="BA216" s="62">
        <v>0.30499999999999999</v>
      </c>
      <c r="BB216" s="62">
        <v>2.2499999999999999E-2</v>
      </c>
      <c r="BC216" s="62">
        <v>-3.9999990000000006E-3</v>
      </c>
      <c r="BD216" s="62">
        <v>8.6999999999999994E-3</v>
      </c>
      <c r="BE216" s="62">
        <v>5.0000000000000001E-3</v>
      </c>
      <c r="BF216" s="62">
        <v>0</v>
      </c>
      <c r="BG216" s="62">
        <v>-3.9999990000000006E-3</v>
      </c>
      <c r="BH216" s="62">
        <v>8.6999999999999994E-3</v>
      </c>
      <c r="BI216" s="62">
        <v>-3.95E-2</v>
      </c>
      <c r="BJ216" s="62">
        <v>0.02</v>
      </c>
      <c r="BK216" s="62">
        <v>9.5000000000000015E-3</v>
      </c>
      <c r="BL216" s="62">
        <v>2.3000000000000003E-2</v>
      </c>
      <c r="BM216" s="62">
        <v>1.6E-2</v>
      </c>
      <c r="BN216" s="62">
        <v>1.4999999999999999E-2</v>
      </c>
      <c r="BO216" s="62">
        <v>1.4550000000000001</v>
      </c>
      <c r="BP216" s="62">
        <v>0.3</v>
      </c>
      <c r="BQ216" s="62">
        <v>0</v>
      </c>
      <c r="BR216" s="62">
        <v>0</v>
      </c>
      <c r="BS216" s="62">
        <v>0.435</v>
      </c>
      <c r="BT216" s="62">
        <v>0.03</v>
      </c>
      <c r="BU216" s="62">
        <v>0.97499999999999998</v>
      </c>
      <c r="BV216" s="62">
        <v>1.7500000000000002E-2</v>
      </c>
      <c r="BW216" s="62">
        <v>-2.0499999999999997E-2</v>
      </c>
      <c r="BX216" s="62">
        <v>1.7500000000000002E-2</v>
      </c>
      <c r="BY216" s="62">
        <v>-2.5000000000000001E-3</v>
      </c>
      <c r="BZ216" s="62">
        <v>7.4999999999999997E-3</v>
      </c>
      <c r="CA216" s="62">
        <v>-1.7500000000000002E-2</v>
      </c>
      <c r="CB216" s="62">
        <v>0.01</v>
      </c>
      <c r="CC216" s="62">
        <v>7.4999999999999997E-2</v>
      </c>
      <c r="CD216" s="62">
        <v>0</v>
      </c>
      <c r="CE216" s="331"/>
      <c r="CF216" s="76"/>
      <c r="CG216" s="91"/>
    </row>
    <row r="217" spans="4:85" x14ac:dyDescent="0.2">
      <c r="D217" s="91">
        <v>42795</v>
      </c>
      <c r="F217" s="89">
        <v>3.8655000000000004</v>
      </c>
      <c r="G217" s="90">
        <v>7.0866532364529014E-2</v>
      </c>
      <c r="H217" s="89">
        <v>0.15</v>
      </c>
      <c r="I217" s="89">
        <v>0.75</v>
      </c>
      <c r="J217" s="89">
        <v>0.8</v>
      </c>
      <c r="K217" s="89">
        <v>0.75</v>
      </c>
      <c r="L217" s="87">
        <v>0.75</v>
      </c>
      <c r="M217" s="87">
        <v>0.85</v>
      </c>
      <c r="N217" s="89">
        <v>1</v>
      </c>
      <c r="O217" s="89">
        <v>0.75</v>
      </c>
      <c r="P217" s="89">
        <v>0.75</v>
      </c>
      <c r="Q217" s="89">
        <v>0.95</v>
      </c>
      <c r="R217" s="90">
        <v>0.35</v>
      </c>
      <c r="S217" s="90">
        <v>0.75</v>
      </c>
      <c r="T217" s="89">
        <v>0.75</v>
      </c>
      <c r="U217" s="89">
        <v>0</v>
      </c>
      <c r="V217" s="89">
        <v>0</v>
      </c>
      <c r="W217" s="89">
        <v>0</v>
      </c>
      <c r="X217" s="89">
        <v>0</v>
      </c>
      <c r="Y217" s="89">
        <v>0</v>
      </c>
      <c r="Z217" s="89">
        <v>0</v>
      </c>
      <c r="AA217" s="89">
        <v>0</v>
      </c>
      <c r="AB217" s="89">
        <v>0</v>
      </c>
      <c r="AC217" s="89">
        <v>0</v>
      </c>
      <c r="AD217" s="89">
        <v>0</v>
      </c>
      <c r="AE217" s="89">
        <v>0</v>
      </c>
      <c r="AF217" s="89">
        <v>0</v>
      </c>
      <c r="AG217" s="89">
        <v>0</v>
      </c>
      <c r="AH217" s="89">
        <v>0</v>
      </c>
      <c r="AI217" s="90">
        <v>0</v>
      </c>
      <c r="AJ217" s="90">
        <v>0</v>
      </c>
      <c r="AK217" s="90">
        <v>-0.19</v>
      </c>
      <c r="AL217" s="89">
        <v>0</v>
      </c>
      <c r="AM217" s="89"/>
      <c r="AN217" s="89"/>
      <c r="AO217" s="89">
        <v>-0.17</v>
      </c>
      <c r="AP217" s="62">
        <v>0</v>
      </c>
      <c r="AQ217" s="62">
        <v>0.12</v>
      </c>
      <c r="AR217" s="62">
        <v>0</v>
      </c>
      <c r="AS217" s="62">
        <v>-0.33</v>
      </c>
      <c r="AT217" s="62">
        <v>0</v>
      </c>
      <c r="AU217" s="62">
        <v>0</v>
      </c>
      <c r="AV217" s="62">
        <v>0</v>
      </c>
      <c r="AW217" s="62">
        <v>0</v>
      </c>
      <c r="AX217" s="62">
        <v>0</v>
      </c>
      <c r="AY217" s="62">
        <v>0</v>
      </c>
      <c r="AZ217" s="62">
        <v>0</v>
      </c>
      <c r="BA217" s="62">
        <v>0.26500000000000001</v>
      </c>
      <c r="BB217" s="62">
        <v>2.2499999999999999E-2</v>
      </c>
      <c r="BC217" s="62">
        <v>0</v>
      </c>
      <c r="BD217" s="62">
        <v>0</v>
      </c>
      <c r="BE217" s="62">
        <v>0</v>
      </c>
      <c r="BF217" s="62">
        <v>0</v>
      </c>
      <c r="BG217" s="62">
        <v>0</v>
      </c>
      <c r="BH217" s="62">
        <v>0</v>
      </c>
      <c r="BI217" s="62">
        <v>0</v>
      </c>
      <c r="BJ217" s="62">
        <v>0</v>
      </c>
      <c r="BK217" s="62">
        <v>0</v>
      </c>
      <c r="BL217" s="62">
        <v>0</v>
      </c>
      <c r="BM217" s="62">
        <v>0</v>
      </c>
      <c r="BN217" s="62">
        <v>0</v>
      </c>
      <c r="BO217" s="62">
        <v>0.83499999999999996</v>
      </c>
      <c r="BP217" s="62">
        <v>0.16</v>
      </c>
      <c r="BQ217" s="62">
        <v>0</v>
      </c>
      <c r="BR217" s="62">
        <v>0</v>
      </c>
      <c r="BS217" s="62">
        <v>0.30249999999999999</v>
      </c>
      <c r="BT217" s="62">
        <v>0.02</v>
      </c>
      <c r="BU217" s="62">
        <v>0.60750000000000004</v>
      </c>
      <c r="BV217" s="62">
        <v>2.5000000000000001E-3</v>
      </c>
      <c r="BW217" s="62">
        <v>-2.0499999999999997E-2</v>
      </c>
      <c r="BX217" s="62">
        <v>1.7500000000000002E-2</v>
      </c>
      <c r="BY217" s="62">
        <v>1.6E-2</v>
      </c>
      <c r="BZ217" s="62">
        <v>7.4999999999999997E-3</v>
      </c>
      <c r="CA217" s="62">
        <v>1E-3</v>
      </c>
      <c r="CB217" s="62">
        <v>0.01</v>
      </c>
      <c r="CC217" s="62">
        <v>0.115</v>
      </c>
      <c r="CD217" s="62">
        <v>0</v>
      </c>
      <c r="CE217" s="331"/>
      <c r="CF217" s="76"/>
      <c r="CG217" s="91"/>
    </row>
    <row r="218" spans="4:85" x14ac:dyDescent="0.2">
      <c r="D218" s="91">
        <v>42826</v>
      </c>
      <c r="F218" s="89">
        <v>3.7675000000000001</v>
      </c>
      <c r="G218" s="90">
        <v>7.0870488757080019E-2</v>
      </c>
      <c r="H218" s="89">
        <v>0.15</v>
      </c>
      <c r="I218" s="89">
        <v>0.4</v>
      </c>
      <c r="J218" s="89">
        <v>0.45</v>
      </c>
      <c r="K218" s="89">
        <v>0.4</v>
      </c>
      <c r="L218" s="87">
        <v>0.45</v>
      </c>
      <c r="M218" s="87">
        <v>0.45</v>
      </c>
      <c r="N218" s="89">
        <v>0.45</v>
      </c>
      <c r="O218" s="89">
        <v>0.45</v>
      </c>
      <c r="P218" s="89">
        <v>0.45</v>
      </c>
      <c r="Q218" s="89">
        <v>0.5</v>
      </c>
      <c r="R218" s="90">
        <v>0.3</v>
      </c>
      <c r="S218" s="90">
        <v>0.45</v>
      </c>
      <c r="T218" s="89">
        <v>0.4</v>
      </c>
      <c r="U218" s="89">
        <v>0</v>
      </c>
      <c r="V218" s="89">
        <v>0</v>
      </c>
      <c r="W218" s="89">
        <v>0</v>
      </c>
      <c r="X218" s="89">
        <v>0</v>
      </c>
      <c r="Y218" s="89">
        <v>0</v>
      </c>
      <c r="Z218" s="89">
        <v>0</v>
      </c>
      <c r="AA218" s="89">
        <v>0</v>
      </c>
      <c r="AB218" s="89">
        <v>0</v>
      </c>
      <c r="AC218" s="89">
        <v>0</v>
      </c>
      <c r="AD218" s="89">
        <v>0</v>
      </c>
      <c r="AE218" s="89">
        <v>0</v>
      </c>
      <c r="AF218" s="89">
        <v>0</v>
      </c>
      <c r="AG218" s="89">
        <v>0</v>
      </c>
      <c r="AH218" s="89">
        <v>0</v>
      </c>
      <c r="AI218" s="90">
        <v>0</v>
      </c>
      <c r="AJ218" s="90">
        <v>0</v>
      </c>
      <c r="AK218" s="90">
        <v>-0.19</v>
      </c>
      <c r="AL218" s="89">
        <v>0</v>
      </c>
      <c r="AM218" s="89"/>
      <c r="AN218" s="89"/>
      <c r="AO218" s="89">
        <v>-0.17</v>
      </c>
      <c r="AP218" s="62">
        <v>0</v>
      </c>
      <c r="AQ218" s="62">
        <v>0.29499999999999998</v>
      </c>
      <c r="AR218" s="62">
        <v>0</v>
      </c>
      <c r="AS218" s="62">
        <v>-0.33</v>
      </c>
      <c r="AT218" s="62">
        <v>0</v>
      </c>
      <c r="AU218" s="62">
        <v>0</v>
      </c>
      <c r="AV218" s="62">
        <v>0</v>
      </c>
      <c r="AW218" s="62">
        <v>0</v>
      </c>
      <c r="AX218" s="62">
        <v>0</v>
      </c>
      <c r="AY218" s="62">
        <v>0</v>
      </c>
      <c r="AZ218" s="62">
        <v>0</v>
      </c>
      <c r="BA218" s="62">
        <v>0.19500000000000001</v>
      </c>
      <c r="BB218" s="62">
        <v>1.7500000000000002E-2</v>
      </c>
      <c r="BC218" s="62">
        <v>0</v>
      </c>
      <c r="BD218" s="62">
        <v>0</v>
      </c>
      <c r="BE218" s="62">
        <v>0</v>
      </c>
      <c r="BF218" s="62">
        <v>0</v>
      </c>
      <c r="BG218" s="62">
        <v>0</v>
      </c>
      <c r="BH218" s="62">
        <v>0</v>
      </c>
      <c r="BI218" s="62">
        <v>0</v>
      </c>
      <c r="BJ218" s="62">
        <v>0</v>
      </c>
      <c r="BK218" s="62">
        <v>0</v>
      </c>
      <c r="BL218" s="62">
        <v>0</v>
      </c>
      <c r="BM218" s="62">
        <v>0</v>
      </c>
      <c r="BN218" s="62">
        <v>0</v>
      </c>
      <c r="BO218" s="62">
        <v>0.45</v>
      </c>
      <c r="BP218" s="62">
        <v>0.02</v>
      </c>
      <c r="BQ218" s="62">
        <v>0</v>
      </c>
      <c r="BR218" s="62">
        <v>0</v>
      </c>
      <c r="BS218" s="62">
        <v>0.25</v>
      </c>
      <c r="BT218" s="62">
        <v>5.0000000000000001E-3</v>
      </c>
      <c r="BU218" s="62">
        <v>0.25</v>
      </c>
      <c r="BV218" s="62">
        <v>5.0000000000000001E-3</v>
      </c>
      <c r="BW218" s="62">
        <v>-1.3000000000000001E-2</v>
      </c>
      <c r="BX218" s="62">
        <v>0.02</v>
      </c>
      <c r="BY218" s="62">
        <v>1.6E-2</v>
      </c>
      <c r="BZ218" s="62">
        <v>0.01</v>
      </c>
      <c r="CA218" s="62">
        <v>1E-3</v>
      </c>
      <c r="CB218" s="62">
        <v>1.2500000000000001E-2</v>
      </c>
      <c r="CC218" s="62">
        <v>0.55000000000000004</v>
      </c>
      <c r="CD218" s="62">
        <v>0</v>
      </c>
      <c r="CE218" s="331"/>
      <c r="CF218" s="76"/>
      <c r="CG218" s="91"/>
    </row>
    <row r="219" spans="4:85" x14ac:dyDescent="0.2">
      <c r="D219" s="91">
        <v>42856</v>
      </c>
      <c r="F219" s="89">
        <v>3.7665000000000006</v>
      </c>
      <c r="G219" s="90">
        <v>7.0874317524070016E-2</v>
      </c>
      <c r="H219" s="89">
        <v>0.15</v>
      </c>
      <c r="I219" s="89">
        <v>0.45</v>
      </c>
      <c r="J219" s="89">
        <v>0.5</v>
      </c>
      <c r="K219" s="89">
        <v>0.4</v>
      </c>
      <c r="L219" s="87">
        <v>0.4</v>
      </c>
      <c r="M219" s="87">
        <v>0.45</v>
      </c>
      <c r="N219" s="89">
        <v>0.5</v>
      </c>
      <c r="O219" s="89">
        <v>0.45</v>
      </c>
      <c r="P219" s="89">
        <v>0.4</v>
      </c>
      <c r="Q219" s="89">
        <v>0.45</v>
      </c>
      <c r="R219" s="90">
        <v>0.25</v>
      </c>
      <c r="S219" s="90">
        <v>0.5</v>
      </c>
      <c r="T219" s="89">
        <v>0.45</v>
      </c>
      <c r="U219" s="89">
        <v>0</v>
      </c>
      <c r="V219" s="89">
        <v>0</v>
      </c>
      <c r="W219" s="89">
        <v>0</v>
      </c>
      <c r="X219" s="89">
        <v>0</v>
      </c>
      <c r="Y219" s="89">
        <v>0</v>
      </c>
      <c r="Z219" s="89">
        <v>0</v>
      </c>
      <c r="AA219" s="89">
        <v>0</v>
      </c>
      <c r="AB219" s="89">
        <v>0</v>
      </c>
      <c r="AC219" s="89">
        <v>0</v>
      </c>
      <c r="AD219" s="89">
        <v>0</v>
      </c>
      <c r="AE219" s="89">
        <v>0</v>
      </c>
      <c r="AF219" s="89">
        <v>0</v>
      </c>
      <c r="AG219" s="89">
        <v>0</v>
      </c>
      <c r="AH219" s="89">
        <v>0</v>
      </c>
      <c r="AI219" s="90">
        <v>0</v>
      </c>
      <c r="AJ219" s="90">
        <v>0</v>
      </c>
      <c r="AK219" s="90">
        <v>-0.19</v>
      </c>
      <c r="AL219" s="89">
        <v>0</v>
      </c>
      <c r="AM219" s="89"/>
      <c r="AN219" s="89"/>
      <c r="AO219" s="89">
        <v>-0.17</v>
      </c>
      <c r="AP219" s="62">
        <v>0</v>
      </c>
      <c r="AQ219" s="62">
        <v>0.29499999999999998</v>
      </c>
      <c r="AR219" s="62">
        <v>0</v>
      </c>
      <c r="AS219" s="62">
        <v>-0.33</v>
      </c>
      <c r="AT219" s="62">
        <v>0</v>
      </c>
      <c r="AU219" s="62">
        <v>0</v>
      </c>
      <c r="AV219" s="62">
        <v>0</v>
      </c>
      <c r="AW219" s="62">
        <v>0</v>
      </c>
      <c r="AX219" s="62">
        <v>0</v>
      </c>
      <c r="AY219" s="62">
        <v>0</v>
      </c>
      <c r="AZ219" s="62">
        <v>0</v>
      </c>
      <c r="BA219" s="62">
        <v>0.1825</v>
      </c>
      <c r="BB219" s="62">
        <v>0.01</v>
      </c>
      <c r="BC219" s="62">
        <v>0</v>
      </c>
      <c r="BD219" s="62">
        <v>0</v>
      </c>
      <c r="BE219" s="62">
        <v>0</v>
      </c>
      <c r="BF219" s="62">
        <v>0</v>
      </c>
      <c r="BG219" s="62">
        <v>0</v>
      </c>
      <c r="BH219" s="62">
        <v>0</v>
      </c>
      <c r="BI219" s="62">
        <v>0</v>
      </c>
      <c r="BJ219" s="62">
        <v>0</v>
      </c>
      <c r="BK219" s="62">
        <v>0</v>
      </c>
      <c r="BL219" s="62">
        <v>0</v>
      </c>
      <c r="BM219" s="62">
        <v>0</v>
      </c>
      <c r="BN219" s="62">
        <v>0</v>
      </c>
      <c r="BO219" s="62">
        <v>0.40500000000000003</v>
      </c>
      <c r="BP219" s="62">
        <v>0.02</v>
      </c>
      <c r="BQ219" s="62">
        <v>0</v>
      </c>
      <c r="BR219" s="62">
        <v>0</v>
      </c>
      <c r="BS219" s="62">
        <v>0.20250000000000001</v>
      </c>
      <c r="BT219" s="62">
        <v>5.0000000000000001E-3</v>
      </c>
      <c r="BU219" s="62">
        <v>0.20250000000000001</v>
      </c>
      <c r="BV219" s="62">
        <v>5.0000000000000001E-3</v>
      </c>
      <c r="BW219" s="62">
        <v>-1.325E-2</v>
      </c>
      <c r="BX219" s="62">
        <v>0.02</v>
      </c>
      <c r="BY219" s="62">
        <v>1.575E-2</v>
      </c>
      <c r="BZ219" s="62">
        <v>0.01</v>
      </c>
      <c r="CA219" s="62">
        <v>7.5000000000000815E-4</v>
      </c>
      <c r="CB219" s="62">
        <v>1.2500000000000001E-2</v>
      </c>
      <c r="CC219" s="62">
        <v>0.7</v>
      </c>
      <c r="CD219" s="62">
        <v>0</v>
      </c>
      <c r="CE219" s="331"/>
      <c r="CF219" s="76"/>
      <c r="CG219" s="91"/>
    </row>
    <row r="220" spans="4:85" x14ac:dyDescent="0.2">
      <c r="D220" s="91">
        <v>42887</v>
      </c>
      <c r="F220" s="89">
        <v>3.8125</v>
      </c>
      <c r="G220" s="90">
        <v>7.0878273916631027E-2</v>
      </c>
      <c r="H220" s="89">
        <v>0.15</v>
      </c>
      <c r="I220" s="89">
        <v>0.45</v>
      </c>
      <c r="J220" s="89">
        <v>0.5</v>
      </c>
      <c r="K220" s="89">
        <v>0.4</v>
      </c>
      <c r="L220" s="87">
        <v>0.5</v>
      </c>
      <c r="M220" s="87">
        <v>0.45</v>
      </c>
      <c r="N220" s="89">
        <v>0.5</v>
      </c>
      <c r="O220" s="89">
        <v>0.5</v>
      </c>
      <c r="P220" s="89">
        <v>0.5</v>
      </c>
      <c r="Q220" s="89">
        <v>0.5</v>
      </c>
      <c r="R220" s="90">
        <v>0.25</v>
      </c>
      <c r="S220" s="90">
        <v>0.5</v>
      </c>
      <c r="T220" s="89">
        <v>0.45</v>
      </c>
      <c r="U220" s="89">
        <v>0</v>
      </c>
      <c r="V220" s="89">
        <v>0</v>
      </c>
      <c r="W220" s="89">
        <v>0</v>
      </c>
      <c r="X220" s="89">
        <v>0</v>
      </c>
      <c r="Y220" s="89">
        <v>0</v>
      </c>
      <c r="Z220" s="89">
        <v>0</v>
      </c>
      <c r="AA220" s="89">
        <v>0</v>
      </c>
      <c r="AB220" s="89">
        <v>0</v>
      </c>
      <c r="AC220" s="89">
        <v>0</v>
      </c>
      <c r="AD220" s="89">
        <v>0</v>
      </c>
      <c r="AE220" s="89">
        <v>0</v>
      </c>
      <c r="AF220" s="89">
        <v>0</v>
      </c>
      <c r="AG220" s="89">
        <v>0</v>
      </c>
      <c r="AH220" s="89">
        <v>0</v>
      </c>
      <c r="AI220" s="90">
        <v>0</v>
      </c>
      <c r="AJ220" s="90">
        <v>0</v>
      </c>
      <c r="AK220" s="90">
        <v>-0.19</v>
      </c>
      <c r="AL220" s="89">
        <v>0</v>
      </c>
      <c r="AM220" s="89"/>
      <c r="AN220" s="89"/>
      <c r="AO220" s="89">
        <v>-0.17</v>
      </c>
      <c r="AP220" s="62">
        <v>0</v>
      </c>
      <c r="AQ220" s="62">
        <v>0.29499999999999998</v>
      </c>
      <c r="AR220" s="62">
        <v>0</v>
      </c>
      <c r="AS220" s="62">
        <v>-0.33</v>
      </c>
      <c r="AT220" s="62">
        <v>0</v>
      </c>
      <c r="AU220" s="62">
        <v>0</v>
      </c>
      <c r="AV220" s="62">
        <v>0</v>
      </c>
      <c r="AW220" s="62">
        <v>0</v>
      </c>
      <c r="AX220" s="62">
        <v>0</v>
      </c>
      <c r="AY220" s="62">
        <v>0</v>
      </c>
      <c r="AZ220" s="62">
        <v>0</v>
      </c>
      <c r="BA220" s="62">
        <v>0.1825</v>
      </c>
      <c r="BB220" s="62">
        <v>1.2500000000000001E-2</v>
      </c>
      <c r="BC220" s="62">
        <v>0</v>
      </c>
      <c r="BD220" s="62">
        <v>0</v>
      </c>
      <c r="BE220" s="62">
        <v>0</v>
      </c>
      <c r="BF220" s="62">
        <v>0</v>
      </c>
      <c r="BG220" s="62">
        <v>0</v>
      </c>
      <c r="BH220" s="62">
        <v>0</v>
      </c>
      <c r="BI220" s="62">
        <v>0</v>
      </c>
      <c r="BJ220" s="62">
        <v>0</v>
      </c>
      <c r="BK220" s="62">
        <v>0</v>
      </c>
      <c r="BL220" s="62">
        <v>0</v>
      </c>
      <c r="BM220" s="62">
        <v>0</v>
      </c>
      <c r="BN220" s="62">
        <v>0</v>
      </c>
      <c r="BO220" s="62">
        <v>0.39500000000000002</v>
      </c>
      <c r="BP220" s="62">
        <v>3.5000000000000003E-2</v>
      </c>
      <c r="BQ220" s="62">
        <v>0</v>
      </c>
      <c r="BR220" s="62">
        <v>0</v>
      </c>
      <c r="BS220" s="62">
        <v>0.20250000000000001</v>
      </c>
      <c r="BT220" s="62">
        <v>5.0000000000000001E-3</v>
      </c>
      <c r="BU220" s="62">
        <v>0.20250000000000001</v>
      </c>
      <c r="BV220" s="62">
        <v>5.0000000000000001E-3</v>
      </c>
      <c r="BW220" s="62">
        <v>-1.325E-2</v>
      </c>
      <c r="BX220" s="62">
        <v>0.02</v>
      </c>
      <c r="BY220" s="62">
        <v>1.575E-2</v>
      </c>
      <c r="BZ220" s="62">
        <v>0.01</v>
      </c>
      <c r="CA220" s="62">
        <v>7.5000000000000815E-4</v>
      </c>
      <c r="CB220" s="62">
        <v>1.2500000000000001E-2</v>
      </c>
      <c r="CC220" s="62">
        <v>0.8</v>
      </c>
      <c r="CD220" s="62">
        <v>0</v>
      </c>
      <c r="CE220" s="331"/>
      <c r="CF220" s="76"/>
      <c r="CG220" s="91"/>
    </row>
    <row r="221" spans="4:85" x14ac:dyDescent="0.2">
      <c r="D221" s="91">
        <v>42917</v>
      </c>
      <c r="F221" s="89">
        <v>3.8245</v>
      </c>
      <c r="G221" s="90">
        <v>7.0882102683631029E-2</v>
      </c>
      <c r="H221" s="89">
        <v>0.15</v>
      </c>
      <c r="I221" s="89">
        <v>0.5</v>
      </c>
      <c r="J221" s="89">
        <v>0.5</v>
      </c>
      <c r="K221" s="89">
        <v>0.4</v>
      </c>
      <c r="L221" s="87">
        <v>0.5</v>
      </c>
      <c r="M221" s="87">
        <v>0.5</v>
      </c>
      <c r="N221" s="89">
        <v>0.5</v>
      </c>
      <c r="O221" s="89">
        <v>0.5</v>
      </c>
      <c r="P221" s="89">
        <v>0.5</v>
      </c>
      <c r="Q221" s="89">
        <v>0.5</v>
      </c>
      <c r="R221" s="90">
        <v>0.35</v>
      </c>
      <c r="S221" s="90">
        <v>0.55000000000000004</v>
      </c>
      <c r="T221" s="89">
        <v>0.5</v>
      </c>
      <c r="U221" s="89">
        <v>0</v>
      </c>
      <c r="V221" s="89">
        <v>0</v>
      </c>
      <c r="W221" s="89">
        <v>0</v>
      </c>
      <c r="X221" s="89">
        <v>0</v>
      </c>
      <c r="Y221" s="89">
        <v>0</v>
      </c>
      <c r="Z221" s="89">
        <v>0</v>
      </c>
      <c r="AA221" s="89">
        <v>0</v>
      </c>
      <c r="AB221" s="89">
        <v>0</v>
      </c>
      <c r="AC221" s="89">
        <v>0</v>
      </c>
      <c r="AD221" s="89">
        <v>0</v>
      </c>
      <c r="AE221" s="89">
        <v>0</v>
      </c>
      <c r="AF221" s="89">
        <v>0</v>
      </c>
      <c r="AG221" s="89">
        <v>0</v>
      </c>
      <c r="AH221" s="89">
        <v>0</v>
      </c>
      <c r="AI221" s="90">
        <v>0</v>
      </c>
      <c r="AJ221" s="90">
        <v>0</v>
      </c>
      <c r="AK221" s="90">
        <v>-0.19</v>
      </c>
      <c r="AL221" s="89">
        <v>0</v>
      </c>
      <c r="AM221" s="89"/>
      <c r="AN221" s="89"/>
      <c r="AO221" s="89">
        <v>-0.17</v>
      </c>
      <c r="AP221" s="62">
        <v>0</v>
      </c>
      <c r="AQ221" s="62">
        <v>0.29499999999999998</v>
      </c>
      <c r="AR221" s="62">
        <v>0</v>
      </c>
      <c r="AS221" s="62">
        <v>-0.33</v>
      </c>
      <c r="AT221" s="62">
        <v>0</v>
      </c>
      <c r="AU221" s="62">
        <v>0</v>
      </c>
      <c r="AV221" s="62">
        <v>0</v>
      </c>
      <c r="AW221" s="62">
        <v>0</v>
      </c>
      <c r="AX221" s="62">
        <v>0</v>
      </c>
      <c r="AY221" s="62">
        <v>0</v>
      </c>
      <c r="AZ221" s="62">
        <v>0</v>
      </c>
      <c r="BA221" s="62">
        <v>0.1825</v>
      </c>
      <c r="BB221" s="62">
        <v>1.2500000000000001E-2</v>
      </c>
      <c r="BC221" s="62">
        <v>0</v>
      </c>
      <c r="BD221" s="62">
        <v>0</v>
      </c>
      <c r="BE221" s="62">
        <v>0</v>
      </c>
      <c r="BF221" s="62">
        <v>0</v>
      </c>
      <c r="BG221" s="62">
        <v>0</v>
      </c>
      <c r="BH221" s="62">
        <v>0</v>
      </c>
      <c r="BI221" s="62">
        <v>0</v>
      </c>
      <c r="BJ221" s="62">
        <v>0</v>
      </c>
      <c r="BK221" s="62">
        <v>0</v>
      </c>
      <c r="BL221" s="62">
        <v>0</v>
      </c>
      <c r="BM221" s="62">
        <v>0</v>
      </c>
      <c r="BN221" s="62">
        <v>0</v>
      </c>
      <c r="BO221" s="62">
        <v>0.43</v>
      </c>
      <c r="BP221" s="62">
        <v>3.5000000000000003E-2</v>
      </c>
      <c r="BQ221" s="62">
        <v>0</v>
      </c>
      <c r="BR221" s="62">
        <v>0</v>
      </c>
      <c r="BS221" s="62">
        <v>0.215</v>
      </c>
      <c r="BT221" s="62">
        <v>7.4999999999999997E-3</v>
      </c>
      <c r="BU221" s="62">
        <v>0.215</v>
      </c>
      <c r="BV221" s="62">
        <v>7.4999999999999997E-3</v>
      </c>
      <c r="BW221" s="62">
        <v>-1.325E-2</v>
      </c>
      <c r="BX221" s="62">
        <v>0.02</v>
      </c>
      <c r="BY221" s="62">
        <v>1.575E-2</v>
      </c>
      <c r="BZ221" s="62">
        <v>0.01</v>
      </c>
      <c r="CA221" s="62">
        <v>7.5000000000000815E-4</v>
      </c>
      <c r="CB221" s="62">
        <v>1.2500000000000001E-2</v>
      </c>
      <c r="CC221" s="62">
        <v>1</v>
      </c>
      <c r="CD221" s="62">
        <v>0</v>
      </c>
      <c r="CE221" s="331"/>
      <c r="CF221" s="76"/>
      <c r="CG221" s="91"/>
    </row>
    <row r="222" spans="4:85" x14ac:dyDescent="0.2">
      <c r="D222" s="91">
        <v>42948</v>
      </c>
      <c r="F222" s="89">
        <v>3.8455000000000004</v>
      </c>
      <c r="G222" s="90">
        <v>7.0886059076203004E-2</v>
      </c>
      <c r="H222" s="89">
        <v>0.15</v>
      </c>
      <c r="I222" s="89">
        <v>0.55000000000000004</v>
      </c>
      <c r="J222" s="89">
        <v>0.55000000000000004</v>
      </c>
      <c r="K222" s="89">
        <v>0.5</v>
      </c>
      <c r="L222" s="87">
        <v>0.6</v>
      </c>
      <c r="M222" s="87">
        <v>0.55000000000000004</v>
      </c>
      <c r="N222" s="89">
        <v>0.6</v>
      </c>
      <c r="O222" s="89">
        <v>0.55000000000000004</v>
      </c>
      <c r="P222" s="89">
        <v>0.6</v>
      </c>
      <c r="Q222" s="89">
        <v>0.45</v>
      </c>
      <c r="R222" s="90">
        <v>0.4</v>
      </c>
      <c r="S222" s="90">
        <v>0.6</v>
      </c>
      <c r="T222" s="89">
        <v>0.55000000000000004</v>
      </c>
      <c r="U222" s="89">
        <v>0</v>
      </c>
      <c r="V222" s="89">
        <v>0</v>
      </c>
      <c r="W222" s="89">
        <v>0</v>
      </c>
      <c r="X222" s="89">
        <v>0</v>
      </c>
      <c r="Y222" s="89">
        <v>0</v>
      </c>
      <c r="Z222" s="89">
        <v>0</v>
      </c>
      <c r="AA222" s="89">
        <v>0</v>
      </c>
      <c r="AB222" s="89">
        <v>0</v>
      </c>
      <c r="AC222" s="89">
        <v>0</v>
      </c>
      <c r="AD222" s="89">
        <v>0</v>
      </c>
      <c r="AE222" s="89">
        <v>0</v>
      </c>
      <c r="AF222" s="89">
        <v>0</v>
      </c>
      <c r="AG222" s="89">
        <v>0</v>
      </c>
      <c r="AH222" s="89">
        <v>0</v>
      </c>
      <c r="AI222" s="90">
        <v>0</v>
      </c>
      <c r="AJ222" s="90">
        <v>0</v>
      </c>
      <c r="AK222" s="90">
        <v>-0.19</v>
      </c>
      <c r="AL222" s="89">
        <v>0</v>
      </c>
      <c r="AM222" s="89"/>
      <c r="AN222" s="89"/>
      <c r="AO222" s="89">
        <v>-0.17</v>
      </c>
      <c r="AP222" s="62">
        <v>0</v>
      </c>
      <c r="AQ222" s="62">
        <v>0.29499999999999998</v>
      </c>
      <c r="AR222" s="62">
        <v>0</v>
      </c>
      <c r="AS222" s="62">
        <v>-0.33</v>
      </c>
      <c r="AT222" s="62">
        <v>0</v>
      </c>
      <c r="AU222" s="62">
        <v>0</v>
      </c>
      <c r="AV222" s="62">
        <v>0</v>
      </c>
      <c r="AW222" s="62">
        <v>0</v>
      </c>
      <c r="AX222" s="62">
        <v>0</v>
      </c>
      <c r="AY222" s="62">
        <v>0</v>
      </c>
      <c r="AZ222" s="62">
        <v>0</v>
      </c>
      <c r="BA222" s="62">
        <v>0.1825</v>
      </c>
      <c r="BB222" s="62">
        <v>1.2500000000000001E-2</v>
      </c>
      <c r="BC222" s="62">
        <v>0</v>
      </c>
      <c r="BD222" s="62">
        <v>0</v>
      </c>
      <c r="BE222" s="62">
        <v>0</v>
      </c>
      <c r="BF222" s="62">
        <v>0</v>
      </c>
      <c r="BG222" s="62">
        <v>0</v>
      </c>
      <c r="BH222" s="62">
        <v>0</v>
      </c>
      <c r="BI222" s="62">
        <v>0</v>
      </c>
      <c r="BJ222" s="62">
        <v>0</v>
      </c>
      <c r="BK222" s="62">
        <v>0</v>
      </c>
      <c r="BL222" s="62">
        <v>0</v>
      </c>
      <c r="BM222" s="62">
        <v>0</v>
      </c>
      <c r="BN222" s="62">
        <v>0</v>
      </c>
      <c r="BO222" s="62">
        <v>0.495</v>
      </c>
      <c r="BP222" s="62">
        <v>3.5000000000000003E-2</v>
      </c>
      <c r="BQ222" s="62">
        <v>0</v>
      </c>
      <c r="BR222" s="62">
        <v>0</v>
      </c>
      <c r="BS222" s="62">
        <v>0.215</v>
      </c>
      <c r="BT222" s="62">
        <v>7.4999999999999997E-3</v>
      </c>
      <c r="BU222" s="62">
        <v>0.215</v>
      </c>
      <c r="BV222" s="62">
        <v>7.4999999999999997E-3</v>
      </c>
      <c r="BW222" s="62">
        <v>-1.325E-2</v>
      </c>
      <c r="BX222" s="62">
        <v>0.02</v>
      </c>
      <c r="BY222" s="62">
        <v>1.325E-2</v>
      </c>
      <c r="BZ222" s="62">
        <v>0.01</v>
      </c>
      <c r="CA222" s="62">
        <v>-1.7499990000000001E-3</v>
      </c>
      <c r="CB222" s="62">
        <v>1.2500000000000001E-2</v>
      </c>
      <c r="CC222" s="62">
        <v>1</v>
      </c>
      <c r="CD222" s="62">
        <v>0</v>
      </c>
      <c r="CE222" s="331"/>
      <c r="CF222" s="76"/>
      <c r="CG222" s="91"/>
    </row>
    <row r="223" spans="4:85" x14ac:dyDescent="0.2">
      <c r="D223" s="91">
        <v>42979</v>
      </c>
      <c r="F223" s="89">
        <v>3.8585000000000003</v>
      </c>
      <c r="G223" s="90">
        <v>7.0890015468779016E-2</v>
      </c>
      <c r="H223" s="89">
        <v>0.15</v>
      </c>
      <c r="I223" s="89">
        <v>0.55000000000000004</v>
      </c>
      <c r="J223" s="89">
        <v>0.55000000000000004</v>
      </c>
      <c r="K223" s="89">
        <v>0.55000000000000004</v>
      </c>
      <c r="L223" s="87">
        <v>0.55000000000000004</v>
      </c>
      <c r="M223" s="87">
        <v>0.55000000000000004</v>
      </c>
      <c r="N223" s="89">
        <v>0.6</v>
      </c>
      <c r="O223" s="89">
        <v>0.6</v>
      </c>
      <c r="P223" s="89">
        <v>0.55000000000000004</v>
      </c>
      <c r="Q223" s="89">
        <v>0.5</v>
      </c>
      <c r="R223" s="90">
        <v>0.35</v>
      </c>
      <c r="S223" s="90">
        <v>0.6</v>
      </c>
      <c r="T223" s="89">
        <v>0.55000000000000004</v>
      </c>
      <c r="U223" s="89">
        <v>0</v>
      </c>
      <c r="V223" s="89">
        <v>0</v>
      </c>
      <c r="W223" s="89">
        <v>0</v>
      </c>
      <c r="X223" s="89">
        <v>0</v>
      </c>
      <c r="Y223" s="89">
        <v>0</v>
      </c>
      <c r="Z223" s="89">
        <v>0</v>
      </c>
      <c r="AA223" s="89">
        <v>0</v>
      </c>
      <c r="AB223" s="89">
        <v>0</v>
      </c>
      <c r="AC223" s="89">
        <v>0</v>
      </c>
      <c r="AD223" s="89">
        <v>0</v>
      </c>
      <c r="AE223" s="89">
        <v>0</v>
      </c>
      <c r="AF223" s="89">
        <v>0</v>
      </c>
      <c r="AG223" s="89">
        <v>0</v>
      </c>
      <c r="AH223" s="89">
        <v>0</v>
      </c>
      <c r="AI223" s="90">
        <v>0</v>
      </c>
      <c r="AJ223" s="90">
        <v>0</v>
      </c>
      <c r="AK223" s="90">
        <v>-0.19</v>
      </c>
      <c r="AL223" s="89">
        <v>0</v>
      </c>
      <c r="AM223" s="89"/>
      <c r="AN223" s="89"/>
      <c r="AO223" s="89">
        <v>-0.17</v>
      </c>
      <c r="AP223" s="62">
        <v>0</v>
      </c>
      <c r="AQ223" s="62">
        <v>0.29499999999999998</v>
      </c>
      <c r="AR223" s="62">
        <v>0</v>
      </c>
      <c r="AS223" s="62">
        <v>-0.33</v>
      </c>
      <c r="AT223" s="62">
        <v>0</v>
      </c>
      <c r="AU223" s="62">
        <v>0</v>
      </c>
      <c r="AV223" s="62">
        <v>0</v>
      </c>
      <c r="AW223" s="62">
        <v>0</v>
      </c>
      <c r="AX223" s="62">
        <v>0</v>
      </c>
      <c r="AY223" s="62">
        <v>0</v>
      </c>
      <c r="AZ223" s="62">
        <v>0</v>
      </c>
      <c r="BA223" s="62">
        <v>0.1825</v>
      </c>
      <c r="BB223" s="62">
        <v>1.2500000000000001E-2</v>
      </c>
      <c r="BC223" s="62">
        <v>0</v>
      </c>
      <c r="BD223" s="62">
        <v>0</v>
      </c>
      <c r="BE223" s="62">
        <v>0</v>
      </c>
      <c r="BF223" s="62">
        <v>0</v>
      </c>
      <c r="BG223" s="62">
        <v>0</v>
      </c>
      <c r="BH223" s="62">
        <v>0</v>
      </c>
      <c r="BI223" s="62">
        <v>0</v>
      </c>
      <c r="BJ223" s="62">
        <v>0</v>
      </c>
      <c r="BK223" s="62">
        <v>0</v>
      </c>
      <c r="BL223" s="62">
        <v>0</v>
      </c>
      <c r="BM223" s="62">
        <v>0</v>
      </c>
      <c r="BN223" s="62">
        <v>0</v>
      </c>
      <c r="BO223" s="62">
        <v>0.39500000000000002</v>
      </c>
      <c r="BP223" s="62">
        <v>3.5000000000000003E-2</v>
      </c>
      <c r="BQ223" s="62">
        <v>0</v>
      </c>
      <c r="BR223" s="62">
        <v>0</v>
      </c>
      <c r="BS223" s="62">
        <v>0.19500000000000001</v>
      </c>
      <c r="BT223" s="62">
        <v>5.0000000000000001E-3</v>
      </c>
      <c r="BU223" s="62">
        <v>0.19500000000000001</v>
      </c>
      <c r="BV223" s="62">
        <v>5.0000000000000001E-3</v>
      </c>
      <c r="BW223" s="62">
        <v>-1.575E-2</v>
      </c>
      <c r="BX223" s="62">
        <v>0.02</v>
      </c>
      <c r="BY223" s="62">
        <v>1.325E-2</v>
      </c>
      <c r="BZ223" s="62">
        <v>0.01</v>
      </c>
      <c r="CA223" s="62">
        <v>-1.7499990000000001E-3</v>
      </c>
      <c r="CB223" s="62">
        <v>1.2500000000000001E-2</v>
      </c>
      <c r="CC223" s="62">
        <v>0.6</v>
      </c>
      <c r="CD223" s="62">
        <v>0</v>
      </c>
      <c r="CE223" s="331"/>
      <c r="CF223" s="76"/>
      <c r="CG223" s="91"/>
    </row>
    <row r="224" spans="4:85" x14ac:dyDescent="0.2">
      <c r="D224" s="91">
        <v>43009</v>
      </c>
      <c r="F224" s="89">
        <v>3.8595000000000002</v>
      </c>
      <c r="G224" s="90">
        <v>7.0893844235794035E-2</v>
      </c>
      <c r="H224" s="89">
        <v>0.15</v>
      </c>
      <c r="I224" s="89">
        <v>0.6</v>
      </c>
      <c r="J224" s="89">
        <v>0.6</v>
      </c>
      <c r="K224" s="89">
        <v>0.55000000000000004</v>
      </c>
      <c r="L224" s="87">
        <v>0.6</v>
      </c>
      <c r="M224" s="87">
        <v>0.6</v>
      </c>
      <c r="N224" s="89">
        <v>0.65</v>
      </c>
      <c r="O224" s="89">
        <v>0.65</v>
      </c>
      <c r="P224" s="89">
        <v>0.6</v>
      </c>
      <c r="Q224" s="89">
        <v>0.5</v>
      </c>
      <c r="R224" s="90">
        <v>0.4</v>
      </c>
      <c r="S224" s="90">
        <v>0.65</v>
      </c>
      <c r="T224" s="89">
        <v>0.6</v>
      </c>
      <c r="U224" s="89">
        <v>0</v>
      </c>
      <c r="V224" s="89">
        <v>0</v>
      </c>
      <c r="W224" s="89">
        <v>0</v>
      </c>
      <c r="X224" s="89">
        <v>0</v>
      </c>
      <c r="Y224" s="89">
        <v>0</v>
      </c>
      <c r="Z224" s="89">
        <v>0</v>
      </c>
      <c r="AA224" s="89">
        <v>0</v>
      </c>
      <c r="AB224" s="89">
        <v>0</v>
      </c>
      <c r="AC224" s="89">
        <v>0</v>
      </c>
      <c r="AD224" s="89">
        <v>0</v>
      </c>
      <c r="AE224" s="89">
        <v>0</v>
      </c>
      <c r="AF224" s="89">
        <v>0</v>
      </c>
      <c r="AG224" s="89">
        <v>0</v>
      </c>
      <c r="AH224" s="89">
        <v>0</v>
      </c>
      <c r="AI224" s="90">
        <v>0</v>
      </c>
      <c r="AJ224" s="90">
        <v>0</v>
      </c>
      <c r="AK224" s="90">
        <v>-0.19</v>
      </c>
      <c r="AL224" s="89">
        <v>0</v>
      </c>
      <c r="AM224" s="89"/>
      <c r="AN224" s="89"/>
      <c r="AO224" s="89">
        <v>-0.17</v>
      </c>
      <c r="AP224" s="62">
        <v>0</v>
      </c>
      <c r="AQ224" s="62">
        <v>0.29499999999999998</v>
      </c>
      <c r="AR224" s="62">
        <v>0</v>
      </c>
      <c r="AS224" s="62">
        <v>-0.33</v>
      </c>
      <c r="AT224" s="62">
        <v>0</v>
      </c>
      <c r="AU224" s="62">
        <v>0</v>
      </c>
      <c r="AV224" s="62">
        <v>0</v>
      </c>
      <c r="AW224" s="62">
        <v>0</v>
      </c>
      <c r="AX224" s="62">
        <v>0</v>
      </c>
      <c r="AY224" s="62">
        <v>0</v>
      </c>
      <c r="AZ224" s="62">
        <v>0</v>
      </c>
      <c r="BA224" s="62">
        <v>0.1875</v>
      </c>
      <c r="BB224" s="62">
        <v>1.2500000000000001E-2</v>
      </c>
      <c r="BC224" s="62">
        <v>0</v>
      </c>
      <c r="BD224" s="62">
        <v>0</v>
      </c>
      <c r="BE224" s="62">
        <v>0</v>
      </c>
      <c r="BF224" s="62">
        <v>0</v>
      </c>
      <c r="BG224" s="62">
        <v>0</v>
      </c>
      <c r="BH224" s="62">
        <v>0</v>
      </c>
      <c r="BI224" s="62">
        <v>0</v>
      </c>
      <c r="BJ224" s="62">
        <v>0</v>
      </c>
      <c r="BK224" s="62">
        <v>0</v>
      </c>
      <c r="BL224" s="62">
        <v>0</v>
      </c>
      <c r="BM224" s="62">
        <v>0</v>
      </c>
      <c r="BN224" s="62">
        <v>0</v>
      </c>
      <c r="BO224" s="62">
        <v>0.46100000000000002</v>
      </c>
      <c r="BP224" s="62">
        <v>3.5000000000000003E-2</v>
      </c>
      <c r="BQ224" s="62">
        <v>0</v>
      </c>
      <c r="BR224" s="62">
        <v>0</v>
      </c>
      <c r="BS224" s="62">
        <v>0.215</v>
      </c>
      <c r="BT224" s="62">
        <v>2.5000000000000001E-3</v>
      </c>
      <c r="BU224" s="62">
        <v>0.215</v>
      </c>
      <c r="BV224" s="62">
        <v>2.5000000000000001E-3</v>
      </c>
      <c r="BW224" s="62">
        <v>-1.575E-2</v>
      </c>
      <c r="BX224" s="62">
        <v>0.02</v>
      </c>
      <c r="BY224" s="62">
        <v>-2.5000000000000001E-3</v>
      </c>
      <c r="BZ224" s="62">
        <v>0.01</v>
      </c>
      <c r="CA224" s="62">
        <v>-1.7500000000000002E-2</v>
      </c>
      <c r="CB224" s="62">
        <v>1.2500000000000001E-2</v>
      </c>
      <c r="CC224" s="62">
        <v>0.3</v>
      </c>
      <c r="CD224" s="62">
        <v>0</v>
      </c>
      <c r="CE224" s="331"/>
      <c r="CF224" s="76"/>
      <c r="CG224" s="91"/>
    </row>
    <row r="225" spans="4:85" x14ac:dyDescent="0.2">
      <c r="D225" s="91">
        <v>43040</v>
      </c>
      <c r="F225" s="89">
        <v>3.8815000000000004</v>
      </c>
      <c r="G225" s="90">
        <v>7.0897800628381025E-2</v>
      </c>
      <c r="H225" s="89">
        <v>0.15</v>
      </c>
      <c r="I225" s="89">
        <v>0.8</v>
      </c>
      <c r="J225" s="89">
        <v>0.85</v>
      </c>
      <c r="K225" s="89">
        <v>0.8</v>
      </c>
      <c r="L225" s="87">
        <v>0.8</v>
      </c>
      <c r="M225" s="87">
        <v>0.9</v>
      </c>
      <c r="N225" s="89">
        <v>0.95</v>
      </c>
      <c r="O225" s="89">
        <v>0.85</v>
      </c>
      <c r="P225" s="89">
        <v>0.8</v>
      </c>
      <c r="Q225" s="89">
        <v>0.95</v>
      </c>
      <c r="R225" s="90">
        <v>0.45</v>
      </c>
      <c r="S225" s="90">
        <v>0.8</v>
      </c>
      <c r="T225" s="89">
        <v>0.8</v>
      </c>
      <c r="U225" s="89"/>
      <c r="V225" s="89"/>
      <c r="W225" s="89"/>
      <c r="X225" s="89"/>
      <c r="Y225" s="89"/>
      <c r="Z225" s="89"/>
      <c r="AA225" s="89"/>
      <c r="AB225" s="89"/>
      <c r="AC225" s="89"/>
      <c r="AD225" s="89"/>
      <c r="AE225" s="89"/>
      <c r="AF225" s="89"/>
      <c r="AG225" s="89"/>
      <c r="AH225" s="89"/>
      <c r="AI225" s="90"/>
      <c r="AJ225" s="90"/>
      <c r="AK225" s="90">
        <v>-0.19</v>
      </c>
      <c r="AL225" s="89">
        <v>0</v>
      </c>
      <c r="AM225" s="89"/>
      <c r="AN225" s="89"/>
      <c r="AO225" s="89">
        <v>-0.17</v>
      </c>
      <c r="AP225" s="62">
        <v>0</v>
      </c>
      <c r="AQ225" s="62">
        <v>0.12</v>
      </c>
      <c r="AR225" s="62">
        <v>0</v>
      </c>
      <c r="AS225" s="62">
        <v>-0.33</v>
      </c>
      <c r="AT225" s="62">
        <v>0</v>
      </c>
      <c r="AU225" s="62">
        <v>0</v>
      </c>
      <c r="AV225" s="62">
        <v>0</v>
      </c>
      <c r="AW225" s="62">
        <v>0</v>
      </c>
      <c r="AX225" s="62">
        <v>0</v>
      </c>
      <c r="AY225" s="62">
        <v>0</v>
      </c>
      <c r="AZ225" s="62">
        <v>0</v>
      </c>
      <c r="BA225" s="62">
        <v>0.27</v>
      </c>
      <c r="BB225" s="62">
        <v>1.7500000000000002E-2</v>
      </c>
      <c r="BC225" s="62">
        <v>0</v>
      </c>
      <c r="BD225" s="62">
        <v>0</v>
      </c>
      <c r="BE225" s="62">
        <v>0</v>
      </c>
      <c r="BF225" s="62">
        <v>0</v>
      </c>
      <c r="BG225" s="62">
        <v>0</v>
      </c>
      <c r="BH225" s="62">
        <v>0</v>
      </c>
      <c r="BI225" s="62">
        <v>0</v>
      </c>
      <c r="BJ225" s="62">
        <v>0</v>
      </c>
      <c r="BK225" s="62">
        <v>0</v>
      </c>
      <c r="BL225" s="62">
        <v>0</v>
      </c>
      <c r="BM225" s="62">
        <v>0</v>
      </c>
      <c r="BN225" s="62">
        <v>0</v>
      </c>
      <c r="BO225" s="62">
        <v>0.76749999999999996</v>
      </c>
      <c r="BP225" s="62">
        <v>0.14599999999999999</v>
      </c>
      <c r="BQ225" s="62">
        <v>0</v>
      </c>
      <c r="BR225" s="62">
        <v>0</v>
      </c>
      <c r="BS225" s="62">
        <v>0.28749999999999998</v>
      </c>
      <c r="BT225" s="62">
        <v>0.02</v>
      </c>
      <c r="BU225" s="62">
        <v>0.46500000000000002</v>
      </c>
      <c r="BV225" s="62">
        <v>1.4999999999999999E-2</v>
      </c>
      <c r="BW225" s="62">
        <v>-2.6499999999999999E-2</v>
      </c>
      <c r="BX225" s="62">
        <v>1.7500000000000002E-2</v>
      </c>
      <c r="BY225" s="62">
        <v>-1.5E-3</v>
      </c>
      <c r="BZ225" s="62">
        <v>7.4999999999999997E-3</v>
      </c>
      <c r="CA225" s="62">
        <v>-1.6500000000000001E-2</v>
      </c>
      <c r="CB225" s="62">
        <v>0.01</v>
      </c>
      <c r="CC225" s="62">
        <v>0.23</v>
      </c>
      <c r="CD225" s="62">
        <v>0</v>
      </c>
      <c r="CE225" s="331"/>
      <c r="CF225" s="76"/>
      <c r="CG225" s="91"/>
    </row>
    <row r="226" spans="4:85" x14ac:dyDescent="0.2">
      <c r="D226" s="91">
        <v>43070</v>
      </c>
      <c r="F226" s="89">
        <v>3.9255</v>
      </c>
      <c r="G226" s="90">
        <v>7.0901629395406007E-2</v>
      </c>
      <c r="H226" s="89">
        <v>0.15</v>
      </c>
      <c r="I226" s="89">
        <v>1</v>
      </c>
      <c r="J226" s="89">
        <v>1.05</v>
      </c>
      <c r="K226" s="89">
        <v>1</v>
      </c>
      <c r="L226" s="87">
        <v>1</v>
      </c>
      <c r="M226" s="87">
        <v>1.1499999999999999</v>
      </c>
      <c r="N226" s="89">
        <v>1.25</v>
      </c>
      <c r="O226" s="89">
        <v>1.05</v>
      </c>
      <c r="P226" s="89">
        <v>1</v>
      </c>
      <c r="Q226" s="89">
        <v>1.35</v>
      </c>
      <c r="R226" s="90">
        <v>0.65</v>
      </c>
      <c r="S226" s="90">
        <v>1.1000000000000001</v>
      </c>
      <c r="T226" s="89">
        <v>1</v>
      </c>
      <c r="U226" s="89"/>
      <c r="V226" s="89"/>
      <c r="W226" s="89"/>
      <c r="X226" s="89"/>
      <c r="Y226" s="89"/>
      <c r="Z226" s="89"/>
      <c r="AA226" s="89"/>
      <c r="AB226" s="89"/>
      <c r="AC226" s="89"/>
      <c r="AD226" s="89"/>
      <c r="AE226" s="89"/>
      <c r="AF226" s="89"/>
      <c r="AG226" s="89"/>
      <c r="AH226" s="89"/>
      <c r="AI226" s="90"/>
      <c r="AJ226" s="90"/>
      <c r="AK226" s="90">
        <v>-0.19</v>
      </c>
      <c r="AL226" s="89">
        <v>0</v>
      </c>
      <c r="AM226" s="89"/>
      <c r="AN226" s="89"/>
      <c r="AO226" s="89">
        <v>-0.17</v>
      </c>
      <c r="AP226" s="62">
        <v>0</v>
      </c>
      <c r="AQ226" s="62">
        <v>0.12</v>
      </c>
      <c r="AR226" s="62">
        <v>0</v>
      </c>
      <c r="AS226" s="62">
        <v>-0.33</v>
      </c>
      <c r="AT226" s="62">
        <v>0</v>
      </c>
      <c r="AU226" s="62">
        <v>0</v>
      </c>
      <c r="AV226" s="62">
        <v>0</v>
      </c>
      <c r="AW226" s="62">
        <v>0</v>
      </c>
      <c r="AX226" s="62">
        <v>0</v>
      </c>
      <c r="AY226" s="62">
        <v>0</v>
      </c>
      <c r="AZ226" s="62">
        <v>0</v>
      </c>
      <c r="BA226" s="62">
        <v>0.30499999999999999</v>
      </c>
      <c r="BB226" s="62">
        <v>2.2499999999999999E-2</v>
      </c>
      <c r="BC226" s="62">
        <v>0</v>
      </c>
      <c r="BD226" s="62">
        <v>0</v>
      </c>
      <c r="BE226" s="62">
        <v>0</v>
      </c>
      <c r="BF226" s="62">
        <v>0</v>
      </c>
      <c r="BG226" s="62">
        <v>0</v>
      </c>
      <c r="BH226" s="62">
        <v>0</v>
      </c>
      <c r="BI226" s="62">
        <v>0</v>
      </c>
      <c r="BJ226" s="62">
        <v>0</v>
      </c>
      <c r="BK226" s="62">
        <v>0</v>
      </c>
      <c r="BL226" s="62">
        <v>0</v>
      </c>
      <c r="BM226" s="62">
        <v>0</v>
      </c>
      <c r="BN226" s="62">
        <v>0</v>
      </c>
      <c r="BO226" s="62">
        <v>1.19</v>
      </c>
      <c r="BP226" s="62">
        <v>0.2</v>
      </c>
      <c r="BQ226" s="62">
        <v>0</v>
      </c>
      <c r="BR226" s="62">
        <v>0</v>
      </c>
      <c r="BS226" s="62">
        <v>0.33750000000000002</v>
      </c>
      <c r="BT226" s="62">
        <v>2.2499999999999999E-2</v>
      </c>
      <c r="BU226" s="62">
        <v>0.8</v>
      </c>
      <c r="BV226" s="62">
        <v>1.7500000000000002E-2</v>
      </c>
      <c r="BW226" s="62">
        <v>-1.9000000000000003E-2</v>
      </c>
      <c r="BX226" s="62">
        <v>1.7500000000000002E-2</v>
      </c>
      <c r="BY226" s="62">
        <v>-1.5E-3</v>
      </c>
      <c r="BZ226" s="62">
        <v>7.4999999999999997E-3</v>
      </c>
      <c r="CA226" s="62">
        <v>-1.6500000000000001E-2</v>
      </c>
      <c r="CB226" s="62">
        <v>0.01</v>
      </c>
      <c r="CC226" s="62">
        <v>0.26</v>
      </c>
      <c r="CD226" s="62">
        <v>0</v>
      </c>
      <c r="CE226" s="331"/>
      <c r="CF226" s="76"/>
      <c r="CG226" s="91"/>
    </row>
    <row r="227" spans="4:85" x14ac:dyDescent="0.2">
      <c r="D227" s="91">
        <v>43101</v>
      </c>
      <c r="F227" s="89">
        <v>4.1395</v>
      </c>
      <c r="G227" s="90">
        <v>7.0905585788003003E-2</v>
      </c>
      <c r="H227" s="89">
        <v>0.15</v>
      </c>
      <c r="I227" s="89">
        <v>1</v>
      </c>
      <c r="J227" s="89">
        <v>1.05</v>
      </c>
      <c r="K227" s="89">
        <v>1</v>
      </c>
      <c r="L227" s="87">
        <v>1</v>
      </c>
      <c r="M227" s="87">
        <v>1.1499999999999999</v>
      </c>
      <c r="N227" s="89">
        <v>1.45</v>
      </c>
      <c r="O227" s="89">
        <v>1.05</v>
      </c>
      <c r="P227" s="89">
        <v>1</v>
      </c>
      <c r="Q227" s="89">
        <v>1.35</v>
      </c>
      <c r="R227" s="90">
        <v>0.7</v>
      </c>
      <c r="S227" s="90">
        <v>1.1000000000000001</v>
      </c>
      <c r="T227" s="89">
        <v>1</v>
      </c>
      <c r="U227" s="89"/>
      <c r="V227" s="89"/>
      <c r="W227" s="89"/>
      <c r="X227" s="89"/>
      <c r="Y227" s="89"/>
      <c r="Z227" s="89"/>
      <c r="AA227" s="89"/>
      <c r="AB227" s="89"/>
      <c r="AC227" s="89"/>
      <c r="AD227" s="89"/>
      <c r="AE227" s="89"/>
      <c r="AF227" s="89"/>
      <c r="AG227" s="89"/>
      <c r="AH227" s="89"/>
      <c r="AI227" s="90"/>
      <c r="AJ227" s="90"/>
      <c r="AK227" s="90">
        <v>-0.19</v>
      </c>
      <c r="AL227" s="89">
        <v>0</v>
      </c>
      <c r="AM227" s="89"/>
      <c r="AN227" s="89"/>
      <c r="AO227" s="89">
        <v>-0.17</v>
      </c>
      <c r="AP227" s="62">
        <v>0</v>
      </c>
      <c r="AQ227" s="62">
        <v>0.12</v>
      </c>
      <c r="AR227" s="62">
        <v>0</v>
      </c>
      <c r="AS227" s="62">
        <v>-0.33</v>
      </c>
      <c r="AT227" s="62">
        <v>0</v>
      </c>
      <c r="AU227" s="62">
        <v>0</v>
      </c>
      <c r="AV227" s="62">
        <v>0</v>
      </c>
      <c r="AW227" s="62">
        <v>0</v>
      </c>
      <c r="AX227" s="62">
        <v>0</v>
      </c>
      <c r="AY227" s="62">
        <v>0</v>
      </c>
      <c r="AZ227" s="62">
        <v>0</v>
      </c>
      <c r="BA227" s="62">
        <v>0.30499999999999999</v>
      </c>
      <c r="BB227" s="62">
        <v>2.2499999999999999E-2</v>
      </c>
      <c r="BC227" s="62">
        <v>0</v>
      </c>
      <c r="BD227" s="62">
        <v>0</v>
      </c>
      <c r="BE227" s="62">
        <v>0</v>
      </c>
      <c r="BF227" s="62">
        <v>0</v>
      </c>
      <c r="BG227" s="62">
        <v>0</v>
      </c>
      <c r="BH227" s="62">
        <v>0</v>
      </c>
      <c r="BI227" s="62">
        <v>0</v>
      </c>
      <c r="BJ227" s="62">
        <v>0</v>
      </c>
      <c r="BK227" s="62">
        <v>0</v>
      </c>
      <c r="BL227" s="62">
        <v>0</v>
      </c>
      <c r="BM227" s="62">
        <v>0</v>
      </c>
      <c r="BN227" s="62">
        <v>0</v>
      </c>
      <c r="BO227" s="62">
        <v>1.5249999999999999</v>
      </c>
      <c r="BP227" s="62">
        <v>0.3</v>
      </c>
      <c r="BQ227" s="62">
        <v>0</v>
      </c>
      <c r="BR227" s="62">
        <v>0</v>
      </c>
      <c r="BS227" s="62">
        <v>0.4375</v>
      </c>
      <c r="BT227" s="62">
        <v>0.03</v>
      </c>
      <c r="BU227" s="62">
        <v>0.97499999999999998</v>
      </c>
      <c r="BV227" s="62">
        <v>2.2499999999999999E-2</v>
      </c>
      <c r="BW227" s="62">
        <v>-1.9000000000000003E-2</v>
      </c>
      <c r="BX227" s="62">
        <v>1.7500000000000002E-2</v>
      </c>
      <c r="BY227" s="62">
        <v>-1.5E-3</v>
      </c>
      <c r="BZ227" s="62">
        <v>7.4999999999999997E-3</v>
      </c>
      <c r="CA227" s="62">
        <v>-1.6500000000000001E-2</v>
      </c>
      <c r="CB227" s="62">
        <v>0.01</v>
      </c>
      <c r="CC227" s="62">
        <v>8.5000000000000006E-2</v>
      </c>
      <c r="CD227" s="62">
        <v>0</v>
      </c>
      <c r="CE227" s="331"/>
      <c r="CF227" s="76"/>
      <c r="CG227" s="91"/>
    </row>
    <row r="228" spans="4:85" x14ac:dyDescent="0.2">
      <c r="D228" s="91">
        <v>43132</v>
      </c>
      <c r="F228" s="89">
        <v>4.0694999999999997</v>
      </c>
      <c r="G228" s="90">
        <v>7.0909542180605009E-2</v>
      </c>
      <c r="H228" s="89">
        <v>0.15</v>
      </c>
      <c r="I228" s="89">
        <v>1</v>
      </c>
      <c r="J228" s="89">
        <v>1.05</v>
      </c>
      <c r="K228" s="89">
        <v>1</v>
      </c>
      <c r="L228" s="87">
        <v>1</v>
      </c>
      <c r="M228" s="87">
        <v>1.1499999999999999</v>
      </c>
      <c r="N228" s="89">
        <v>1.45</v>
      </c>
      <c r="O228" s="89">
        <v>1.05</v>
      </c>
      <c r="P228" s="89">
        <v>1</v>
      </c>
      <c r="Q228" s="89">
        <v>1.35</v>
      </c>
      <c r="R228" s="90">
        <v>0.7</v>
      </c>
      <c r="S228" s="90">
        <v>1.1000000000000001</v>
      </c>
      <c r="T228" s="89">
        <v>1</v>
      </c>
      <c r="U228" s="89"/>
      <c r="V228" s="89"/>
      <c r="W228" s="89"/>
      <c r="X228" s="89"/>
      <c r="Y228" s="89"/>
      <c r="Z228" s="89"/>
      <c r="AA228" s="89"/>
      <c r="AB228" s="89"/>
      <c r="AC228" s="89"/>
      <c r="AD228" s="89"/>
      <c r="AE228" s="89"/>
      <c r="AF228" s="89"/>
      <c r="AG228" s="89"/>
      <c r="AH228" s="89"/>
      <c r="AI228" s="90"/>
      <c r="AJ228" s="90"/>
      <c r="AK228" s="90">
        <v>-0.19</v>
      </c>
      <c r="AL228" s="89">
        <v>0</v>
      </c>
      <c r="AM228" s="89"/>
      <c r="AN228" s="89"/>
      <c r="AO228" s="89">
        <v>-0.17</v>
      </c>
      <c r="AP228" s="62">
        <v>0</v>
      </c>
      <c r="AQ228" s="62">
        <v>0.12</v>
      </c>
      <c r="AR228" s="62">
        <v>0</v>
      </c>
      <c r="AS228" s="62">
        <v>-0.33</v>
      </c>
      <c r="AT228" s="62">
        <v>0</v>
      </c>
      <c r="AU228" s="62">
        <v>0</v>
      </c>
      <c r="AV228" s="62">
        <v>0</v>
      </c>
      <c r="AW228" s="62">
        <v>0</v>
      </c>
      <c r="AX228" s="62">
        <v>0</v>
      </c>
      <c r="AY228" s="62">
        <v>0</v>
      </c>
      <c r="AZ228" s="62">
        <v>0</v>
      </c>
      <c r="BA228" s="62">
        <v>0.30499999999999999</v>
      </c>
      <c r="BB228" s="62">
        <v>2.2499999999999999E-2</v>
      </c>
      <c r="BC228" s="62">
        <v>0</v>
      </c>
      <c r="BD228" s="62">
        <v>0</v>
      </c>
      <c r="BE228" s="62">
        <v>0</v>
      </c>
      <c r="BF228" s="62">
        <v>0</v>
      </c>
      <c r="BG228" s="62">
        <v>0</v>
      </c>
      <c r="BH228" s="62">
        <v>0</v>
      </c>
      <c r="BI228" s="62">
        <v>0</v>
      </c>
      <c r="BJ228" s="62">
        <v>0</v>
      </c>
      <c r="BK228" s="62">
        <v>0</v>
      </c>
      <c r="BL228" s="62">
        <v>0</v>
      </c>
      <c r="BM228" s="62">
        <v>0</v>
      </c>
      <c r="BN228" s="62">
        <v>0</v>
      </c>
      <c r="BO228" s="62">
        <v>1.4550000000000001</v>
      </c>
      <c r="BP228" s="62">
        <v>0.3</v>
      </c>
      <c r="BQ228" s="62">
        <v>0</v>
      </c>
      <c r="BR228" s="62">
        <v>0</v>
      </c>
      <c r="BS228" s="62">
        <v>0.435</v>
      </c>
      <c r="BT228" s="62">
        <v>0.03</v>
      </c>
      <c r="BU228" s="62">
        <v>0.97499999999999998</v>
      </c>
      <c r="BV228" s="62">
        <v>1.7500000000000002E-2</v>
      </c>
      <c r="BW228" s="62">
        <v>-1.9000000000000003E-2</v>
      </c>
      <c r="BX228" s="62">
        <v>1.7500000000000002E-2</v>
      </c>
      <c r="BY228" s="62">
        <v>-1.5E-3</v>
      </c>
      <c r="BZ228" s="62">
        <v>7.4999999999999997E-3</v>
      </c>
      <c r="CA228" s="62">
        <v>-1.6500000000000001E-2</v>
      </c>
      <c r="CB228" s="62">
        <v>0.01</v>
      </c>
      <c r="CC228" s="62">
        <v>7.4999999999999997E-2</v>
      </c>
      <c r="CD228" s="62">
        <v>0</v>
      </c>
      <c r="CE228" s="331"/>
      <c r="CF228" s="76"/>
      <c r="CG228" s="91"/>
    </row>
    <row r="229" spans="4:85" x14ac:dyDescent="0.2">
      <c r="D229" s="91">
        <v>43160</v>
      </c>
      <c r="F229" s="89">
        <v>3.9744999999999999</v>
      </c>
      <c r="G229" s="90">
        <v>7.0913115696508003E-2</v>
      </c>
      <c r="H229" s="89">
        <v>0.15</v>
      </c>
      <c r="I229" s="89">
        <v>0.75</v>
      </c>
      <c r="J229" s="89">
        <v>0.8</v>
      </c>
      <c r="K229" s="89">
        <v>0.75</v>
      </c>
      <c r="L229" s="87">
        <v>0.75</v>
      </c>
      <c r="M229" s="87">
        <v>0.85</v>
      </c>
      <c r="N229" s="89">
        <v>1</v>
      </c>
      <c r="O229" s="89">
        <v>0.75</v>
      </c>
      <c r="P229" s="89">
        <v>0.75</v>
      </c>
      <c r="Q229" s="89">
        <v>0.95</v>
      </c>
      <c r="R229" s="90">
        <v>0.35</v>
      </c>
      <c r="S229" s="90">
        <v>0.75</v>
      </c>
      <c r="T229" s="89">
        <v>0.75</v>
      </c>
      <c r="U229" s="89"/>
      <c r="V229" s="89"/>
      <c r="W229" s="89"/>
      <c r="X229" s="89"/>
      <c r="Y229" s="89"/>
      <c r="Z229" s="89"/>
      <c r="AA229" s="89"/>
      <c r="AB229" s="89"/>
      <c r="AC229" s="89"/>
      <c r="AD229" s="89"/>
      <c r="AE229" s="89"/>
      <c r="AF229" s="89"/>
      <c r="AG229" s="89"/>
      <c r="AH229" s="89"/>
      <c r="AI229" s="90"/>
      <c r="AJ229" s="90"/>
      <c r="AK229" s="90">
        <v>-0.19</v>
      </c>
      <c r="AL229" s="89">
        <v>0</v>
      </c>
      <c r="AM229" s="89"/>
      <c r="AN229" s="89"/>
      <c r="AO229" s="89">
        <v>-0.17</v>
      </c>
      <c r="AP229" s="62">
        <v>0</v>
      </c>
      <c r="AQ229" s="62">
        <v>0.12</v>
      </c>
      <c r="AR229" s="62">
        <v>0</v>
      </c>
      <c r="AS229" s="62">
        <v>-0.33</v>
      </c>
      <c r="AT229" s="62">
        <v>0</v>
      </c>
      <c r="AU229" s="62">
        <v>0</v>
      </c>
      <c r="AV229" s="62">
        <v>0</v>
      </c>
      <c r="AW229" s="62">
        <v>0</v>
      </c>
      <c r="AX229" s="62">
        <v>0</v>
      </c>
      <c r="AY229" s="62">
        <v>0</v>
      </c>
      <c r="AZ229" s="62">
        <v>0</v>
      </c>
      <c r="BA229" s="62">
        <v>0.26500000000000001</v>
      </c>
      <c r="BB229" s="62">
        <v>2.2499999999999999E-2</v>
      </c>
      <c r="BC229" s="62">
        <v>0</v>
      </c>
      <c r="BD229" s="62">
        <v>0</v>
      </c>
      <c r="BE229" s="62">
        <v>0</v>
      </c>
      <c r="BF229" s="62">
        <v>0</v>
      </c>
      <c r="BG229" s="62">
        <v>0</v>
      </c>
      <c r="BH229" s="62">
        <v>0</v>
      </c>
      <c r="BI229" s="62">
        <v>0</v>
      </c>
      <c r="BJ229" s="62">
        <v>0</v>
      </c>
      <c r="BK229" s="62">
        <v>0</v>
      </c>
      <c r="BL229" s="62">
        <v>0</v>
      </c>
      <c r="BM229" s="62">
        <v>0</v>
      </c>
      <c r="BN229" s="62">
        <v>0</v>
      </c>
      <c r="BO229" s="62">
        <v>0.83499999999999996</v>
      </c>
      <c r="BP229" s="62">
        <v>0.16</v>
      </c>
      <c r="BQ229" s="62">
        <v>0</v>
      </c>
      <c r="BR229" s="62">
        <v>0</v>
      </c>
      <c r="BS229" s="62">
        <v>0.30249999999999999</v>
      </c>
      <c r="BT229" s="62">
        <v>0.02</v>
      </c>
      <c r="BU229" s="62">
        <v>0.60750000000000004</v>
      </c>
      <c r="BV229" s="62">
        <v>2.5000000000000001E-3</v>
      </c>
      <c r="BW229" s="62">
        <v>-1.9000000000000003E-2</v>
      </c>
      <c r="BX229" s="62">
        <v>1.7500000000000002E-2</v>
      </c>
      <c r="BY229" s="62">
        <v>1.7000000000000001E-2</v>
      </c>
      <c r="BZ229" s="62">
        <v>7.4999999999999997E-3</v>
      </c>
      <c r="CA229" s="62">
        <v>2E-3</v>
      </c>
      <c r="CB229" s="62">
        <v>0.01</v>
      </c>
      <c r="CC229" s="62">
        <v>0.115</v>
      </c>
      <c r="CD229" s="62">
        <v>0</v>
      </c>
      <c r="CE229" s="331"/>
      <c r="CF229" s="76"/>
      <c r="CG229" s="91"/>
    </row>
    <row r="230" spans="4:85" x14ac:dyDescent="0.2">
      <c r="D230" s="91">
        <v>43191</v>
      </c>
      <c r="F230" s="89">
        <v>3.8795000000000002</v>
      </c>
      <c r="G230" s="90">
        <v>7.0917072089120015E-2</v>
      </c>
      <c r="H230" s="89">
        <v>0.15</v>
      </c>
      <c r="I230" s="89">
        <v>0.4</v>
      </c>
      <c r="J230" s="89">
        <v>0.45</v>
      </c>
      <c r="K230" s="89">
        <v>0.4</v>
      </c>
      <c r="L230" s="87">
        <v>0.45</v>
      </c>
      <c r="M230" s="87">
        <v>0.45</v>
      </c>
      <c r="N230" s="89">
        <v>0.45</v>
      </c>
      <c r="O230" s="89">
        <v>0.45</v>
      </c>
      <c r="P230" s="89">
        <v>0.45</v>
      </c>
      <c r="Q230" s="89">
        <v>0.5</v>
      </c>
      <c r="R230" s="90">
        <v>0.3</v>
      </c>
      <c r="S230" s="90">
        <v>0.45</v>
      </c>
      <c r="T230" s="89">
        <v>0.4</v>
      </c>
      <c r="U230" s="89"/>
      <c r="V230" s="89"/>
      <c r="W230" s="89"/>
      <c r="X230" s="89"/>
      <c r="Y230" s="89"/>
      <c r="Z230" s="89"/>
      <c r="AA230" s="89"/>
      <c r="AB230" s="89"/>
      <c r="AC230" s="89"/>
      <c r="AD230" s="89"/>
      <c r="AE230" s="89"/>
      <c r="AF230" s="89"/>
      <c r="AG230" s="89"/>
      <c r="AH230" s="89"/>
      <c r="AI230" s="90"/>
      <c r="AJ230" s="90"/>
      <c r="AK230" s="90">
        <v>-0.19</v>
      </c>
      <c r="AL230" s="89">
        <v>0</v>
      </c>
      <c r="AM230" s="89"/>
      <c r="AN230" s="89"/>
      <c r="AO230" s="89">
        <v>-0.17</v>
      </c>
      <c r="AP230" s="62">
        <v>0</v>
      </c>
      <c r="AQ230" s="62">
        <v>0.29499999999999998</v>
      </c>
      <c r="AR230" s="62">
        <v>0</v>
      </c>
      <c r="AS230" s="62">
        <v>-0.33</v>
      </c>
      <c r="AT230" s="62">
        <v>0</v>
      </c>
      <c r="AU230" s="62">
        <v>0</v>
      </c>
      <c r="AV230" s="62">
        <v>0</v>
      </c>
      <c r="AW230" s="62">
        <v>0</v>
      </c>
      <c r="AX230" s="62">
        <v>0</v>
      </c>
      <c r="AY230" s="62">
        <v>0</v>
      </c>
      <c r="AZ230" s="62">
        <v>0</v>
      </c>
      <c r="BA230" s="62">
        <v>0.19500000000000001</v>
      </c>
      <c r="BB230" s="62">
        <v>1.7500000000000002E-2</v>
      </c>
      <c r="BC230" s="62">
        <v>0</v>
      </c>
      <c r="BD230" s="62">
        <v>0</v>
      </c>
      <c r="BE230" s="62">
        <v>0</v>
      </c>
      <c r="BF230" s="62">
        <v>0</v>
      </c>
      <c r="BG230" s="62">
        <v>0</v>
      </c>
      <c r="BH230" s="62">
        <v>0</v>
      </c>
      <c r="BI230" s="62">
        <v>0</v>
      </c>
      <c r="BJ230" s="62">
        <v>0</v>
      </c>
      <c r="BK230" s="62">
        <v>0</v>
      </c>
      <c r="BL230" s="62">
        <v>0</v>
      </c>
      <c r="BM230" s="62">
        <v>0</v>
      </c>
      <c r="BN230" s="62">
        <v>0</v>
      </c>
      <c r="BO230" s="62">
        <v>0.45</v>
      </c>
      <c r="BP230" s="62">
        <v>0.02</v>
      </c>
      <c r="BQ230" s="62">
        <v>0</v>
      </c>
      <c r="BR230" s="62">
        <v>0</v>
      </c>
      <c r="BS230" s="62">
        <v>0.25</v>
      </c>
      <c r="BT230" s="62">
        <v>5.0000000000000001E-3</v>
      </c>
      <c r="BU230" s="62">
        <v>0.25</v>
      </c>
      <c r="BV230" s="62">
        <v>5.0000000000000001E-3</v>
      </c>
      <c r="BW230" s="62">
        <v>-1.1500000000000002E-2</v>
      </c>
      <c r="BX230" s="62">
        <v>0.02</v>
      </c>
      <c r="BY230" s="62">
        <v>1.7000000000000001E-2</v>
      </c>
      <c r="BZ230" s="62">
        <v>0.01</v>
      </c>
      <c r="CA230" s="62">
        <v>2E-3</v>
      </c>
      <c r="CB230" s="62">
        <v>1.2500000000000001E-2</v>
      </c>
      <c r="CC230" s="62">
        <v>0.55000000000000004</v>
      </c>
      <c r="CD230" s="62">
        <v>0</v>
      </c>
      <c r="CE230" s="331"/>
      <c r="CF230" s="76"/>
      <c r="CG230" s="91"/>
    </row>
    <row r="231" spans="4:85" x14ac:dyDescent="0.2">
      <c r="D231" s="91">
        <v>43221</v>
      </c>
      <c r="F231" s="89">
        <v>3.8795000000000002</v>
      </c>
      <c r="G231" s="90">
        <v>7.0920900856170005E-2</v>
      </c>
      <c r="H231" s="89">
        <v>0.15</v>
      </c>
      <c r="I231" s="89">
        <v>0.45</v>
      </c>
      <c r="J231" s="89">
        <v>0.5</v>
      </c>
      <c r="K231" s="89">
        <v>0.4</v>
      </c>
      <c r="L231" s="89">
        <v>0.4</v>
      </c>
      <c r="M231" s="89">
        <v>0.45</v>
      </c>
      <c r="N231" s="89">
        <v>0.5</v>
      </c>
      <c r="O231" s="89">
        <v>0.45</v>
      </c>
      <c r="P231" s="89">
        <v>0.4</v>
      </c>
      <c r="Q231" s="89">
        <v>0.45</v>
      </c>
      <c r="R231" s="90">
        <v>0.25</v>
      </c>
      <c r="S231" s="90">
        <v>0.5</v>
      </c>
      <c r="T231" s="89">
        <v>0.45</v>
      </c>
      <c r="U231" s="89"/>
      <c r="V231" s="89"/>
      <c r="W231" s="89"/>
      <c r="X231" s="89"/>
      <c r="Y231" s="89"/>
      <c r="Z231" s="89"/>
      <c r="AA231" s="89"/>
      <c r="AB231" s="89"/>
      <c r="AC231" s="89"/>
      <c r="AD231" s="89"/>
      <c r="AE231" s="89"/>
      <c r="AF231" s="89"/>
      <c r="AG231" s="89"/>
      <c r="AH231" s="89"/>
      <c r="AI231" s="90"/>
      <c r="AJ231" s="90"/>
      <c r="AK231" s="90">
        <v>-0.19</v>
      </c>
      <c r="AL231" s="89">
        <v>0</v>
      </c>
      <c r="AM231" s="89"/>
      <c r="AN231" s="89"/>
      <c r="AO231" s="89">
        <v>-0.17</v>
      </c>
      <c r="AP231" s="62">
        <v>0</v>
      </c>
      <c r="AQ231" s="62">
        <v>0.29499999999999998</v>
      </c>
      <c r="AR231" s="62">
        <v>0</v>
      </c>
      <c r="AS231" s="62">
        <v>-0.33</v>
      </c>
      <c r="AT231" s="62">
        <v>0</v>
      </c>
      <c r="AU231" s="62">
        <v>0</v>
      </c>
      <c r="AV231" s="62">
        <v>0</v>
      </c>
      <c r="AW231" s="62">
        <v>0</v>
      </c>
      <c r="AX231" s="62">
        <v>0</v>
      </c>
      <c r="AY231" s="62">
        <v>0</v>
      </c>
      <c r="AZ231" s="62">
        <v>0</v>
      </c>
      <c r="BA231" s="62">
        <v>0.1825</v>
      </c>
      <c r="BB231" s="62">
        <v>0.01</v>
      </c>
      <c r="BC231" s="62">
        <v>0</v>
      </c>
      <c r="BD231" s="62">
        <v>0</v>
      </c>
      <c r="BE231" s="62">
        <v>0</v>
      </c>
      <c r="BF231" s="62">
        <v>0</v>
      </c>
      <c r="BG231" s="62">
        <v>0</v>
      </c>
      <c r="BH231" s="62">
        <v>0</v>
      </c>
      <c r="BI231" s="62">
        <v>0</v>
      </c>
      <c r="BJ231" s="62">
        <v>0</v>
      </c>
      <c r="BK231" s="62">
        <v>0</v>
      </c>
      <c r="BL231" s="62">
        <v>0</v>
      </c>
      <c r="BM231" s="62">
        <v>0</v>
      </c>
      <c r="BN231" s="62">
        <v>0</v>
      </c>
      <c r="BO231" s="62">
        <v>0.40500000000000003</v>
      </c>
      <c r="BP231" s="62">
        <v>0.02</v>
      </c>
      <c r="BQ231" s="62">
        <v>0</v>
      </c>
      <c r="BR231" s="62">
        <v>0</v>
      </c>
      <c r="BS231" s="62">
        <v>0.20250000000000001</v>
      </c>
      <c r="BT231" s="62">
        <v>5.0000000000000001E-3</v>
      </c>
      <c r="BU231" s="62">
        <v>0.20250000000000001</v>
      </c>
      <c r="BV231" s="62">
        <v>5.0000000000000001E-3</v>
      </c>
      <c r="BW231" s="62">
        <v>-1.175E-2</v>
      </c>
      <c r="BX231" s="62">
        <v>0.02</v>
      </c>
      <c r="BY231" s="62">
        <v>1.6750000000000001E-2</v>
      </c>
      <c r="BZ231" s="62">
        <v>0.01</v>
      </c>
      <c r="CA231" s="62">
        <v>1.7500000000000003E-3</v>
      </c>
      <c r="CB231" s="62">
        <v>1.2500000000000001E-2</v>
      </c>
      <c r="CC231" s="62">
        <v>0.7</v>
      </c>
      <c r="CD231" s="62">
        <v>0</v>
      </c>
      <c r="CE231" s="331"/>
      <c r="CF231" s="76"/>
      <c r="CG231" s="91"/>
    </row>
    <row r="232" spans="4:85" x14ac:dyDescent="0.2">
      <c r="D232" s="91">
        <v>43252</v>
      </c>
      <c r="F232" s="89">
        <v>3.9265000000000003</v>
      </c>
      <c r="G232" s="90">
        <v>7.0924857248792009E-2</v>
      </c>
      <c r="H232" s="89">
        <v>0.15</v>
      </c>
      <c r="I232" s="89">
        <v>0.45</v>
      </c>
      <c r="J232" s="89">
        <v>0.5</v>
      </c>
      <c r="K232" s="89">
        <v>0.4</v>
      </c>
      <c r="L232" s="89">
        <v>0.5</v>
      </c>
      <c r="M232" s="89">
        <v>0.45</v>
      </c>
      <c r="N232" s="89">
        <v>0.5</v>
      </c>
      <c r="O232" s="89">
        <v>0.5</v>
      </c>
      <c r="P232" s="89">
        <v>0.5</v>
      </c>
      <c r="Q232" s="89">
        <v>0.5</v>
      </c>
      <c r="R232" s="90">
        <v>0.25</v>
      </c>
      <c r="S232" s="90">
        <v>0.5</v>
      </c>
      <c r="T232" s="89">
        <v>0.45</v>
      </c>
      <c r="U232" s="89"/>
      <c r="V232" s="89"/>
      <c r="W232" s="89"/>
      <c r="X232" s="89"/>
      <c r="Y232" s="89"/>
      <c r="Z232" s="89"/>
      <c r="AA232" s="89"/>
      <c r="AB232" s="89"/>
      <c r="AC232" s="89"/>
      <c r="AD232" s="89"/>
      <c r="AE232" s="89"/>
      <c r="AF232" s="89"/>
      <c r="AG232" s="89"/>
      <c r="AH232" s="89"/>
      <c r="AI232" s="90"/>
      <c r="AJ232" s="90"/>
      <c r="AK232" s="90">
        <v>-0.19</v>
      </c>
      <c r="AL232" s="89">
        <v>0</v>
      </c>
      <c r="AM232" s="89"/>
      <c r="AN232" s="89"/>
      <c r="AO232" s="89">
        <v>-0.17</v>
      </c>
      <c r="AP232" s="62">
        <v>0</v>
      </c>
      <c r="AQ232" s="62">
        <v>0.29499999999999998</v>
      </c>
      <c r="AR232" s="62">
        <v>0</v>
      </c>
      <c r="AS232" s="62">
        <v>-0.33</v>
      </c>
      <c r="AT232" s="62">
        <v>0</v>
      </c>
      <c r="AU232" s="62">
        <v>0</v>
      </c>
      <c r="AV232" s="62">
        <v>0</v>
      </c>
      <c r="AW232" s="62">
        <v>0</v>
      </c>
      <c r="AX232" s="62">
        <v>0</v>
      </c>
      <c r="AY232" s="62">
        <v>0</v>
      </c>
      <c r="AZ232" s="62">
        <v>0</v>
      </c>
      <c r="BA232" s="62">
        <v>0.1825</v>
      </c>
      <c r="BB232" s="62">
        <v>1.2500000000000001E-2</v>
      </c>
      <c r="BC232" s="62">
        <v>0</v>
      </c>
      <c r="BD232" s="62">
        <v>0</v>
      </c>
      <c r="BE232" s="62">
        <v>0</v>
      </c>
      <c r="BF232" s="62">
        <v>0</v>
      </c>
      <c r="BG232" s="62">
        <v>0</v>
      </c>
      <c r="BH232" s="62">
        <v>0</v>
      </c>
      <c r="BI232" s="62">
        <v>0</v>
      </c>
      <c r="BJ232" s="62">
        <v>0</v>
      </c>
      <c r="BK232" s="62">
        <v>0</v>
      </c>
      <c r="BL232" s="62">
        <v>0</v>
      </c>
      <c r="BM232" s="62">
        <v>0</v>
      </c>
      <c r="BN232" s="62">
        <v>0</v>
      </c>
      <c r="BO232" s="62">
        <v>0.39500000000000002</v>
      </c>
      <c r="BP232" s="62">
        <v>3.5000000000000003E-2</v>
      </c>
      <c r="BQ232" s="62">
        <v>0</v>
      </c>
      <c r="BR232" s="62">
        <v>0</v>
      </c>
      <c r="BS232" s="62">
        <v>0.20250000000000001</v>
      </c>
      <c r="BT232" s="62">
        <v>5.0000000000000001E-3</v>
      </c>
      <c r="BU232" s="62">
        <v>0.20250000000000001</v>
      </c>
      <c r="BV232" s="62">
        <v>5.0000000000000001E-3</v>
      </c>
      <c r="BW232" s="62">
        <v>-1.175E-2</v>
      </c>
      <c r="BX232" s="62">
        <v>0.02</v>
      </c>
      <c r="BY232" s="62">
        <v>1.6750000000000001E-2</v>
      </c>
      <c r="BZ232" s="62">
        <v>0.01</v>
      </c>
      <c r="CA232" s="62">
        <v>1.7500000000000003E-3</v>
      </c>
      <c r="CB232" s="62">
        <v>1.2500000000000001E-2</v>
      </c>
      <c r="CC232" s="62">
        <v>0.8</v>
      </c>
      <c r="CD232" s="62">
        <v>0</v>
      </c>
      <c r="CE232" s="331"/>
      <c r="CF232" s="76"/>
      <c r="CG232" s="91"/>
    </row>
    <row r="233" spans="4:85" x14ac:dyDescent="0.2">
      <c r="D233" s="91">
        <v>43282</v>
      </c>
      <c r="F233" s="89">
        <v>3.9385000000000003</v>
      </c>
      <c r="G233" s="90">
        <v>7.0928686015851006E-2</v>
      </c>
      <c r="H233" s="89">
        <v>0.15</v>
      </c>
      <c r="I233" s="89">
        <v>0.5</v>
      </c>
      <c r="J233" s="89">
        <v>0.5</v>
      </c>
      <c r="K233" s="89">
        <v>0.4</v>
      </c>
      <c r="L233" s="89">
        <v>0.5</v>
      </c>
      <c r="M233" s="89">
        <v>0.5</v>
      </c>
      <c r="N233" s="89">
        <v>0.5</v>
      </c>
      <c r="O233" s="89">
        <v>0.5</v>
      </c>
      <c r="P233" s="89">
        <v>0.5</v>
      </c>
      <c r="Q233" s="89">
        <v>0.5</v>
      </c>
      <c r="R233" s="90">
        <v>0.35</v>
      </c>
      <c r="S233" s="90">
        <v>0.55000000000000004</v>
      </c>
      <c r="T233" s="89">
        <v>0.5</v>
      </c>
      <c r="U233" s="89"/>
      <c r="V233" s="89"/>
      <c r="W233" s="89"/>
      <c r="X233" s="89"/>
      <c r="Y233" s="89"/>
      <c r="Z233" s="89"/>
      <c r="AA233" s="89"/>
      <c r="AB233" s="89"/>
      <c r="AC233" s="89"/>
      <c r="AD233" s="89"/>
      <c r="AE233" s="89"/>
      <c r="AF233" s="89"/>
      <c r="AG233" s="89"/>
      <c r="AH233" s="89"/>
      <c r="AI233" s="90"/>
      <c r="AJ233" s="90"/>
      <c r="AK233" s="90">
        <v>-0.19</v>
      </c>
      <c r="AL233" s="89">
        <v>0</v>
      </c>
      <c r="AM233" s="89"/>
      <c r="AN233" s="89"/>
      <c r="AO233" s="89">
        <v>-0.17</v>
      </c>
      <c r="AP233" s="62">
        <v>0</v>
      </c>
      <c r="AQ233" s="62">
        <v>0.29499999999999998</v>
      </c>
      <c r="AR233" s="62">
        <v>0</v>
      </c>
      <c r="AS233" s="62">
        <v>-0.33</v>
      </c>
      <c r="AT233" s="62">
        <v>0</v>
      </c>
      <c r="AU233" s="62">
        <v>0</v>
      </c>
      <c r="AV233" s="62">
        <v>0</v>
      </c>
      <c r="AW233" s="62">
        <v>0</v>
      </c>
      <c r="AX233" s="62">
        <v>0</v>
      </c>
      <c r="AY233" s="62">
        <v>0</v>
      </c>
      <c r="AZ233" s="62">
        <v>0</v>
      </c>
      <c r="BA233" s="62">
        <v>0.1825</v>
      </c>
      <c r="BB233" s="62">
        <v>1.2500000000000001E-2</v>
      </c>
      <c r="BC233" s="62">
        <v>0</v>
      </c>
      <c r="BD233" s="62">
        <v>0</v>
      </c>
      <c r="BE233" s="62">
        <v>0</v>
      </c>
      <c r="BF233" s="62">
        <v>0</v>
      </c>
      <c r="BG233" s="62">
        <v>0</v>
      </c>
      <c r="BH233" s="62">
        <v>0</v>
      </c>
      <c r="BI233" s="62">
        <v>0</v>
      </c>
      <c r="BJ233" s="62">
        <v>0</v>
      </c>
      <c r="BK233" s="62">
        <v>0</v>
      </c>
      <c r="BL233" s="62">
        <v>0</v>
      </c>
      <c r="BM233" s="62">
        <v>0</v>
      </c>
      <c r="BN233" s="62">
        <v>0</v>
      </c>
      <c r="BO233" s="62">
        <v>0.43</v>
      </c>
      <c r="BP233" s="62">
        <v>3.5000000000000003E-2</v>
      </c>
      <c r="BQ233" s="62">
        <v>0</v>
      </c>
      <c r="BR233" s="62">
        <v>0</v>
      </c>
      <c r="BS233" s="62">
        <v>0.215</v>
      </c>
      <c r="BT233" s="62">
        <v>7.4999999999999997E-3</v>
      </c>
      <c r="BU233" s="62">
        <v>0.215</v>
      </c>
      <c r="BV233" s="62">
        <v>7.4999999999999997E-3</v>
      </c>
      <c r="BW233" s="62">
        <v>-1.175E-2</v>
      </c>
      <c r="BX233" s="62">
        <v>0.02</v>
      </c>
      <c r="BY233" s="62">
        <v>1.6750000000000001E-2</v>
      </c>
      <c r="BZ233" s="62">
        <v>0.01</v>
      </c>
      <c r="CA233" s="62">
        <v>1.7500000000000003E-3</v>
      </c>
      <c r="CB233" s="62">
        <v>1.2500000000000001E-2</v>
      </c>
      <c r="CC233" s="62">
        <v>1</v>
      </c>
      <c r="CD233" s="62">
        <v>0</v>
      </c>
      <c r="CE233" s="331"/>
      <c r="CF233" s="76"/>
      <c r="CG233" s="91"/>
    </row>
    <row r="234" spans="4:85" x14ac:dyDescent="0.2">
      <c r="D234" s="91">
        <v>43313</v>
      </c>
      <c r="F234" s="89">
        <v>3.9594999999999998</v>
      </c>
      <c r="G234" s="90">
        <v>7.0932642408483015E-2</v>
      </c>
      <c r="H234" s="89">
        <v>0.15</v>
      </c>
      <c r="I234" s="89">
        <v>0.55000000000000004</v>
      </c>
      <c r="J234" s="89">
        <v>0.55000000000000004</v>
      </c>
      <c r="K234" s="89">
        <v>0.5</v>
      </c>
      <c r="L234" s="89">
        <v>0.6</v>
      </c>
      <c r="M234" s="89">
        <v>0.55000000000000004</v>
      </c>
      <c r="N234" s="89">
        <v>0.6</v>
      </c>
      <c r="O234" s="89">
        <v>0.55000000000000004</v>
      </c>
      <c r="P234" s="89">
        <v>0.6</v>
      </c>
      <c r="Q234" s="89">
        <v>0.45</v>
      </c>
      <c r="R234" s="90">
        <v>0.4</v>
      </c>
      <c r="S234" s="90">
        <v>0.6</v>
      </c>
      <c r="T234" s="89">
        <v>0.55000000000000004</v>
      </c>
      <c r="U234" s="89"/>
      <c r="V234" s="89"/>
      <c r="W234" s="89"/>
      <c r="X234" s="89"/>
      <c r="Y234" s="89"/>
      <c r="Z234" s="89"/>
      <c r="AA234" s="89"/>
      <c r="AB234" s="89"/>
      <c r="AC234" s="89"/>
      <c r="AD234" s="89"/>
      <c r="AE234" s="89"/>
      <c r="AF234" s="89"/>
      <c r="AG234" s="89"/>
      <c r="AH234" s="89"/>
      <c r="AI234" s="90"/>
      <c r="AJ234" s="90"/>
      <c r="AK234" s="90">
        <v>-0.19</v>
      </c>
      <c r="AL234" s="89">
        <v>0</v>
      </c>
      <c r="AM234" s="89"/>
      <c r="AN234" s="89"/>
      <c r="AO234" s="89">
        <v>-0.17</v>
      </c>
      <c r="AP234" s="62">
        <v>0</v>
      </c>
      <c r="AQ234" s="62">
        <v>0.29499999999999998</v>
      </c>
      <c r="AR234" s="62">
        <v>0</v>
      </c>
      <c r="AS234" s="62">
        <v>-0.33</v>
      </c>
      <c r="AT234" s="62">
        <v>0</v>
      </c>
      <c r="AU234" s="62">
        <v>0</v>
      </c>
      <c r="AV234" s="62">
        <v>0</v>
      </c>
      <c r="AW234" s="62">
        <v>0</v>
      </c>
      <c r="AX234" s="62">
        <v>0</v>
      </c>
      <c r="AY234" s="62">
        <v>0</v>
      </c>
      <c r="AZ234" s="62">
        <v>0</v>
      </c>
      <c r="BA234" s="62">
        <v>0.1825</v>
      </c>
      <c r="BB234" s="62">
        <v>1.2500000000000001E-2</v>
      </c>
      <c r="BC234" s="62">
        <v>0</v>
      </c>
      <c r="BD234" s="62">
        <v>0</v>
      </c>
      <c r="BE234" s="62">
        <v>0</v>
      </c>
      <c r="BF234" s="62">
        <v>0</v>
      </c>
      <c r="BG234" s="62">
        <v>0</v>
      </c>
      <c r="BH234" s="62">
        <v>0</v>
      </c>
      <c r="BI234" s="62">
        <v>0</v>
      </c>
      <c r="BJ234" s="62">
        <v>0</v>
      </c>
      <c r="BK234" s="62">
        <v>0</v>
      </c>
      <c r="BL234" s="62">
        <v>0</v>
      </c>
      <c r="BM234" s="62">
        <v>0</v>
      </c>
      <c r="BN234" s="62">
        <v>0</v>
      </c>
      <c r="BO234" s="62">
        <v>0.495</v>
      </c>
      <c r="BP234" s="62">
        <v>3.5000000000000003E-2</v>
      </c>
      <c r="BQ234" s="62">
        <v>0</v>
      </c>
      <c r="BR234" s="62">
        <v>0</v>
      </c>
      <c r="BS234" s="62">
        <v>0.215</v>
      </c>
      <c r="BT234" s="62">
        <v>7.4999999999999997E-3</v>
      </c>
      <c r="BU234" s="62">
        <v>0.215</v>
      </c>
      <c r="BV234" s="62">
        <v>7.4999999999999997E-3</v>
      </c>
      <c r="BW234" s="62">
        <v>-1.175E-2</v>
      </c>
      <c r="BX234" s="62">
        <v>0.02</v>
      </c>
      <c r="BY234" s="62">
        <v>1.4250000000000001E-2</v>
      </c>
      <c r="BZ234" s="62">
        <v>0.01</v>
      </c>
      <c r="CA234" s="62">
        <v>7.4999999999999416E-4</v>
      </c>
      <c r="CB234" s="62">
        <v>1.2500000000000001E-2</v>
      </c>
      <c r="CC234" s="62">
        <v>1</v>
      </c>
      <c r="CD234" s="62">
        <v>0</v>
      </c>
      <c r="CE234" s="331"/>
      <c r="CF234" s="76"/>
      <c r="CG234" s="91"/>
    </row>
    <row r="235" spans="4:85" x14ac:dyDescent="0.2">
      <c r="D235" s="91">
        <v>43344</v>
      </c>
      <c r="F235" s="89">
        <v>3.9715000000000003</v>
      </c>
      <c r="G235" s="90">
        <v>7.0936598801121006E-2</v>
      </c>
      <c r="H235" s="89">
        <v>0.15</v>
      </c>
      <c r="I235" s="89">
        <v>0.55000000000000004</v>
      </c>
      <c r="J235" s="89">
        <v>0.55000000000000004</v>
      </c>
      <c r="K235" s="89">
        <v>0.55000000000000004</v>
      </c>
      <c r="L235" s="89">
        <v>0.55000000000000004</v>
      </c>
      <c r="M235" s="89">
        <v>0.55000000000000004</v>
      </c>
      <c r="N235" s="89">
        <v>0.6</v>
      </c>
      <c r="O235" s="89">
        <v>0.6</v>
      </c>
      <c r="P235" s="89">
        <v>0.55000000000000004</v>
      </c>
      <c r="Q235" s="89">
        <v>0.5</v>
      </c>
      <c r="R235" s="90">
        <v>0.35</v>
      </c>
      <c r="S235" s="90">
        <v>0.6</v>
      </c>
      <c r="T235" s="89">
        <v>0.55000000000000004</v>
      </c>
      <c r="U235" s="89"/>
      <c r="V235" s="89"/>
      <c r="W235" s="89"/>
      <c r="X235" s="89"/>
      <c r="Y235" s="89"/>
      <c r="Z235" s="89"/>
      <c r="AA235" s="89"/>
      <c r="AB235" s="89"/>
      <c r="AC235" s="89"/>
      <c r="AD235" s="89"/>
      <c r="AE235" s="89"/>
      <c r="AF235" s="89"/>
      <c r="AG235" s="89"/>
      <c r="AH235" s="89"/>
      <c r="AI235" s="90"/>
      <c r="AJ235" s="90"/>
      <c r="AK235" s="90">
        <v>-0.19</v>
      </c>
      <c r="AL235" s="89">
        <v>0</v>
      </c>
      <c r="AM235" s="89"/>
      <c r="AN235" s="89"/>
      <c r="AO235" s="89">
        <v>-0.17</v>
      </c>
      <c r="AP235" s="62">
        <v>0</v>
      </c>
      <c r="AQ235" s="62">
        <v>0.29499999999999998</v>
      </c>
      <c r="AR235" s="62">
        <v>0</v>
      </c>
      <c r="AS235" s="62">
        <v>-0.33</v>
      </c>
      <c r="AT235" s="62">
        <v>0</v>
      </c>
      <c r="AU235" s="62">
        <v>0</v>
      </c>
      <c r="AV235" s="62">
        <v>0</v>
      </c>
      <c r="AW235" s="62">
        <v>0</v>
      </c>
      <c r="AX235" s="62">
        <v>0</v>
      </c>
      <c r="AY235" s="62">
        <v>0</v>
      </c>
      <c r="AZ235" s="62">
        <v>0</v>
      </c>
      <c r="BA235" s="62">
        <v>0.1825</v>
      </c>
      <c r="BB235" s="62">
        <v>1.2500000000000001E-2</v>
      </c>
      <c r="BC235" s="62">
        <v>0</v>
      </c>
      <c r="BD235" s="62">
        <v>0</v>
      </c>
      <c r="BE235" s="62">
        <v>0</v>
      </c>
      <c r="BF235" s="62">
        <v>0</v>
      </c>
      <c r="BG235" s="62">
        <v>0</v>
      </c>
      <c r="BH235" s="62">
        <v>0</v>
      </c>
      <c r="BI235" s="62">
        <v>0</v>
      </c>
      <c r="BJ235" s="62">
        <v>0</v>
      </c>
      <c r="BK235" s="62">
        <v>0</v>
      </c>
      <c r="BL235" s="62">
        <v>0</v>
      </c>
      <c r="BM235" s="62">
        <v>0</v>
      </c>
      <c r="BN235" s="62">
        <v>0</v>
      </c>
      <c r="BO235" s="62">
        <v>0.39500000000000002</v>
      </c>
      <c r="BP235" s="62">
        <v>3.5000000000000003E-2</v>
      </c>
      <c r="BQ235" s="62">
        <v>0</v>
      </c>
      <c r="BR235" s="62">
        <v>0</v>
      </c>
      <c r="BS235" s="62">
        <v>0.19500000000000001</v>
      </c>
      <c r="BT235" s="62">
        <v>5.0000000000000001E-3</v>
      </c>
      <c r="BU235" s="62">
        <v>0.19500000000000001</v>
      </c>
      <c r="BV235" s="62">
        <v>5.0000000000000001E-3</v>
      </c>
      <c r="BW235" s="62">
        <v>-1.4250000000000001E-2</v>
      </c>
      <c r="BX235" s="62">
        <v>0.02</v>
      </c>
      <c r="BY235" s="62">
        <v>1.4250000000000001E-2</v>
      </c>
      <c r="BZ235" s="62">
        <v>0.01</v>
      </c>
      <c r="CA235" s="62">
        <v>7.4999999999999416E-4</v>
      </c>
      <c r="CB235" s="62">
        <v>1.2500000000000001E-2</v>
      </c>
      <c r="CC235" s="62">
        <v>0.6</v>
      </c>
      <c r="CD235" s="62">
        <v>0</v>
      </c>
      <c r="CE235" s="331"/>
      <c r="CF235" s="76"/>
      <c r="CG235" s="91"/>
    </row>
    <row r="236" spans="4:85" x14ac:dyDescent="0.2">
      <c r="D236" s="91">
        <v>43374</v>
      </c>
      <c r="F236" s="89">
        <v>3.9715000000000003</v>
      </c>
      <c r="G236" s="90">
        <v>7.0940427568195033E-2</v>
      </c>
      <c r="H236" s="89">
        <v>0.15</v>
      </c>
      <c r="I236" s="89">
        <v>0.6</v>
      </c>
      <c r="J236" s="89">
        <v>0.6</v>
      </c>
      <c r="K236" s="89">
        <v>0.55000000000000004</v>
      </c>
      <c r="L236" s="89">
        <v>0.6</v>
      </c>
      <c r="M236" s="89">
        <v>0.6</v>
      </c>
      <c r="N236" s="89">
        <v>0.65</v>
      </c>
      <c r="O236" s="89">
        <v>0.65</v>
      </c>
      <c r="P236" s="89">
        <v>0.6</v>
      </c>
      <c r="Q236" s="89">
        <v>0.5</v>
      </c>
      <c r="R236" s="90">
        <v>0.4</v>
      </c>
      <c r="S236" s="90">
        <v>0.65</v>
      </c>
      <c r="T236" s="89">
        <v>0.6</v>
      </c>
      <c r="U236" s="89"/>
      <c r="V236" s="89"/>
      <c r="W236" s="89"/>
      <c r="X236" s="89"/>
      <c r="Y236" s="89"/>
      <c r="Z236" s="89"/>
      <c r="AA236" s="89"/>
      <c r="AB236" s="89"/>
      <c r="AC236" s="89"/>
      <c r="AD236" s="89"/>
      <c r="AE236" s="89"/>
      <c r="AF236" s="89"/>
      <c r="AG236" s="89"/>
      <c r="AH236" s="89"/>
      <c r="AI236" s="90"/>
      <c r="AJ236" s="90"/>
      <c r="AK236" s="90">
        <v>-0.19</v>
      </c>
      <c r="AL236" s="89">
        <v>0</v>
      </c>
      <c r="AM236" s="89"/>
      <c r="AN236" s="89"/>
      <c r="AO236" s="89">
        <v>-0.17</v>
      </c>
      <c r="AP236" s="62">
        <v>0</v>
      </c>
      <c r="AQ236" s="62">
        <v>0.29499999999999998</v>
      </c>
      <c r="AR236" s="62">
        <v>0</v>
      </c>
      <c r="AS236" s="62">
        <v>-0.33</v>
      </c>
      <c r="AT236" s="62">
        <v>0</v>
      </c>
      <c r="AU236" s="62">
        <v>0</v>
      </c>
      <c r="AV236" s="62">
        <v>0</v>
      </c>
      <c r="AW236" s="62">
        <v>0</v>
      </c>
      <c r="AX236" s="62">
        <v>0</v>
      </c>
      <c r="AY236" s="62">
        <v>0</v>
      </c>
      <c r="AZ236" s="62">
        <v>0</v>
      </c>
      <c r="BA236" s="62">
        <v>0.1875</v>
      </c>
      <c r="BB236" s="62">
        <v>1.2500000000000001E-2</v>
      </c>
      <c r="BC236" s="62">
        <v>0</v>
      </c>
      <c r="BD236" s="62">
        <v>0</v>
      </c>
      <c r="BE236" s="62">
        <v>0</v>
      </c>
      <c r="BF236" s="62">
        <v>0</v>
      </c>
      <c r="BG236" s="62">
        <v>0</v>
      </c>
      <c r="BH236" s="62">
        <v>0</v>
      </c>
      <c r="BI236" s="62">
        <v>0</v>
      </c>
      <c r="BJ236" s="62">
        <v>0</v>
      </c>
      <c r="BK236" s="62">
        <v>0</v>
      </c>
      <c r="BL236" s="62">
        <v>0</v>
      </c>
      <c r="BM236" s="62">
        <v>0</v>
      </c>
      <c r="BN236" s="62">
        <v>0</v>
      </c>
      <c r="BO236" s="62">
        <v>0.46100000000000002</v>
      </c>
      <c r="BP236" s="62">
        <v>3.5000000000000003E-2</v>
      </c>
      <c r="BQ236" s="62">
        <v>0</v>
      </c>
      <c r="BR236" s="62">
        <v>0</v>
      </c>
      <c r="BS236" s="62">
        <v>0.215</v>
      </c>
      <c r="BT236" s="62">
        <v>2.5000000000000001E-3</v>
      </c>
      <c r="BU236" s="62">
        <v>0.215</v>
      </c>
      <c r="BV236" s="62">
        <v>2.5000000000000001E-3</v>
      </c>
      <c r="BW236" s="62">
        <v>-1.4250000000000001E-2</v>
      </c>
      <c r="BX236" s="62">
        <v>0.02</v>
      </c>
      <c r="BY236" s="62">
        <v>-1.5E-3</v>
      </c>
      <c r="BZ236" s="62">
        <v>0.01</v>
      </c>
      <c r="CA236" s="62">
        <v>-1.6500000000000001E-2</v>
      </c>
      <c r="CB236" s="62">
        <v>1.2500000000000001E-2</v>
      </c>
      <c r="CC236" s="62">
        <v>0.3</v>
      </c>
      <c r="CD236" s="62">
        <v>0</v>
      </c>
      <c r="CE236" s="331"/>
      <c r="CF236" s="76"/>
      <c r="CG236" s="91"/>
    </row>
    <row r="237" spans="4:85" x14ac:dyDescent="0.2">
      <c r="D237" s="91">
        <v>43405</v>
      </c>
      <c r="F237" s="89">
        <v>3.9885000000000002</v>
      </c>
      <c r="G237" s="90">
        <v>7.0944383960843002E-2</v>
      </c>
      <c r="H237" s="89">
        <v>0.15</v>
      </c>
      <c r="I237" s="89">
        <v>0.8</v>
      </c>
      <c r="J237" s="89">
        <v>0.85</v>
      </c>
      <c r="K237" s="89">
        <v>0.8</v>
      </c>
      <c r="L237" s="89">
        <v>0.8</v>
      </c>
      <c r="M237" s="89">
        <v>0.9</v>
      </c>
      <c r="N237" s="89">
        <v>0.95</v>
      </c>
      <c r="O237" s="89">
        <v>0.85</v>
      </c>
      <c r="P237" s="89">
        <v>0.8</v>
      </c>
      <c r="Q237" s="89">
        <v>0.95</v>
      </c>
      <c r="R237" s="90">
        <v>0.45</v>
      </c>
      <c r="S237" s="90">
        <v>0.8</v>
      </c>
      <c r="T237" s="89">
        <v>0.8</v>
      </c>
      <c r="U237" s="89"/>
      <c r="V237" s="89"/>
      <c r="W237" s="89"/>
      <c r="X237" s="89"/>
      <c r="Y237" s="89"/>
      <c r="Z237" s="89"/>
      <c r="AA237" s="89"/>
      <c r="AB237" s="89"/>
      <c r="AC237" s="89"/>
      <c r="AD237" s="89"/>
      <c r="AE237" s="89"/>
      <c r="AF237" s="89"/>
      <c r="AG237" s="89"/>
      <c r="AH237" s="89"/>
      <c r="AI237" s="90"/>
      <c r="AJ237" s="90"/>
      <c r="AK237" s="90">
        <v>-0.19</v>
      </c>
      <c r="AL237" s="89">
        <v>0</v>
      </c>
      <c r="AM237" s="89"/>
      <c r="AN237" s="89"/>
      <c r="AO237" s="89">
        <v>-0.17</v>
      </c>
      <c r="AP237" s="62">
        <v>0</v>
      </c>
      <c r="AQ237" s="62">
        <v>0.12</v>
      </c>
      <c r="AR237" s="62">
        <v>0</v>
      </c>
      <c r="AS237" s="62">
        <v>-0.33</v>
      </c>
      <c r="AT237" s="62">
        <v>0</v>
      </c>
      <c r="AU237" s="62">
        <v>0</v>
      </c>
      <c r="AV237" s="62">
        <v>0</v>
      </c>
      <c r="AW237" s="62">
        <v>0</v>
      </c>
      <c r="AX237" s="62">
        <v>0</v>
      </c>
      <c r="AY237" s="62">
        <v>0</v>
      </c>
      <c r="AZ237" s="62">
        <v>0</v>
      </c>
      <c r="BA237" s="62">
        <v>0.27</v>
      </c>
      <c r="BB237" s="62">
        <v>1.7500000000000002E-2</v>
      </c>
      <c r="BC237" s="62">
        <v>0</v>
      </c>
      <c r="BD237" s="62">
        <v>0</v>
      </c>
      <c r="BE237" s="62">
        <v>0</v>
      </c>
      <c r="BF237" s="62">
        <v>0</v>
      </c>
      <c r="BG237" s="62">
        <v>0</v>
      </c>
      <c r="BH237" s="62">
        <v>0</v>
      </c>
      <c r="BI237" s="62">
        <v>0</v>
      </c>
      <c r="BJ237" s="62">
        <v>0</v>
      </c>
      <c r="BK237" s="62">
        <v>0</v>
      </c>
      <c r="BL237" s="62">
        <v>0</v>
      </c>
      <c r="BM237" s="62">
        <v>0</v>
      </c>
      <c r="BN237" s="62">
        <v>0</v>
      </c>
      <c r="BO237" s="62">
        <v>0.76749999999999996</v>
      </c>
      <c r="BP237" s="62">
        <v>0.14599999999999999</v>
      </c>
      <c r="BQ237" s="62">
        <v>0</v>
      </c>
      <c r="BR237" s="62">
        <v>0</v>
      </c>
      <c r="BS237" s="62">
        <v>0.28749999999999998</v>
      </c>
      <c r="BT237" s="62">
        <v>0.02</v>
      </c>
      <c r="BU237" s="62">
        <v>0.46500000000000002</v>
      </c>
      <c r="BV237" s="62">
        <v>1.4999999999999999E-2</v>
      </c>
      <c r="BW237" s="62">
        <v>-2.5000000000000001E-2</v>
      </c>
      <c r="BX237" s="62">
        <v>1.7500000000000002E-2</v>
      </c>
      <c r="BY237" s="62">
        <v>4.9999999999999697E-4</v>
      </c>
      <c r="BZ237" s="62">
        <v>7.4999999999999997E-3</v>
      </c>
      <c r="CA237" s="62">
        <v>-1.5500000000000002E-2</v>
      </c>
      <c r="CB237" s="62">
        <v>0.01</v>
      </c>
      <c r="CC237" s="62">
        <v>0.23</v>
      </c>
      <c r="CD237" s="62">
        <v>0</v>
      </c>
      <c r="CE237" s="331"/>
      <c r="CF237" s="76"/>
      <c r="CG237" s="91"/>
    </row>
    <row r="238" spans="4:85" x14ac:dyDescent="0.2">
      <c r="D238" s="91">
        <v>43435</v>
      </c>
      <c r="F238" s="89">
        <v>4.0294999999999996</v>
      </c>
      <c r="G238" s="90">
        <v>7.0948212727926022E-2</v>
      </c>
      <c r="H238" s="89">
        <v>0.15</v>
      </c>
      <c r="I238" s="89">
        <v>1</v>
      </c>
      <c r="J238" s="89">
        <v>1.05</v>
      </c>
      <c r="K238" s="89">
        <v>1</v>
      </c>
      <c r="L238" s="89">
        <v>1</v>
      </c>
      <c r="M238" s="89">
        <v>1.1499999999999999</v>
      </c>
      <c r="N238" s="89">
        <v>1.25</v>
      </c>
      <c r="O238" s="89">
        <v>1.05</v>
      </c>
      <c r="P238" s="89">
        <v>1</v>
      </c>
      <c r="Q238" s="89">
        <v>1.35</v>
      </c>
      <c r="R238" s="90">
        <v>0.65</v>
      </c>
      <c r="S238" s="90">
        <v>1.1000000000000001</v>
      </c>
      <c r="T238" s="89">
        <v>1</v>
      </c>
      <c r="U238" s="89"/>
      <c r="V238" s="89"/>
      <c r="W238" s="89"/>
      <c r="X238" s="89"/>
      <c r="Y238" s="89"/>
      <c r="Z238" s="89"/>
      <c r="AA238" s="89"/>
      <c r="AB238" s="89"/>
      <c r="AC238" s="89"/>
      <c r="AD238" s="89"/>
      <c r="AE238" s="89"/>
      <c r="AF238" s="89"/>
      <c r="AG238" s="89"/>
      <c r="AH238" s="89"/>
      <c r="AI238" s="90"/>
      <c r="AJ238" s="90"/>
      <c r="AK238" s="90">
        <v>-0.19</v>
      </c>
      <c r="AL238" s="89">
        <v>0</v>
      </c>
      <c r="AM238" s="89"/>
      <c r="AN238" s="89"/>
      <c r="AO238" s="89">
        <v>-0.17</v>
      </c>
      <c r="AP238" s="62">
        <v>0</v>
      </c>
      <c r="AQ238" s="62">
        <v>0.12</v>
      </c>
      <c r="AR238" s="62">
        <v>0</v>
      </c>
      <c r="AS238" s="62">
        <v>-0.33</v>
      </c>
      <c r="AT238" s="62">
        <v>0</v>
      </c>
      <c r="AU238" s="62">
        <v>0</v>
      </c>
      <c r="AV238" s="62">
        <v>0</v>
      </c>
      <c r="AW238" s="62">
        <v>0</v>
      </c>
      <c r="AX238" s="62">
        <v>0</v>
      </c>
      <c r="AY238" s="62">
        <v>0</v>
      </c>
      <c r="AZ238" s="62">
        <v>0</v>
      </c>
      <c r="BA238" s="62">
        <v>0.30499999999999999</v>
      </c>
      <c r="BB238" s="62">
        <v>2.2499999999999999E-2</v>
      </c>
      <c r="BC238" s="62">
        <v>0</v>
      </c>
      <c r="BD238" s="62">
        <v>0</v>
      </c>
      <c r="BE238" s="62">
        <v>0</v>
      </c>
      <c r="BF238" s="62">
        <v>0</v>
      </c>
      <c r="BG238" s="62">
        <v>0</v>
      </c>
      <c r="BH238" s="62">
        <v>0</v>
      </c>
      <c r="BI238" s="62">
        <v>0</v>
      </c>
      <c r="BJ238" s="62">
        <v>0</v>
      </c>
      <c r="BK238" s="62">
        <v>0</v>
      </c>
      <c r="BL238" s="62">
        <v>0</v>
      </c>
      <c r="BM238" s="62">
        <v>0</v>
      </c>
      <c r="BN238" s="62">
        <v>0</v>
      </c>
      <c r="BO238" s="62">
        <v>1.19</v>
      </c>
      <c r="BP238" s="62">
        <v>0.2</v>
      </c>
      <c r="BQ238" s="62">
        <v>0</v>
      </c>
      <c r="BR238" s="62">
        <v>0</v>
      </c>
      <c r="BS238" s="62">
        <v>0.33750000000000002</v>
      </c>
      <c r="BT238" s="62">
        <v>2.2499999999999999E-2</v>
      </c>
      <c r="BU238" s="62">
        <v>0.8</v>
      </c>
      <c r="BV238" s="62">
        <v>1.7500000000000002E-2</v>
      </c>
      <c r="BW238" s="62">
        <v>-1.7500000000000002E-2</v>
      </c>
      <c r="BX238" s="62">
        <v>1.7500000000000002E-2</v>
      </c>
      <c r="BY238" s="62">
        <v>4.9999999999999697E-4</v>
      </c>
      <c r="BZ238" s="62">
        <v>7.4999999999999997E-3</v>
      </c>
      <c r="CA238" s="62">
        <v>-1.5500000000000002E-2</v>
      </c>
      <c r="CB238" s="62">
        <v>0.01</v>
      </c>
      <c r="CC238" s="62">
        <v>0.26</v>
      </c>
      <c r="CD238" s="62">
        <v>0</v>
      </c>
      <c r="CE238" s="331"/>
      <c r="CF238" s="76"/>
      <c r="CG238" s="91"/>
    </row>
    <row r="239" spans="4:85" x14ac:dyDescent="0.2">
      <c r="D239" s="91">
        <v>43466</v>
      </c>
      <c r="F239" s="89">
        <v>4.2440000000000007</v>
      </c>
      <c r="G239" s="90">
        <v>7.095216912058401E-2</v>
      </c>
      <c r="H239" s="89">
        <v>0.15</v>
      </c>
      <c r="I239" s="89">
        <v>1</v>
      </c>
      <c r="J239" s="89">
        <v>1.05</v>
      </c>
      <c r="K239" s="89">
        <v>1</v>
      </c>
      <c r="L239" s="89">
        <v>1</v>
      </c>
      <c r="M239" s="89">
        <v>1.1499999999999999</v>
      </c>
      <c r="N239" s="89">
        <v>1.45</v>
      </c>
      <c r="O239" s="89">
        <v>1.05</v>
      </c>
      <c r="P239" s="89">
        <v>1</v>
      </c>
      <c r="Q239" s="89">
        <v>1.35</v>
      </c>
      <c r="R239" s="90">
        <v>0.7</v>
      </c>
      <c r="S239" s="90">
        <v>1.1000000000000001</v>
      </c>
      <c r="T239" s="89">
        <v>1</v>
      </c>
      <c r="U239" s="89"/>
      <c r="V239" s="89"/>
      <c r="W239" s="89"/>
      <c r="X239" s="89"/>
      <c r="Y239" s="89"/>
      <c r="Z239" s="89"/>
      <c r="AA239" s="89"/>
      <c r="AB239" s="89"/>
      <c r="AC239" s="89"/>
      <c r="AD239" s="89"/>
      <c r="AE239" s="89"/>
      <c r="AF239" s="89"/>
      <c r="AG239" s="89"/>
      <c r="AH239" s="89"/>
      <c r="AI239" s="90"/>
      <c r="AJ239" s="90"/>
      <c r="AK239" s="90">
        <v>-0.19</v>
      </c>
      <c r="AL239" s="89">
        <v>0</v>
      </c>
      <c r="AM239" s="89"/>
      <c r="AN239" s="89"/>
      <c r="AO239" s="89">
        <v>-0.17</v>
      </c>
      <c r="AP239" s="62">
        <v>0</v>
      </c>
      <c r="AQ239" s="62">
        <v>0.12</v>
      </c>
      <c r="AR239" s="62">
        <v>0</v>
      </c>
      <c r="AS239" s="62">
        <v>-0.33</v>
      </c>
      <c r="AT239" s="62">
        <v>0</v>
      </c>
      <c r="AU239" s="62">
        <v>0</v>
      </c>
      <c r="AV239" s="62">
        <v>0</v>
      </c>
      <c r="AW239" s="62">
        <v>0</v>
      </c>
      <c r="AX239" s="62">
        <v>0</v>
      </c>
      <c r="AY239" s="62">
        <v>0</v>
      </c>
      <c r="AZ239" s="62">
        <v>0</v>
      </c>
      <c r="BA239" s="62">
        <v>0.30499999999999999</v>
      </c>
      <c r="BB239" s="62">
        <v>2.2499999999999999E-2</v>
      </c>
      <c r="BC239" s="62">
        <v>0</v>
      </c>
      <c r="BD239" s="62">
        <v>0</v>
      </c>
      <c r="BE239" s="62">
        <v>0</v>
      </c>
      <c r="BF239" s="62">
        <v>0</v>
      </c>
      <c r="BG239" s="62">
        <v>0</v>
      </c>
      <c r="BH239" s="62">
        <v>0</v>
      </c>
      <c r="BI239" s="62">
        <v>0</v>
      </c>
      <c r="BJ239" s="62">
        <v>0</v>
      </c>
      <c r="BK239" s="62">
        <v>0</v>
      </c>
      <c r="BL239" s="62">
        <v>0</v>
      </c>
      <c r="BM239" s="62">
        <v>0</v>
      </c>
      <c r="BN239" s="62">
        <v>0</v>
      </c>
      <c r="BO239" s="62">
        <v>1.5249999999999999</v>
      </c>
      <c r="BP239" s="62">
        <v>0.3</v>
      </c>
      <c r="BQ239" s="62">
        <v>0</v>
      </c>
      <c r="BR239" s="62">
        <v>0</v>
      </c>
      <c r="BS239" s="62">
        <v>0.4375</v>
      </c>
      <c r="BT239" s="62">
        <v>0.03</v>
      </c>
      <c r="BU239" s="62">
        <v>0.97499999999999998</v>
      </c>
      <c r="BV239" s="62">
        <v>2.2499999999999999E-2</v>
      </c>
      <c r="BW239" s="62">
        <v>-1.7500000000000002E-2</v>
      </c>
      <c r="BX239" s="62">
        <v>1.7500000000000002E-2</v>
      </c>
      <c r="BY239" s="62">
        <v>4.9999999999999697E-4</v>
      </c>
      <c r="BZ239" s="62">
        <v>7.4999999999999997E-3</v>
      </c>
      <c r="CA239" s="62">
        <v>-1.5500000000000002E-2</v>
      </c>
      <c r="CB239" s="62">
        <v>0.01</v>
      </c>
      <c r="CC239" s="62">
        <v>8.5000000000000006E-2</v>
      </c>
      <c r="CD239" s="62">
        <v>0</v>
      </c>
      <c r="CE239" s="331"/>
      <c r="CF239" s="76"/>
      <c r="CG239" s="91"/>
    </row>
    <row r="240" spans="4:85" x14ac:dyDescent="0.2">
      <c r="D240" s="91">
        <v>43497</v>
      </c>
      <c r="F240" s="89">
        <v>4.1779999999999999</v>
      </c>
      <c r="G240" s="90">
        <v>7.0956125513247023E-2</v>
      </c>
      <c r="H240" s="89">
        <v>0.15</v>
      </c>
      <c r="I240" s="89">
        <v>1</v>
      </c>
      <c r="J240" s="89">
        <v>1.05</v>
      </c>
      <c r="K240" s="89">
        <v>1</v>
      </c>
      <c r="L240" s="89">
        <v>1</v>
      </c>
      <c r="M240" s="89">
        <v>1.1499999999999999</v>
      </c>
      <c r="N240" s="89">
        <v>1.45</v>
      </c>
      <c r="O240" s="89">
        <v>1.05</v>
      </c>
      <c r="P240" s="89">
        <v>1</v>
      </c>
      <c r="Q240" s="89">
        <v>1.35</v>
      </c>
      <c r="R240" s="90">
        <v>0.7</v>
      </c>
      <c r="S240" s="90">
        <v>1.1000000000000001</v>
      </c>
      <c r="T240" s="89">
        <v>1</v>
      </c>
      <c r="U240" s="89"/>
      <c r="V240" s="89"/>
      <c r="W240" s="89"/>
      <c r="X240" s="89"/>
      <c r="Y240" s="89"/>
      <c r="Z240" s="89"/>
      <c r="AA240" s="89"/>
      <c r="AB240" s="89"/>
      <c r="AC240" s="89"/>
      <c r="AD240" s="89"/>
      <c r="AE240" s="89"/>
      <c r="AF240" s="89"/>
      <c r="AG240" s="89"/>
      <c r="AH240" s="89"/>
      <c r="AI240" s="90"/>
      <c r="AJ240" s="90"/>
      <c r="AK240" s="90">
        <v>0</v>
      </c>
      <c r="AL240" s="89">
        <v>0</v>
      </c>
      <c r="AM240" s="89"/>
      <c r="AN240" s="89"/>
      <c r="AO240" s="89">
        <v>-0.17</v>
      </c>
      <c r="AP240" s="62">
        <v>0</v>
      </c>
      <c r="AQ240" s="62">
        <v>0.31</v>
      </c>
      <c r="AR240" s="62">
        <v>0</v>
      </c>
      <c r="AS240" s="62">
        <v>-0.33</v>
      </c>
      <c r="AT240" s="62">
        <v>0</v>
      </c>
      <c r="AU240" s="62">
        <v>0</v>
      </c>
      <c r="AV240" s="62">
        <v>0</v>
      </c>
      <c r="AW240" s="62">
        <v>0</v>
      </c>
      <c r="AX240" s="62">
        <v>0</v>
      </c>
      <c r="AY240" s="62">
        <v>0</v>
      </c>
      <c r="AZ240" s="62">
        <v>0</v>
      </c>
      <c r="BA240" s="62">
        <v>0.30499999999999999</v>
      </c>
      <c r="BB240" s="62">
        <v>2.2499999999999999E-2</v>
      </c>
      <c r="BC240" s="62">
        <v>0</v>
      </c>
      <c r="BD240" s="62">
        <v>0</v>
      </c>
      <c r="BE240" s="62">
        <v>0</v>
      </c>
      <c r="BF240" s="62">
        <v>0</v>
      </c>
      <c r="BG240" s="62">
        <v>0</v>
      </c>
      <c r="BH240" s="62">
        <v>0</v>
      </c>
      <c r="BI240" s="62">
        <v>0</v>
      </c>
      <c r="BJ240" s="62">
        <v>0</v>
      </c>
      <c r="BK240" s="62">
        <v>0</v>
      </c>
      <c r="BL240" s="62">
        <v>0</v>
      </c>
      <c r="BM240" s="62">
        <v>0</v>
      </c>
      <c r="BN240" s="62">
        <v>0</v>
      </c>
      <c r="BO240" s="62">
        <v>1.4550000000000001</v>
      </c>
      <c r="BP240" s="62">
        <v>0.3</v>
      </c>
      <c r="BQ240" s="62">
        <v>0</v>
      </c>
      <c r="BR240" s="62">
        <v>0</v>
      </c>
      <c r="BS240" s="62">
        <v>0.435</v>
      </c>
      <c r="BT240" s="62">
        <v>0.03</v>
      </c>
      <c r="BU240" s="62">
        <v>0.97499999999999998</v>
      </c>
      <c r="BV240" s="62">
        <v>1.7500000000000002E-2</v>
      </c>
      <c r="BW240" s="62">
        <v>-1.7500000000000002E-2</v>
      </c>
      <c r="BX240" s="62">
        <v>1.7500000000000002E-2</v>
      </c>
      <c r="BY240" s="62">
        <v>4.9999999999999697E-4</v>
      </c>
      <c r="BZ240" s="62">
        <v>7.4999999999999997E-3</v>
      </c>
      <c r="CA240" s="62">
        <v>-1.5500000000000002E-2</v>
      </c>
      <c r="CB240" s="62">
        <v>0.01</v>
      </c>
      <c r="CC240" s="62">
        <v>7.4999999999999997E-2</v>
      </c>
      <c r="CD240" s="62">
        <v>0</v>
      </c>
      <c r="CE240" s="331"/>
      <c r="CF240" s="76"/>
      <c r="CG240" s="91"/>
    </row>
    <row r="241" spans="4:85" x14ac:dyDescent="0.2">
      <c r="D241" s="91">
        <v>43525</v>
      </c>
      <c r="F241" s="89">
        <v>4.0860000000000003</v>
      </c>
      <c r="G241" s="90">
        <v>7.0959699029206028E-2</v>
      </c>
      <c r="H241" s="89">
        <v>0.15</v>
      </c>
      <c r="I241" s="89">
        <v>0.75</v>
      </c>
      <c r="J241" s="89">
        <v>0.8</v>
      </c>
      <c r="K241" s="89">
        <v>0.75</v>
      </c>
      <c r="L241" s="89">
        <v>0.75</v>
      </c>
      <c r="M241" s="89">
        <v>0.85</v>
      </c>
      <c r="N241" s="89">
        <v>1</v>
      </c>
      <c r="O241" s="89">
        <v>0.75</v>
      </c>
      <c r="P241" s="89">
        <v>0.75</v>
      </c>
      <c r="Q241" s="89">
        <v>0.95</v>
      </c>
      <c r="R241" s="90">
        <v>0.35</v>
      </c>
      <c r="S241" s="90">
        <v>0.75</v>
      </c>
      <c r="T241" s="89">
        <v>0.75</v>
      </c>
      <c r="U241" s="89"/>
      <c r="V241" s="89"/>
      <c r="W241" s="89"/>
      <c r="X241" s="89"/>
      <c r="Y241" s="89"/>
      <c r="Z241" s="89"/>
      <c r="AA241" s="89"/>
      <c r="AB241" s="89"/>
      <c r="AC241" s="89"/>
      <c r="AD241" s="89"/>
      <c r="AE241" s="89"/>
      <c r="AF241" s="89"/>
      <c r="AG241" s="89"/>
      <c r="AH241" s="89"/>
      <c r="AI241" s="90"/>
      <c r="AJ241" s="90"/>
      <c r="AK241" s="90">
        <v>0</v>
      </c>
      <c r="AL241" s="89">
        <v>0</v>
      </c>
      <c r="AM241" s="89"/>
      <c r="AN241" s="89"/>
      <c r="AO241" s="89">
        <v>-0.17</v>
      </c>
      <c r="AP241" s="62">
        <v>0</v>
      </c>
      <c r="AQ241" s="62">
        <v>0.31</v>
      </c>
      <c r="AR241" s="62">
        <v>0</v>
      </c>
      <c r="AS241" s="62">
        <v>-0.33</v>
      </c>
      <c r="AT241" s="62">
        <v>0</v>
      </c>
      <c r="AU241" s="62">
        <v>0</v>
      </c>
      <c r="AV241" s="62">
        <v>0</v>
      </c>
      <c r="AW241" s="62">
        <v>0</v>
      </c>
      <c r="AX241" s="62">
        <v>0</v>
      </c>
      <c r="AY241" s="62">
        <v>0</v>
      </c>
      <c r="AZ241" s="62">
        <v>0</v>
      </c>
      <c r="BA241" s="62">
        <v>0.26500000000000001</v>
      </c>
      <c r="BB241" s="62">
        <v>2.2499999999999999E-2</v>
      </c>
      <c r="BC241" s="62">
        <v>0</v>
      </c>
      <c r="BD241" s="62">
        <v>0</v>
      </c>
      <c r="BE241" s="62">
        <v>0</v>
      </c>
      <c r="BF241" s="62">
        <v>0</v>
      </c>
      <c r="BG241" s="62">
        <v>0</v>
      </c>
      <c r="BH241" s="62">
        <v>0</v>
      </c>
      <c r="BI241" s="62">
        <v>0</v>
      </c>
      <c r="BJ241" s="62">
        <v>0</v>
      </c>
      <c r="BK241" s="62">
        <v>0</v>
      </c>
      <c r="BL241" s="62">
        <v>0</v>
      </c>
      <c r="BM241" s="62">
        <v>0</v>
      </c>
      <c r="BN241" s="62">
        <v>0</v>
      </c>
      <c r="BO241" s="62">
        <v>0.83499999999999996</v>
      </c>
      <c r="BP241" s="62">
        <v>0.16</v>
      </c>
      <c r="BQ241" s="62">
        <v>0</v>
      </c>
      <c r="BR241" s="62">
        <v>0</v>
      </c>
      <c r="BS241" s="62">
        <v>0.30249999999999999</v>
      </c>
      <c r="BT241" s="62">
        <v>0.02</v>
      </c>
      <c r="BU241" s="62">
        <v>0.60750000000000004</v>
      </c>
      <c r="BV241" s="62">
        <v>2.5000000000000001E-3</v>
      </c>
      <c r="BW241" s="62">
        <v>-1.7500000000000002E-2</v>
      </c>
      <c r="BX241" s="62">
        <v>1.7500000000000002E-2</v>
      </c>
      <c r="BY241" s="62">
        <v>1.8000000000000002E-2</v>
      </c>
      <c r="BZ241" s="62">
        <v>7.4999999999999997E-3</v>
      </c>
      <c r="CA241" s="62">
        <v>3.0000000000000001E-3</v>
      </c>
      <c r="CB241" s="62">
        <v>0.01</v>
      </c>
      <c r="CC241" s="62">
        <v>0.115</v>
      </c>
      <c r="CD241" s="62">
        <v>0</v>
      </c>
      <c r="CE241" s="331"/>
      <c r="CF241" s="76"/>
      <c r="CG241" s="91"/>
    </row>
    <row r="242" spans="4:85" x14ac:dyDescent="0.2">
      <c r="D242" s="91">
        <v>43556</v>
      </c>
      <c r="F242" s="89">
        <v>3.9940000000000002</v>
      </c>
      <c r="G242" s="90">
        <v>7.0963655421879004E-2</v>
      </c>
      <c r="H242" s="89">
        <v>0.15</v>
      </c>
      <c r="I242" s="89">
        <v>0.4</v>
      </c>
      <c r="J242" s="89">
        <v>0.45</v>
      </c>
      <c r="K242" s="89">
        <v>0.4</v>
      </c>
      <c r="L242" s="89">
        <v>0.45</v>
      </c>
      <c r="M242" s="89">
        <v>0.45</v>
      </c>
      <c r="N242" s="89">
        <v>0.45</v>
      </c>
      <c r="O242" s="89">
        <v>0.45</v>
      </c>
      <c r="P242" s="89">
        <v>0.45</v>
      </c>
      <c r="Q242" s="89">
        <v>0.5</v>
      </c>
      <c r="R242" s="90">
        <v>0.3</v>
      </c>
      <c r="S242" s="90">
        <v>0.45</v>
      </c>
      <c r="T242" s="89">
        <v>0.4</v>
      </c>
      <c r="U242" s="89"/>
      <c r="V242" s="89"/>
      <c r="W242" s="89"/>
      <c r="X242" s="89"/>
      <c r="Y242" s="89"/>
      <c r="Z242" s="89"/>
      <c r="AA242" s="89"/>
      <c r="AB242" s="89"/>
      <c r="AC242" s="89"/>
      <c r="AD242" s="89"/>
      <c r="AE242" s="89"/>
      <c r="AF242" s="89"/>
      <c r="AG242" s="89"/>
      <c r="AH242" s="89"/>
      <c r="AI242" s="90"/>
      <c r="AJ242" s="90"/>
      <c r="AK242" s="90">
        <v>0</v>
      </c>
      <c r="AL242" s="89">
        <v>0</v>
      </c>
      <c r="AM242" s="89"/>
      <c r="AN242" s="89"/>
      <c r="AO242" s="89">
        <v>-0.17</v>
      </c>
      <c r="AP242" s="62">
        <v>0</v>
      </c>
      <c r="AQ242" s="62">
        <v>0.3775</v>
      </c>
      <c r="AR242" s="62">
        <v>0</v>
      </c>
      <c r="AS242" s="62">
        <v>-0.33</v>
      </c>
      <c r="AT242" s="62">
        <v>0</v>
      </c>
      <c r="AU242" s="62">
        <v>0</v>
      </c>
      <c r="AV242" s="62">
        <v>0</v>
      </c>
      <c r="AW242" s="62">
        <v>0</v>
      </c>
      <c r="AX242" s="62">
        <v>0</v>
      </c>
      <c r="AY242" s="62">
        <v>0</v>
      </c>
      <c r="AZ242" s="62">
        <v>0</v>
      </c>
      <c r="BA242" s="62">
        <v>0.19500000000000001</v>
      </c>
      <c r="BB242" s="62">
        <v>1.7500000000000002E-2</v>
      </c>
      <c r="BC242" s="62">
        <v>0</v>
      </c>
      <c r="BD242" s="62">
        <v>0</v>
      </c>
      <c r="BE242" s="62">
        <v>0</v>
      </c>
      <c r="BF242" s="62">
        <v>0</v>
      </c>
      <c r="BG242" s="62">
        <v>0</v>
      </c>
      <c r="BH242" s="62">
        <v>0</v>
      </c>
      <c r="BI242" s="62">
        <v>0</v>
      </c>
      <c r="BJ242" s="62">
        <v>0</v>
      </c>
      <c r="BK242" s="62">
        <v>0</v>
      </c>
      <c r="BL242" s="62">
        <v>0</v>
      </c>
      <c r="BM242" s="62">
        <v>0</v>
      </c>
      <c r="BN242" s="62">
        <v>0</v>
      </c>
      <c r="BO242" s="62">
        <v>0.45</v>
      </c>
      <c r="BP242" s="62">
        <v>0.02</v>
      </c>
      <c r="BQ242" s="62">
        <v>0</v>
      </c>
      <c r="BR242" s="62">
        <v>0</v>
      </c>
      <c r="BS242" s="62">
        <v>0.25</v>
      </c>
      <c r="BT242" s="62">
        <v>5.0000000000000001E-3</v>
      </c>
      <c r="BU242" s="62">
        <v>0.25</v>
      </c>
      <c r="BV242" s="62">
        <v>5.0000000000000001E-3</v>
      </c>
      <c r="BW242" s="62">
        <v>-0.01</v>
      </c>
      <c r="BX242" s="62">
        <v>0.02</v>
      </c>
      <c r="BY242" s="62">
        <v>1.8000000000000002E-2</v>
      </c>
      <c r="BZ242" s="62">
        <v>0.01</v>
      </c>
      <c r="CA242" s="62">
        <v>3.0000000000000001E-3</v>
      </c>
      <c r="CB242" s="62">
        <v>1.2500000000000001E-2</v>
      </c>
      <c r="CC242" s="62">
        <v>0.55000000000000004</v>
      </c>
      <c r="CD242" s="62">
        <v>0</v>
      </c>
      <c r="CE242" s="331"/>
      <c r="CF242" s="76"/>
      <c r="CG242" s="91"/>
    </row>
    <row r="243" spans="4:85" x14ac:dyDescent="0.2">
      <c r="D243" s="91">
        <v>43586</v>
      </c>
      <c r="F243" s="89">
        <v>3.9950000000000001</v>
      </c>
      <c r="G243" s="90">
        <v>7.0967484188987018E-2</v>
      </c>
      <c r="H243" s="89">
        <v>0.15</v>
      </c>
      <c r="I243" s="89">
        <v>0.45</v>
      </c>
      <c r="J243" s="89">
        <v>0.5</v>
      </c>
      <c r="K243" s="89">
        <v>0.4</v>
      </c>
      <c r="L243" s="89">
        <v>0.4</v>
      </c>
      <c r="M243" s="89">
        <v>0.45</v>
      </c>
      <c r="N243" s="89">
        <v>0.5</v>
      </c>
      <c r="O243" s="89">
        <v>0.45</v>
      </c>
      <c r="P243" s="89">
        <v>0.4</v>
      </c>
      <c r="Q243" s="89">
        <v>0.45</v>
      </c>
      <c r="R243" s="90">
        <v>0.25</v>
      </c>
      <c r="S243" s="90">
        <v>0.5</v>
      </c>
      <c r="T243" s="89">
        <v>0.45</v>
      </c>
      <c r="U243" s="89"/>
      <c r="V243" s="89"/>
      <c r="W243" s="89"/>
      <c r="X243" s="89"/>
      <c r="Y243" s="89"/>
      <c r="Z243" s="89"/>
      <c r="AA243" s="89"/>
      <c r="AB243" s="89"/>
      <c r="AC243" s="89"/>
      <c r="AD243" s="89"/>
      <c r="AE243" s="89"/>
      <c r="AF243" s="89"/>
      <c r="AG243" s="89"/>
      <c r="AH243" s="89"/>
      <c r="AI243" s="90"/>
      <c r="AJ243" s="90"/>
      <c r="AK243" s="90">
        <v>0</v>
      </c>
      <c r="AL243" s="89">
        <v>0</v>
      </c>
      <c r="AM243" s="89"/>
      <c r="AN243" s="89"/>
      <c r="AO243" s="89">
        <v>-0.17</v>
      </c>
      <c r="AP243" s="62">
        <v>0</v>
      </c>
      <c r="AQ243" s="62">
        <v>0.3775</v>
      </c>
      <c r="AR243" s="62">
        <v>0</v>
      </c>
      <c r="AS243" s="62">
        <v>-0.33</v>
      </c>
      <c r="AT243" s="62">
        <v>0</v>
      </c>
      <c r="AU243" s="62">
        <v>0</v>
      </c>
      <c r="AV243" s="62">
        <v>0</v>
      </c>
      <c r="AW243" s="62">
        <v>0</v>
      </c>
      <c r="AX243" s="62">
        <v>0</v>
      </c>
      <c r="AY243" s="62">
        <v>0</v>
      </c>
      <c r="AZ243" s="62">
        <v>0</v>
      </c>
      <c r="BA243" s="62">
        <v>0.1825</v>
      </c>
      <c r="BB243" s="62">
        <v>0.01</v>
      </c>
      <c r="BC243" s="62">
        <v>0</v>
      </c>
      <c r="BD243" s="62">
        <v>0</v>
      </c>
      <c r="BE243" s="62">
        <v>0</v>
      </c>
      <c r="BF243" s="62">
        <v>0</v>
      </c>
      <c r="BG243" s="62">
        <v>0</v>
      </c>
      <c r="BH243" s="62">
        <v>0</v>
      </c>
      <c r="BI243" s="62">
        <v>0</v>
      </c>
      <c r="BJ243" s="62">
        <v>0</v>
      </c>
      <c r="BK243" s="62">
        <v>0</v>
      </c>
      <c r="BL243" s="62">
        <v>0</v>
      </c>
      <c r="BM243" s="62">
        <v>0</v>
      </c>
      <c r="BN243" s="62">
        <v>0</v>
      </c>
      <c r="BO243" s="62">
        <v>0.40500000000000003</v>
      </c>
      <c r="BP243" s="62">
        <v>0.02</v>
      </c>
      <c r="BQ243" s="62">
        <v>0</v>
      </c>
      <c r="BR243" s="62">
        <v>0</v>
      </c>
      <c r="BS243" s="62">
        <v>0.20250000000000001</v>
      </c>
      <c r="BT243" s="62">
        <v>5.0000000000000001E-3</v>
      </c>
      <c r="BU243" s="62">
        <v>0.20250000000000001</v>
      </c>
      <c r="BV243" s="62">
        <v>5.0000000000000001E-3</v>
      </c>
      <c r="BW243" s="62">
        <v>-1.0249999999999999E-2</v>
      </c>
      <c r="BX243" s="62">
        <v>0.02</v>
      </c>
      <c r="BY243" s="62">
        <v>1.7750000000000002E-2</v>
      </c>
      <c r="BZ243" s="62">
        <v>0.01</v>
      </c>
      <c r="CA243" s="62">
        <v>2.7500000000000003E-3</v>
      </c>
      <c r="CB243" s="62">
        <v>1.2500000000000001E-2</v>
      </c>
      <c r="CC243" s="62">
        <v>0.7</v>
      </c>
      <c r="CD243" s="62">
        <v>0</v>
      </c>
      <c r="CE243" s="331"/>
      <c r="CF243" s="76"/>
      <c r="CG243" s="91"/>
    </row>
    <row r="244" spans="4:85" x14ac:dyDescent="0.2">
      <c r="D244" s="91">
        <v>43617</v>
      </c>
      <c r="F244" s="89">
        <v>4.0430000000000001</v>
      </c>
      <c r="G244" s="90">
        <v>7.0971440581670001E-2</v>
      </c>
      <c r="H244" s="89">
        <v>0.15</v>
      </c>
      <c r="I244" s="89">
        <v>0.45</v>
      </c>
      <c r="J244" s="89">
        <v>0.5</v>
      </c>
      <c r="K244" s="89">
        <v>0.4</v>
      </c>
      <c r="L244" s="89">
        <v>0.5</v>
      </c>
      <c r="M244" s="89">
        <v>0.45</v>
      </c>
      <c r="N244" s="89">
        <v>0.5</v>
      </c>
      <c r="O244" s="89">
        <v>0.5</v>
      </c>
      <c r="P244" s="89">
        <v>0.5</v>
      </c>
      <c r="Q244" s="89">
        <v>0.5</v>
      </c>
      <c r="R244" s="90">
        <v>0.25</v>
      </c>
      <c r="S244" s="90">
        <v>0.5</v>
      </c>
      <c r="T244" s="89">
        <v>0.45</v>
      </c>
      <c r="U244" s="89"/>
      <c r="V244" s="89"/>
      <c r="W244" s="89"/>
      <c r="X244" s="89"/>
      <c r="Y244" s="89"/>
      <c r="Z244" s="89"/>
      <c r="AA244" s="89"/>
      <c r="AB244" s="89"/>
      <c r="AC244" s="89"/>
      <c r="AD244" s="89"/>
      <c r="AE244" s="89"/>
      <c r="AF244" s="89"/>
      <c r="AG244" s="89"/>
      <c r="AH244" s="89"/>
      <c r="AI244" s="90"/>
      <c r="AJ244" s="90"/>
      <c r="AK244" s="90">
        <v>0</v>
      </c>
      <c r="AL244" s="89">
        <v>0</v>
      </c>
      <c r="AM244" s="89"/>
      <c r="AN244" s="89"/>
      <c r="AO244" s="89">
        <v>-0.17</v>
      </c>
      <c r="AP244" s="62">
        <v>0</v>
      </c>
      <c r="AQ244" s="62">
        <v>0.3775</v>
      </c>
      <c r="AR244" s="62">
        <v>0</v>
      </c>
      <c r="AS244" s="62">
        <v>-0.33</v>
      </c>
      <c r="AT244" s="62">
        <v>0</v>
      </c>
      <c r="AU244" s="62">
        <v>0</v>
      </c>
      <c r="AV244" s="62">
        <v>0</v>
      </c>
      <c r="AW244" s="62">
        <v>0</v>
      </c>
      <c r="AX244" s="62">
        <v>0</v>
      </c>
      <c r="AY244" s="62">
        <v>0</v>
      </c>
      <c r="AZ244" s="62">
        <v>0</v>
      </c>
      <c r="BA244" s="62">
        <v>0.1825</v>
      </c>
      <c r="BB244" s="62">
        <v>1.2500000000000001E-2</v>
      </c>
      <c r="BC244" s="62">
        <v>0</v>
      </c>
      <c r="BD244" s="62">
        <v>0</v>
      </c>
      <c r="BE244" s="62">
        <v>0</v>
      </c>
      <c r="BF244" s="62">
        <v>0</v>
      </c>
      <c r="BG244" s="62">
        <v>0</v>
      </c>
      <c r="BH244" s="62">
        <v>0</v>
      </c>
      <c r="BI244" s="62">
        <v>0</v>
      </c>
      <c r="BJ244" s="62">
        <v>0</v>
      </c>
      <c r="BK244" s="62">
        <v>0</v>
      </c>
      <c r="BL244" s="62">
        <v>0</v>
      </c>
      <c r="BM244" s="62">
        <v>0</v>
      </c>
      <c r="BN244" s="62">
        <v>0</v>
      </c>
      <c r="BO244" s="62">
        <v>0.39500000000000002</v>
      </c>
      <c r="BP244" s="62">
        <v>3.5000000000000003E-2</v>
      </c>
      <c r="BQ244" s="62">
        <v>0</v>
      </c>
      <c r="BR244" s="62">
        <v>0</v>
      </c>
      <c r="BS244" s="62">
        <v>0.20250000000000001</v>
      </c>
      <c r="BT244" s="62">
        <v>5.0000000000000001E-3</v>
      </c>
      <c r="BU244" s="62">
        <v>0.20250000000000001</v>
      </c>
      <c r="BV244" s="62">
        <v>5.0000000000000001E-3</v>
      </c>
      <c r="BW244" s="62">
        <v>-1.0249999999999999E-2</v>
      </c>
      <c r="BX244" s="62">
        <v>0.02</v>
      </c>
      <c r="BY244" s="62">
        <v>1.7750000000000002E-2</v>
      </c>
      <c r="BZ244" s="62">
        <v>0.01</v>
      </c>
      <c r="CA244" s="62">
        <v>2.7500000000000003E-3</v>
      </c>
      <c r="CB244" s="62">
        <v>1.2500000000000001E-2</v>
      </c>
      <c r="CC244" s="62">
        <v>0.8</v>
      </c>
      <c r="CD244" s="62">
        <v>0</v>
      </c>
      <c r="CE244" s="331"/>
      <c r="CF244" s="76"/>
      <c r="CG244" s="91"/>
    </row>
    <row r="245" spans="4:85" x14ac:dyDescent="0.2">
      <c r="D245" s="91">
        <v>43647</v>
      </c>
      <c r="F245" s="89">
        <v>4.0549999999999997</v>
      </c>
      <c r="G245" s="90">
        <v>7.0975269348788006E-2</v>
      </c>
      <c r="H245" s="89">
        <v>0.15</v>
      </c>
      <c r="I245" s="89">
        <v>0.5</v>
      </c>
      <c r="J245" s="89">
        <v>0.5</v>
      </c>
      <c r="K245" s="89">
        <v>0.4</v>
      </c>
      <c r="L245" s="89">
        <v>0.5</v>
      </c>
      <c r="M245" s="89">
        <v>0.5</v>
      </c>
      <c r="N245" s="89">
        <v>0.5</v>
      </c>
      <c r="O245" s="89">
        <v>0.5</v>
      </c>
      <c r="P245" s="89">
        <v>0.5</v>
      </c>
      <c r="Q245" s="89">
        <v>0.5</v>
      </c>
      <c r="R245" s="90">
        <v>0.35</v>
      </c>
      <c r="S245" s="90">
        <v>0.55000000000000004</v>
      </c>
      <c r="T245" s="89">
        <v>0.5</v>
      </c>
      <c r="U245" s="89"/>
      <c r="V245" s="89"/>
      <c r="W245" s="89"/>
      <c r="X245" s="89"/>
      <c r="Y245" s="89"/>
      <c r="Z245" s="89"/>
      <c r="AA245" s="89"/>
      <c r="AB245" s="89"/>
      <c r="AC245" s="89"/>
      <c r="AD245" s="89"/>
      <c r="AE245" s="89"/>
      <c r="AF245" s="89"/>
      <c r="AG245" s="89"/>
      <c r="AH245" s="89"/>
      <c r="AI245" s="90"/>
      <c r="AJ245" s="90"/>
      <c r="AK245" s="90">
        <v>0</v>
      </c>
      <c r="AL245" s="89">
        <v>0</v>
      </c>
      <c r="AM245" s="89"/>
      <c r="AN245" s="89"/>
      <c r="AO245" s="89">
        <v>-0.17</v>
      </c>
      <c r="AP245" s="62">
        <v>0</v>
      </c>
      <c r="AQ245" s="62">
        <v>0.3775</v>
      </c>
      <c r="AR245" s="62">
        <v>0</v>
      </c>
      <c r="AS245" s="62">
        <v>-0.33</v>
      </c>
      <c r="AT245" s="62">
        <v>0</v>
      </c>
      <c r="AU245" s="62">
        <v>0</v>
      </c>
      <c r="AV245" s="62">
        <v>0</v>
      </c>
      <c r="AW245" s="62">
        <v>0</v>
      </c>
      <c r="AX245" s="62">
        <v>0</v>
      </c>
      <c r="AY245" s="62">
        <v>0</v>
      </c>
      <c r="AZ245" s="62">
        <v>0</v>
      </c>
      <c r="BA245" s="62">
        <v>0.1825</v>
      </c>
      <c r="BB245" s="62">
        <v>1.2500000000000001E-2</v>
      </c>
      <c r="BC245" s="62">
        <v>0</v>
      </c>
      <c r="BD245" s="62">
        <v>0</v>
      </c>
      <c r="BE245" s="62">
        <v>0</v>
      </c>
      <c r="BF245" s="62">
        <v>0</v>
      </c>
      <c r="BG245" s="62">
        <v>0</v>
      </c>
      <c r="BH245" s="62">
        <v>0</v>
      </c>
      <c r="BI245" s="62">
        <v>0</v>
      </c>
      <c r="BJ245" s="62">
        <v>0</v>
      </c>
      <c r="BK245" s="62">
        <v>0</v>
      </c>
      <c r="BL245" s="62">
        <v>0</v>
      </c>
      <c r="BM245" s="62">
        <v>0</v>
      </c>
      <c r="BN245" s="62">
        <v>0</v>
      </c>
      <c r="BO245" s="62">
        <v>0.43</v>
      </c>
      <c r="BP245" s="62">
        <v>3.5000000000000003E-2</v>
      </c>
      <c r="BQ245" s="62">
        <v>0</v>
      </c>
      <c r="BR245" s="62">
        <v>0</v>
      </c>
      <c r="BS245" s="62">
        <v>0.215</v>
      </c>
      <c r="BT245" s="62">
        <v>7.4999999999999997E-3</v>
      </c>
      <c r="BU245" s="62">
        <v>0.215</v>
      </c>
      <c r="BV245" s="62">
        <v>7.4999999999999997E-3</v>
      </c>
      <c r="BW245" s="62">
        <v>-1.0249999999999999E-2</v>
      </c>
      <c r="BX245" s="62">
        <v>0.02</v>
      </c>
      <c r="BY245" s="62">
        <v>1.7750000000000002E-2</v>
      </c>
      <c r="BZ245" s="62">
        <v>0.01</v>
      </c>
      <c r="CA245" s="62">
        <v>2.7500000000000003E-3</v>
      </c>
      <c r="CB245" s="62">
        <v>1.2500000000000001E-2</v>
      </c>
      <c r="CC245" s="62">
        <v>1</v>
      </c>
      <c r="CD245" s="62">
        <v>0</v>
      </c>
      <c r="CE245" s="331"/>
      <c r="CF245" s="76"/>
      <c r="CG245" s="91"/>
    </row>
    <row r="246" spans="4:85" x14ac:dyDescent="0.2">
      <c r="D246" s="91">
        <v>43678</v>
      </c>
      <c r="F246" s="89">
        <v>4.0760000000000005</v>
      </c>
      <c r="G246" s="90">
        <v>7.0979225741481008E-2</v>
      </c>
      <c r="H246" s="89">
        <v>0.15</v>
      </c>
      <c r="I246" s="89">
        <v>0.55000000000000004</v>
      </c>
      <c r="J246" s="89">
        <v>0.55000000000000004</v>
      </c>
      <c r="K246" s="89">
        <v>0.5</v>
      </c>
      <c r="L246" s="89">
        <v>0.6</v>
      </c>
      <c r="M246" s="89">
        <v>0.55000000000000004</v>
      </c>
      <c r="N246" s="89">
        <v>0.6</v>
      </c>
      <c r="O246" s="89">
        <v>0.55000000000000004</v>
      </c>
      <c r="P246" s="89">
        <v>0.6</v>
      </c>
      <c r="Q246" s="89">
        <v>0.45</v>
      </c>
      <c r="R246" s="90">
        <v>0.4</v>
      </c>
      <c r="S246" s="90">
        <v>0.6</v>
      </c>
      <c r="T246" s="89">
        <v>0.55000000000000004</v>
      </c>
      <c r="U246" s="89"/>
      <c r="V246" s="89"/>
      <c r="W246" s="89"/>
      <c r="X246" s="89"/>
      <c r="Y246" s="89"/>
      <c r="Z246" s="89"/>
      <c r="AA246" s="89"/>
      <c r="AB246" s="89"/>
      <c r="AC246" s="89"/>
      <c r="AD246" s="89"/>
      <c r="AE246" s="89"/>
      <c r="AF246" s="89"/>
      <c r="AG246" s="89"/>
      <c r="AH246" s="89"/>
      <c r="AI246" s="90"/>
      <c r="AJ246" s="90"/>
      <c r="AK246" s="90">
        <v>0</v>
      </c>
      <c r="AL246" s="89">
        <v>0</v>
      </c>
      <c r="AM246" s="89"/>
      <c r="AN246" s="89"/>
      <c r="AO246" s="89">
        <v>-0.17</v>
      </c>
      <c r="AP246" s="62">
        <v>0</v>
      </c>
      <c r="AQ246" s="62">
        <v>0.3775</v>
      </c>
      <c r="AR246" s="62">
        <v>0</v>
      </c>
      <c r="AS246" s="62">
        <v>-0.33</v>
      </c>
      <c r="AT246" s="62">
        <v>0</v>
      </c>
      <c r="AU246" s="62">
        <v>0</v>
      </c>
      <c r="AV246" s="62">
        <v>0</v>
      </c>
      <c r="AW246" s="62">
        <v>0</v>
      </c>
      <c r="AX246" s="62">
        <v>0</v>
      </c>
      <c r="AY246" s="62">
        <v>0</v>
      </c>
      <c r="AZ246" s="62">
        <v>0</v>
      </c>
      <c r="BA246" s="62">
        <v>0.1825</v>
      </c>
      <c r="BB246" s="62">
        <v>1.2500000000000001E-2</v>
      </c>
      <c r="BC246" s="62">
        <v>0</v>
      </c>
      <c r="BD246" s="62">
        <v>0</v>
      </c>
      <c r="BE246" s="62">
        <v>0</v>
      </c>
      <c r="BF246" s="62">
        <v>0</v>
      </c>
      <c r="BG246" s="62">
        <v>0</v>
      </c>
      <c r="BH246" s="62">
        <v>0</v>
      </c>
      <c r="BI246" s="62">
        <v>0</v>
      </c>
      <c r="BJ246" s="62">
        <v>0</v>
      </c>
      <c r="BK246" s="62">
        <v>0</v>
      </c>
      <c r="BL246" s="62">
        <v>0</v>
      </c>
      <c r="BM246" s="62">
        <v>0</v>
      </c>
      <c r="BN246" s="62">
        <v>0</v>
      </c>
      <c r="BO246" s="62">
        <v>0.495</v>
      </c>
      <c r="BP246" s="62">
        <v>3.5000000000000003E-2</v>
      </c>
      <c r="BQ246" s="62">
        <v>0</v>
      </c>
      <c r="BR246" s="62">
        <v>0</v>
      </c>
      <c r="BS246" s="62">
        <v>0.215</v>
      </c>
      <c r="BT246" s="62">
        <v>7.4999999999999997E-3</v>
      </c>
      <c r="BU246" s="62">
        <v>0.215</v>
      </c>
      <c r="BV246" s="62">
        <v>7.4999999999999997E-3</v>
      </c>
      <c r="BW246" s="62">
        <v>-1.0249999999999999E-2</v>
      </c>
      <c r="BX246" s="62">
        <v>0.02</v>
      </c>
      <c r="BY246" s="62">
        <v>1.5250000000000001E-2</v>
      </c>
      <c r="BZ246" s="62">
        <v>0.01</v>
      </c>
      <c r="CA246" s="62">
        <v>2.5000000000000705E-4</v>
      </c>
      <c r="CB246" s="62">
        <v>1.2500000000000001E-2</v>
      </c>
      <c r="CC246" s="62">
        <v>1</v>
      </c>
      <c r="CD246" s="62">
        <v>0</v>
      </c>
      <c r="CE246" s="331"/>
      <c r="CF246" s="76"/>
      <c r="CG246" s="91"/>
    </row>
    <row r="247" spans="4:85" x14ac:dyDescent="0.2">
      <c r="D247" s="91">
        <v>43709</v>
      </c>
      <c r="F247" s="89">
        <v>4.0869999999999997</v>
      </c>
      <c r="G247" s="90">
        <v>7.098318213418002E-2</v>
      </c>
      <c r="H247" s="89">
        <v>0.15</v>
      </c>
      <c r="I247" s="89">
        <v>0.55000000000000004</v>
      </c>
      <c r="J247" s="89">
        <v>0.55000000000000004</v>
      </c>
      <c r="K247" s="89">
        <v>0.55000000000000004</v>
      </c>
      <c r="L247" s="89">
        <v>0.55000000000000004</v>
      </c>
      <c r="M247" s="89">
        <v>0.55000000000000004</v>
      </c>
      <c r="N247" s="89">
        <v>0.6</v>
      </c>
      <c r="O247" s="89">
        <v>0.6</v>
      </c>
      <c r="P247" s="89">
        <v>0.55000000000000004</v>
      </c>
      <c r="Q247" s="89">
        <v>0.5</v>
      </c>
      <c r="R247" s="90">
        <v>0.35</v>
      </c>
      <c r="S247" s="90">
        <v>0.6</v>
      </c>
      <c r="T247" s="89">
        <v>0.55000000000000004</v>
      </c>
      <c r="U247" s="89"/>
      <c r="V247" s="89"/>
      <c r="W247" s="89"/>
      <c r="X247" s="89"/>
      <c r="Y247" s="89"/>
      <c r="Z247" s="89"/>
      <c r="AA247" s="89"/>
      <c r="AB247" s="89"/>
      <c r="AC247" s="89"/>
      <c r="AD247" s="89"/>
      <c r="AE247" s="89"/>
      <c r="AF247" s="89"/>
      <c r="AG247" s="89"/>
      <c r="AH247" s="89"/>
      <c r="AI247" s="90"/>
      <c r="AJ247" s="90"/>
      <c r="AK247" s="90">
        <v>0</v>
      </c>
      <c r="AL247" s="89">
        <v>0</v>
      </c>
      <c r="AM247" s="89"/>
      <c r="AN247" s="89"/>
      <c r="AO247" s="89">
        <v>-0.17</v>
      </c>
      <c r="AP247" s="62">
        <v>0</v>
      </c>
      <c r="AQ247" s="62">
        <v>0.3775</v>
      </c>
      <c r="AR247" s="62">
        <v>0</v>
      </c>
      <c r="AS247" s="62">
        <v>-0.33</v>
      </c>
      <c r="AT247" s="62">
        <v>0</v>
      </c>
      <c r="AU247" s="62">
        <v>0</v>
      </c>
      <c r="AV247" s="62">
        <v>0</v>
      </c>
      <c r="AW247" s="62">
        <v>0</v>
      </c>
      <c r="AX247" s="62">
        <v>0</v>
      </c>
      <c r="AY247" s="62">
        <v>0</v>
      </c>
      <c r="AZ247" s="62">
        <v>0</v>
      </c>
      <c r="BA247" s="62">
        <v>0.1825</v>
      </c>
      <c r="BB247" s="62">
        <v>1.2500000000000001E-2</v>
      </c>
      <c r="BC247" s="62">
        <v>0</v>
      </c>
      <c r="BD247" s="62">
        <v>0</v>
      </c>
      <c r="BE247" s="62">
        <v>0</v>
      </c>
      <c r="BF247" s="62">
        <v>0</v>
      </c>
      <c r="BG247" s="62">
        <v>0</v>
      </c>
      <c r="BH247" s="62">
        <v>0</v>
      </c>
      <c r="BI247" s="62">
        <v>0</v>
      </c>
      <c r="BJ247" s="62">
        <v>0</v>
      </c>
      <c r="BK247" s="62">
        <v>0</v>
      </c>
      <c r="BL247" s="62">
        <v>0</v>
      </c>
      <c r="BM247" s="62">
        <v>0</v>
      </c>
      <c r="BN247" s="62">
        <v>0</v>
      </c>
      <c r="BO247" s="62">
        <v>0.39500000000000002</v>
      </c>
      <c r="BP247" s="62">
        <v>3.5000000000000003E-2</v>
      </c>
      <c r="BQ247" s="62">
        <v>0</v>
      </c>
      <c r="BR247" s="62">
        <v>0</v>
      </c>
      <c r="BS247" s="62">
        <v>0.19500000000000001</v>
      </c>
      <c r="BT247" s="62">
        <v>5.0000000000000001E-3</v>
      </c>
      <c r="BU247" s="62">
        <v>0.19500000000000001</v>
      </c>
      <c r="BV247" s="62">
        <v>5.0000000000000001E-3</v>
      </c>
      <c r="BW247" s="62">
        <v>-1.2750000000000001E-2</v>
      </c>
      <c r="BX247" s="62">
        <v>0.02</v>
      </c>
      <c r="BY247" s="62">
        <v>1.5250000000000001E-2</v>
      </c>
      <c r="BZ247" s="62">
        <v>0.01</v>
      </c>
      <c r="CA247" s="62">
        <v>2.5000000000000705E-4</v>
      </c>
      <c r="CB247" s="62">
        <v>1.2500000000000001E-2</v>
      </c>
      <c r="CC247" s="62">
        <v>0.6</v>
      </c>
      <c r="CD247" s="62">
        <v>0</v>
      </c>
      <c r="CE247" s="331"/>
      <c r="CF247" s="76"/>
      <c r="CG247" s="91"/>
    </row>
    <row r="248" spans="4:85" x14ac:dyDescent="0.2">
      <c r="D248" s="91">
        <v>43739</v>
      </c>
      <c r="F248" s="89">
        <v>4.0860000000000003</v>
      </c>
      <c r="G248" s="90">
        <v>7.0987010901313014E-2</v>
      </c>
      <c r="H248" s="89">
        <v>0.15</v>
      </c>
      <c r="I248" s="89">
        <v>0.6</v>
      </c>
      <c r="J248" s="89">
        <v>0.6</v>
      </c>
      <c r="K248" s="89">
        <v>0.55000000000000004</v>
      </c>
      <c r="L248" s="89">
        <v>0.6</v>
      </c>
      <c r="M248" s="89">
        <v>0.6</v>
      </c>
      <c r="N248" s="89">
        <v>0.65</v>
      </c>
      <c r="O248" s="89">
        <v>0.65</v>
      </c>
      <c r="P248" s="89">
        <v>0.6</v>
      </c>
      <c r="Q248" s="89">
        <v>0.5</v>
      </c>
      <c r="R248" s="90">
        <v>0.4</v>
      </c>
      <c r="S248" s="90">
        <v>0.65</v>
      </c>
      <c r="T248" s="89">
        <v>0.6</v>
      </c>
      <c r="U248" s="89"/>
      <c r="V248" s="89"/>
      <c r="W248" s="89"/>
      <c r="X248" s="89"/>
      <c r="Y248" s="89"/>
      <c r="Z248" s="89"/>
      <c r="AA248" s="89"/>
      <c r="AB248" s="89"/>
      <c r="AC248" s="89"/>
      <c r="AD248" s="89"/>
      <c r="AE248" s="89"/>
      <c r="AF248" s="89"/>
      <c r="AG248" s="89"/>
      <c r="AH248" s="89"/>
      <c r="AI248" s="90"/>
      <c r="AJ248" s="90"/>
      <c r="AK248" s="90">
        <v>0</v>
      </c>
      <c r="AL248" s="89">
        <v>0</v>
      </c>
      <c r="AM248" s="89"/>
      <c r="AN248" s="89"/>
      <c r="AO248" s="89">
        <v>-0.17</v>
      </c>
      <c r="AP248" s="62">
        <v>0</v>
      </c>
      <c r="AQ248" s="62">
        <v>0.3775</v>
      </c>
      <c r="AR248" s="62">
        <v>0</v>
      </c>
      <c r="AS248" s="62">
        <v>-0.33</v>
      </c>
      <c r="AT248" s="62">
        <v>0</v>
      </c>
      <c r="AU248" s="62">
        <v>0</v>
      </c>
      <c r="AV248" s="62">
        <v>0</v>
      </c>
      <c r="AW248" s="62">
        <v>0</v>
      </c>
      <c r="AX248" s="62">
        <v>0</v>
      </c>
      <c r="AY248" s="62">
        <v>0</v>
      </c>
      <c r="AZ248" s="62">
        <v>0</v>
      </c>
      <c r="BA248" s="62">
        <v>0.1875</v>
      </c>
      <c r="BB248" s="62">
        <v>1.2500000000000001E-2</v>
      </c>
      <c r="BC248" s="62">
        <v>0</v>
      </c>
      <c r="BD248" s="62">
        <v>0</v>
      </c>
      <c r="BE248" s="62">
        <v>0</v>
      </c>
      <c r="BF248" s="62">
        <v>0</v>
      </c>
      <c r="BG248" s="62">
        <v>0</v>
      </c>
      <c r="BH248" s="62">
        <v>0</v>
      </c>
      <c r="BI248" s="62">
        <v>0</v>
      </c>
      <c r="BJ248" s="62">
        <v>0</v>
      </c>
      <c r="BK248" s="62">
        <v>0</v>
      </c>
      <c r="BL248" s="62">
        <v>0</v>
      </c>
      <c r="BM248" s="62">
        <v>0</v>
      </c>
      <c r="BN248" s="62">
        <v>0</v>
      </c>
      <c r="BO248" s="62">
        <v>0.46100000000000002</v>
      </c>
      <c r="BP248" s="62">
        <v>3.5000000000000003E-2</v>
      </c>
      <c r="BQ248" s="62">
        <v>0</v>
      </c>
      <c r="BR248" s="62">
        <v>0</v>
      </c>
      <c r="BS248" s="62">
        <v>0.215</v>
      </c>
      <c r="BT248" s="62">
        <v>2.5000000000000001E-3</v>
      </c>
      <c r="BU248" s="62">
        <v>0.215</v>
      </c>
      <c r="BV248" s="62">
        <v>2.5000000000000001E-3</v>
      </c>
      <c r="BW248" s="62">
        <v>-1.2750000000000001E-2</v>
      </c>
      <c r="BX248" s="62">
        <v>0.02</v>
      </c>
      <c r="BY248" s="62">
        <v>4.9999999999999697E-4</v>
      </c>
      <c r="BZ248" s="62">
        <v>0.01</v>
      </c>
      <c r="CA248" s="62">
        <v>-1.5500000000000002E-2</v>
      </c>
      <c r="CB248" s="62">
        <v>1.2500000000000001E-2</v>
      </c>
      <c r="CC248" s="62">
        <v>0.3</v>
      </c>
      <c r="CD248" s="62">
        <v>0</v>
      </c>
      <c r="CE248" s="331"/>
      <c r="CF248" s="76"/>
      <c r="CG248" s="91"/>
    </row>
    <row r="249" spans="4:85" x14ac:dyDescent="0.2">
      <c r="D249" s="91">
        <v>43770</v>
      </c>
      <c r="F249" s="89">
        <v>4.0979999999999999</v>
      </c>
      <c r="G249" s="90">
        <v>7.0990967294022003E-2</v>
      </c>
      <c r="H249" s="89">
        <v>0.15</v>
      </c>
      <c r="I249" s="89">
        <v>0.8</v>
      </c>
      <c r="J249" s="89">
        <v>0.85</v>
      </c>
      <c r="K249" s="89">
        <v>0.8</v>
      </c>
      <c r="L249" s="89">
        <v>0.8</v>
      </c>
      <c r="M249" s="89">
        <v>0.9</v>
      </c>
      <c r="N249" s="89">
        <v>0.95</v>
      </c>
      <c r="O249" s="89">
        <v>0.85</v>
      </c>
      <c r="P249" s="89">
        <v>0.8</v>
      </c>
      <c r="Q249" s="89">
        <v>0.95</v>
      </c>
      <c r="R249" s="90">
        <v>0.45</v>
      </c>
      <c r="S249" s="90">
        <v>0.8</v>
      </c>
      <c r="T249" s="89">
        <v>0.8</v>
      </c>
      <c r="U249" s="89"/>
      <c r="V249" s="89"/>
      <c r="W249" s="89"/>
      <c r="X249" s="89"/>
      <c r="Y249" s="89"/>
      <c r="Z249" s="89"/>
      <c r="AA249" s="89"/>
      <c r="AB249" s="89"/>
      <c r="AC249" s="89"/>
      <c r="AD249" s="89"/>
      <c r="AE249" s="89"/>
      <c r="AF249" s="89"/>
      <c r="AG249" s="89"/>
      <c r="AH249" s="89"/>
      <c r="AI249" s="90"/>
      <c r="AJ249" s="90"/>
      <c r="AK249" s="90">
        <v>0</v>
      </c>
      <c r="AL249" s="89">
        <v>0</v>
      </c>
      <c r="AM249" s="89"/>
      <c r="AN249" s="89"/>
      <c r="AO249" s="89">
        <v>-0.17</v>
      </c>
      <c r="AP249" s="62">
        <v>0</v>
      </c>
      <c r="AQ249" s="62">
        <v>0.31</v>
      </c>
      <c r="AR249" s="62">
        <v>0</v>
      </c>
      <c r="AS249" s="62">
        <v>-0.33</v>
      </c>
      <c r="AT249" s="62">
        <v>0</v>
      </c>
      <c r="AU249" s="62">
        <v>0</v>
      </c>
      <c r="AV249" s="62">
        <v>0</v>
      </c>
      <c r="AW249" s="62">
        <v>0</v>
      </c>
      <c r="AX249" s="62">
        <v>0</v>
      </c>
      <c r="AY249" s="62">
        <v>0</v>
      </c>
      <c r="AZ249" s="62">
        <v>0</v>
      </c>
      <c r="BA249" s="62">
        <v>0.27</v>
      </c>
      <c r="BB249" s="62">
        <v>1.7500000000000002E-2</v>
      </c>
      <c r="BC249" s="62">
        <v>0</v>
      </c>
      <c r="BD249" s="62">
        <v>0</v>
      </c>
      <c r="BE249" s="62">
        <v>0</v>
      </c>
      <c r="BF249" s="62">
        <v>0</v>
      </c>
      <c r="BG249" s="62">
        <v>0</v>
      </c>
      <c r="BH249" s="62">
        <v>0</v>
      </c>
      <c r="BI249" s="62">
        <v>0</v>
      </c>
      <c r="BJ249" s="62">
        <v>0</v>
      </c>
      <c r="BK249" s="62">
        <v>0</v>
      </c>
      <c r="BL249" s="62">
        <v>0</v>
      </c>
      <c r="BM249" s="62">
        <v>0</v>
      </c>
      <c r="BN249" s="62">
        <v>0</v>
      </c>
      <c r="BO249" s="62">
        <v>0.76749999999999996</v>
      </c>
      <c r="BP249" s="62">
        <v>0.14599999999999999</v>
      </c>
      <c r="BQ249" s="62">
        <v>0</v>
      </c>
      <c r="BR249" s="62">
        <v>0</v>
      </c>
      <c r="BS249" s="62">
        <v>0.28749999999999998</v>
      </c>
      <c r="BT249" s="62">
        <v>0.02</v>
      </c>
      <c r="BU249" s="62">
        <v>0.46500000000000002</v>
      </c>
      <c r="BV249" s="62">
        <v>1.4999999999999999E-2</v>
      </c>
      <c r="BW249" s="62">
        <v>-2.35E-2</v>
      </c>
      <c r="BX249" s="62">
        <v>1.7500000000000002E-2</v>
      </c>
      <c r="BY249" s="62">
        <v>5.0000000000000315E-4</v>
      </c>
      <c r="BZ249" s="62">
        <v>7.4999999999999997E-3</v>
      </c>
      <c r="CA249" s="62">
        <v>-1.4499999999999999E-2</v>
      </c>
      <c r="CB249" s="62">
        <v>0.01</v>
      </c>
      <c r="CC249" s="62">
        <v>0.23</v>
      </c>
      <c r="CD249" s="62">
        <v>0</v>
      </c>
      <c r="CE249" s="331"/>
      <c r="CF249" s="76"/>
      <c r="CG249" s="91"/>
    </row>
    <row r="250" spans="4:85" x14ac:dyDescent="0.2">
      <c r="D250" s="91">
        <v>43800</v>
      </c>
      <c r="F250" s="89">
        <v>4.1360000000000001</v>
      </c>
      <c r="G250" s="90">
        <v>7.0994796061164003E-2</v>
      </c>
      <c r="H250" s="89">
        <v>0.15</v>
      </c>
      <c r="I250" s="89">
        <v>1</v>
      </c>
      <c r="J250" s="89">
        <v>1.05</v>
      </c>
      <c r="K250" s="89">
        <v>1</v>
      </c>
      <c r="L250" s="89">
        <v>1</v>
      </c>
      <c r="M250" s="89">
        <v>1.1499999999999999</v>
      </c>
      <c r="N250" s="89">
        <v>1.25</v>
      </c>
      <c r="O250" s="89">
        <v>1.05</v>
      </c>
      <c r="P250" s="89">
        <v>1</v>
      </c>
      <c r="Q250" s="89">
        <v>1.35</v>
      </c>
      <c r="R250" s="90">
        <v>0.65</v>
      </c>
      <c r="S250" s="90">
        <v>1.1000000000000001</v>
      </c>
      <c r="T250" s="89">
        <v>1</v>
      </c>
      <c r="U250" s="89"/>
      <c r="V250" s="89"/>
      <c r="W250" s="89"/>
      <c r="X250" s="89"/>
      <c r="Y250" s="89"/>
      <c r="Z250" s="89"/>
      <c r="AA250" s="89"/>
      <c r="AB250" s="89"/>
      <c r="AC250" s="89"/>
      <c r="AD250" s="89"/>
      <c r="AE250" s="89"/>
      <c r="AF250" s="89"/>
      <c r="AG250" s="89"/>
      <c r="AH250" s="89"/>
      <c r="AI250" s="90"/>
      <c r="AJ250" s="90"/>
      <c r="AK250" s="90">
        <v>0</v>
      </c>
      <c r="AL250" s="89">
        <v>0</v>
      </c>
      <c r="AM250" s="89"/>
      <c r="AN250" s="89"/>
      <c r="AO250" s="89">
        <v>-0.17</v>
      </c>
      <c r="AP250" s="62">
        <v>0</v>
      </c>
      <c r="AQ250" s="62">
        <v>0.31</v>
      </c>
      <c r="AR250" s="62">
        <v>0</v>
      </c>
      <c r="AS250" s="62">
        <v>-0.33</v>
      </c>
      <c r="AT250" s="62">
        <v>0</v>
      </c>
      <c r="AU250" s="62">
        <v>0</v>
      </c>
      <c r="AV250" s="62">
        <v>0</v>
      </c>
      <c r="AW250" s="62">
        <v>0</v>
      </c>
      <c r="AX250" s="62">
        <v>0</v>
      </c>
      <c r="AY250" s="62">
        <v>0</v>
      </c>
      <c r="AZ250" s="62">
        <v>0</v>
      </c>
      <c r="BA250" s="62">
        <v>0.30499999999999999</v>
      </c>
      <c r="BB250" s="62">
        <v>2.2499999999999999E-2</v>
      </c>
      <c r="BC250" s="62">
        <v>0</v>
      </c>
      <c r="BD250" s="62">
        <v>0</v>
      </c>
      <c r="BE250" s="62">
        <v>0</v>
      </c>
      <c r="BF250" s="62">
        <v>0</v>
      </c>
      <c r="BG250" s="62">
        <v>0</v>
      </c>
      <c r="BH250" s="62">
        <v>0</v>
      </c>
      <c r="BI250" s="62">
        <v>0</v>
      </c>
      <c r="BJ250" s="62">
        <v>0</v>
      </c>
      <c r="BK250" s="62">
        <v>0</v>
      </c>
      <c r="BL250" s="62">
        <v>0</v>
      </c>
      <c r="BM250" s="62">
        <v>0</v>
      </c>
      <c r="BN250" s="62">
        <v>0</v>
      </c>
      <c r="BO250" s="62">
        <v>1.19</v>
      </c>
      <c r="BP250" s="62">
        <v>0.2</v>
      </c>
      <c r="BQ250" s="62">
        <v>0</v>
      </c>
      <c r="BR250" s="62">
        <v>0</v>
      </c>
      <c r="BS250" s="62">
        <v>0.33750000000000002</v>
      </c>
      <c r="BT250" s="62">
        <v>2.2499999999999999E-2</v>
      </c>
      <c r="BU250" s="62">
        <v>0.8</v>
      </c>
      <c r="BV250" s="62">
        <v>1.7500000000000002E-2</v>
      </c>
      <c r="BW250" s="62">
        <v>-1.6E-2</v>
      </c>
      <c r="BX250" s="62">
        <v>1.7500000000000002E-2</v>
      </c>
      <c r="BY250" s="62">
        <v>5.0000000000000315E-4</v>
      </c>
      <c r="BZ250" s="62">
        <v>7.4999999999999997E-3</v>
      </c>
      <c r="CA250" s="62">
        <v>-1.4499999999999999E-2</v>
      </c>
      <c r="CB250" s="62">
        <v>0.01</v>
      </c>
      <c r="CC250" s="62">
        <v>0.26</v>
      </c>
      <c r="CD250" s="62">
        <v>0</v>
      </c>
      <c r="CE250" s="331"/>
      <c r="CF250" s="76"/>
      <c r="CG250" s="91"/>
    </row>
    <row r="251" spans="4:85" x14ac:dyDescent="0.2">
      <c r="D251" s="91">
        <v>43831</v>
      </c>
      <c r="F251" s="89">
        <v>4.351</v>
      </c>
      <c r="G251" s="90">
        <v>7.0998752453882985E-2</v>
      </c>
      <c r="H251" s="89">
        <v>0.15</v>
      </c>
      <c r="I251" s="89">
        <v>1</v>
      </c>
      <c r="J251" s="89">
        <v>1.05</v>
      </c>
      <c r="K251" s="89">
        <v>1</v>
      </c>
      <c r="L251" s="89">
        <v>1</v>
      </c>
      <c r="M251" s="89">
        <v>1.1499999999999999</v>
      </c>
      <c r="N251" s="89">
        <v>1.45</v>
      </c>
      <c r="O251" s="89">
        <v>1.05</v>
      </c>
      <c r="P251" s="89">
        <v>1</v>
      </c>
      <c r="Q251" s="89">
        <v>1.35</v>
      </c>
      <c r="R251" s="90">
        <v>0.7</v>
      </c>
      <c r="S251" s="90">
        <v>1.1000000000000001</v>
      </c>
      <c r="T251" s="89">
        <v>1</v>
      </c>
      <c r="U251" s="89"/>
      <c r="V251" s="89"/>
      <c r="W251" s="89"/>
      <c r="X251" s="89"/>
      <c r="Y251" s="89"/>
      <c r="Z251" s="89"/>
      <c r="AA251" s="89"/>
      <c r="AB251" s="89"/>
      <c r="AC251" s="89"/>
      <c r="AD251" s="89"/>
      <c r="AE251" s="89"/>
      <c r="AF251" s="89"/>
      <c r="AG251" s="89"/>
      <c r="AH251" s="89"/>
      <c r="AI251" s="90"/>
      <c r="AJ251" s="90"/>
      <c r="AK251" s="90">
        <v>0</v>
      </c>
      <c r="AL251" s="89">
        <v>0</v>
      </c>
      <c r="AM251" s="89"/>
      <c r="AN251" s="89"/>
      <c r="AO251" s="89">
        <v>-0.17</v>
      </c>
      <c r="AP251" s="62">
        <v>0</v>
      </c>
      <c r="AQ251" s="62">
        <v>0.31</v>
      </c>
      <c r="AR251" s="62">
        <v>0</v>
      </c>
      <c r="AS251" s="62">
        <v>-0.33</v>
      </c>
      <c r="AT251" s="62">
        <v>0</v>
      </c>
      <c r="AU251" s="62">
        <v>0</v>
      </c>
      <c r="AV251" s="62">
        <v>0</v>
      </c>
      <c r="AW251" s="62">
        <v>0</v>
      </c>
      <c r="AX251" s="62">
        <v>0</v>
      </c>
      <c r="AY251" s="62">
        <v>0</v>
      </c>
      <c r="AZ251" s="62">
        <v>0</v>
      </c>
      <c r="BA251" s="62">
        <v>0.30499999999999999</v>
      </c>
      <c r="BB251" s="62">
        <v>2.2499999999999999E-2</v>
      </c>
      <c r="BC251" s="62">
        <v>0</v>
      </c>
      <c r="BD251" s="62">
        <v>0</v>
      </c>
      <c r="BE251" s="62">
        <v>0</v>
      </c>
      <c r="BF251" s="62">
        <v>0</v>
      </c>
      <c r="BG251" s="62">
        <v>0</v>
      </c>
      <c r="BH251" s="62">
        <v>0</v>
      </c>
      <c r="BI251" s="62">
        <v>0</v>
      </c>
      <c r="BJ251" s="62">
        <v>0</v>
      </c>
      <c r="BK251" s="62">
        <v>0</v>
      </c>
      <c r="BL251" s="62">
        <v>0</v>
      </c>
      <c r="BM251" s="62">
        <v>0</v>
      </c>
      <c r="BN251" s="62">
        <v>0</v>
      </c>
      <c r="BO251" s="62">
        <v>1.5249999999999999</v>
      </c>
      <c r="BP251" s="62">
        <v>0.3</v>
      </c>
      <c r="BQ251" s="62">
        <v>0</v>
      </c>
      <c r="BR251" s="62">
        <v>0</v>
      </c>
      <c r="BS251" s="62">
        <v>0.4375</v>
      </c>
      <c r="BT251" s="62">
        <v>0.03</v>
      </c>
      <c r="BU251" s="62">
        <v>0.97499999999999998</v>
      </c>
      <c r="BV251" s="62">
        <v>2.2499999999999999E-2</v>
      </c>
      <c r="BW251" s="62">
        <v>-1.6E-2</v>
      </c>
      <c r="BX251" s="62">
        <v>1.7500000000000002E-2</v>
      </c>
      <c r="BY251" s="62">
        <v>5.0000000000000315E-4</v>
      </c>
      <c r="BZ251" s="62">
        <v>7.4999999999999997E-3</v>
      </c>
      <c r="CA251" s="62">
        <v>-1.4499999999999999E-2</v>
      </c>
      <c r="CB251" s="62">
        <v>0.01</v>
      </c>
      <c r="CC251" s="62">
        <v>8.5000000000000006E-2</v>
      </c>
      <c r="CD251" s="62">
        <v>0</v>
      </c>
      <c r="CE251" s="331"/>
      <c r="CF251" s="76"/>
      <c r="CG251" s="91"/>
    </row>
    <row r="252" spans="4:85" x14ac:dyDescent="0.2">
      <c r="D252" s="91">
        <v>43862</v>
      </c>
      <c r="F252" s="89">
        <v>4.2890000000000006</v>
      </c>
      <c r="G252" s="90">
        <v>7.1002708846607004E-2</v>
      </c>
      <c r="H252" s="89">
        <v>0.15</v>
      </c>
      <c r="I252" s="89">
        <v>1</v>
      </c>
      <c r="J252" s="89">
        <v>1.05</v>
      </c>
      <c r="K252" s="89">
        <v>1</v>
      </c>
      <c r="L252" s="89">
        <v>1</v>
      </c>
      <c r="M252" s="89">
        <v>1.1499999999999999</v>
      </c>
      <c r="N252" s="89">
        <v>1.45</v>
      </c>
      <c r="O252" s="89">
        <v>1.05</v>
      </c>
      <c r="P252" s="89">
        <v>1</v>
      </c>
      <c r="Q252" s="89">
        <v>1.35</v>
      </c>
      <c r="R252" s="90">
        <v>0.7</v>
      </c>
      <c r="S252" s="90">
        <v>1.1000000000000001</v>
      </c>
      <c r="T252" s="89">
        <v>1</v>
      </c>
      <c r="U252" s="89"/>
      <c r="V252" s="89"/>
      <c r="W252" s="89"/>
      <c r="X252" s="89"/>
      <c r="Y252" s="89"/>
      <c r="Z252" s="89"/>
      <c r="AA252" s="89"/>
      <c r="AB252" s="89"/>
      <c r="AC252" s="89"/>
      <c r="AD252" s="89"/>
      <c r="AE252" s="89"/>
      <c r="AF252" s="89"/>
      <c r="AG252" s="89"/>
      <c r="AH252" s="89"/>
      <c r="AI252" s="90"/>
      <c r="AJ252" s="90"/>
      <c r="AK252" s="90">
        <v>0</v>
      </c>
      <c r="AL252" s="89">
        <v>0</v>
      </c>
      <c r="AM252" s="89"/>
      <c r="AN252" s="89"/>
      <c r="AO252" s="89">
        <v>-0.17</v>
      </c>
      <c r="AP252" s="62">
        <v>0</v>
      </c>
      <c r="AQ252" s="62">
        <v>0.31</v>
      </c>
      <c r="AR252" s="62">
        <v>0</v>
      </c>
      <c r="AS252" s="62">
        <v>-0.33</v>
      </c>
      <c r="AT252" s="62">
        <v>0</v>
      </c>
      <c r="AU252" s="62">
        <v>0</v>
      </c>
      <c r="AV252" s="62">
        <v>0</v>
      </c>
      <c r="AW252" s="62">
        <v>0</v>
      </c>
      <c r="AX252" s="62">
        <v>0</v>
      </c>
      <c r="AY252" s="62">
        <v>0</v>
      </c>
      <c r="AZ252" s="62">
        <v>0</v>
      </c>
      <c r="BA252" s="62">
        <v>0.30499999999999999</v>
      </c>
      <c r="BB252" s="62">
        <v>2.2499999999999999E-2</v>
      </c>
      <c r="BC252" s="62">
        <v>0</v>
      </c>
      <c r="BD252" s="62">
        <v>0</v>
      </c>
      <c r="BE252" s="62">
        <v>0</v>
      </c>
      <c r="BF252" s="62">
        <v>0</v>
      </c>
      <c r="BG252" s="62">
        <v>0</v>
      </c>
      <c r="BH252" s="62">
        <v>0</v>
      </c>
      <c r="BI252" s="62">
        <v>0</v>
      </c>
      <c r="BJ252" s="62">
        <v>0</v>
      </c>
      <c r="BK252" s="62">
        <v>0</v>
      </c>
      <c r="BL252" s="62">
        <v>0</v>
      </c>
      <c r="BM252" s="62">
        <v>0</v>
      </c>
      <c r="BN252" s="62">
        <v>0</v>
      </c>
      <c r="BO252" s="62">
        <v>1.4550000000000001</v>
      </c>
      <c r="BP252" s="62">
        <v>0.3</v>
      </c>
      <c r="BQ252" s="62">
        <v>0</v>
      </c>
      <c r="BR252" s="62">
        <v>0</v>
      </c>
      <c r="BS252" s="62">
        <v>0.435</v>
      </c>
      <c r="BT252" s="62">
        <v>0.03</v>
      </c>
      <c r="BU252" s="62">
        <v>0.97499999999999998</v>
      </c>
      <c r="BV252" s="62">
        <v>1.7500000000000002E-2</v>
      </c>
      <c r="BW252" s="62">
        <v>-1.6E-2</v>
      </c>
      <c r="BX252" s="62">
        <v>1.7500000000000002E-2</v>
      </c>
      <c r="BY252" s="62">
        <v>5.0000000000000315E-4</v>
      </c>
      <c r="BZ252" s="62">
        <v>7.4999999999999997E-3</v>
      </c>
      <c r="CA252" s="62">
        <v>-1.4499999999999999E-2</v>
      </c>
      <c r="CB252" s="62">
        <v>0.01</v>
      </c>
      <c r="CC252" s="62">
        <v>7.4999999999999997E-2</v>
      </c>
      <c r="CD252" s="62">
        <v>0</v>
      </c>
      <c r="CE252" s="331"/>
      <c r="CF252" s="76"/>
      <c r="CG252" s="91"/>
    </row>
    <row r="253" spans="4:85" x14ac:dyDescent="0.2">
      <c r="D253" s="91">
        <v>43891</v>
      </c>
      <c r="F253" s="89">
        <v>4.2</v>
      </c>
      <c r="G253" s="90">
        <v>7.1006409988192021E-2</v>
      </c>
      <c r="H253" s="89">
        <v>0.15</v>
      </c>
      <c r="I253" s="89">
        <v>0.75</v>
      </c>
      <c r="J253" s="89">
        <v>0.8</v>
      </c>
      <c r="K253" s="89">
        <v>0.75</v>
      </c>
      <c r="L253" s="89">
        <v>0.75</v>
      </c>
      <c r="M253" s="89">
        <v>0.85</v>
      </c>
      <c r="N253" s="89">
        <v>1</v>
      </c>
      <c r="O253" s="89">
        <v>0.75</v>
      </c>
      <c r="P253" s="89">
        <v>0.75</v>
      </c>
      <c r="Q253" s="89">
        <v>0.95</v>
      </c>
      <c r="R253" s="90">
        <v>0.35</v>
      </c>
      <c r="S253" s="90">
        <v>0.75</v>
      </c>
      <c r="T253" s="89">
        <v>0.75</v>
      </c>
      <c r="U253" s="89"/>
      <c r="V253" s="89"/>
      <c r="W253" s="89"/>
      <c r="X253" s="89"/>
      <c r="Y253" s="89"/>
      <c r="Z253" s="89"/>
      <c r="AA253" s="89"/>
      <c r="AB253" s="89"/>
      <c r="AC253" s="89"/>
      <c r="AD253" s="89"/>
      <c r="AE253" s="89"/>
      <c r="AF253" s="89"/>
      <c r="AG253" s="89"/>
      <c r="AH253" s="89"/>
      <c r="AI253" s="90"/>
      <c r="AJ253" s="90"/>
      <c r="AK253" s="90">
        <v>0</v>
      </c>
      <c r="AL253" s="89">
        <v>0</v>
      </c>
      <c r="AM253" s="89"/>
      <c r="AN253" s="89"/>
      <c r="AO253" s="89">
        <v>-0.17</v>
      </c>
      <c r="AP253" s="62">
        <v>0</v>
      </c>
      <c r="AQ253" s="62">
        <v>0.31</v>
      </c>
      <c r="AR253" s="62">
        <v>0</v>
      </c>
      <c r="AS253" s="62">
        <v>-0.33</v>
      </c>
      <c r="AT253" s="62">
        <v>0</v>
      </c>
      <c r="AU253" s="62">
        <v>0</v>
      </c>
      <c r="AV253" s="62">
        <v>0</v>
      </c>
      <c r="AW253" s="62">
        <v>0</v>
      </c>
      <c r="AX253" s="62">
        <v>0</v>
      </c>
      <c r="AY253" s="62">
        <v>0</v>
      </c>
      <c r="AZ253" s="62">
        <v>0</v>
      </c>
      <c r="BA253" s="62">
        <v>0.26500000000000001</v>
      </c>
      <c r="BB253" s="62">
        <v>2.2499999999999999E-2</v>
      </c>
      <c r="BC253" s="62">
        <v>0</v>
      </c>
      <c r="BD253" s="62">
        <v>0</v>
      </c>
      <c r="BE253" s="62">
        <v>0</v>
      </c>
      <c r="BF253" s="62">
        <v>0</v>
      </c>
      <c r="BG253" s="62">
        <v>0</v>
      </c>
      <c r="BH253" s="62">
        <v>0</v>
      </c>
      <c r="BI253" s="62">
        <v>0</v>
      </c>
      <c r="BJ253" s="62">
        <v>0</v>
      </c>
      <c r="BK253" s="62">
        <v>0</v>
      </c>
      <c r="BL253" s="62">
        <v>0</v>
      </c>
      <c r="BM253" s="62">
        <v>0</v>
      </c>
      <c r="BN253" s="62">
        <v>0</v>
      </c>
      <c r="BO253" s="62">
        <v>0.83499999999999996</v>
      </c>
      <c r="BP253" s="62">
        <v>0.16</v>
      </c>
      <c r="BQ253" s="62">
        <v>0</v>
      </c>
      <c r="BR253" s="62">
        <v>0</v>
      </c>
      <c r="BS253" s="62">
        <v>0.30249999999999999</v>
      </c>
      <c r="BT253" s="62">
        <v>0.02</v>
      </c>
      <c r="BU253" s="62">
        <v>0.60750000000000004</v>
      </c>
      <c r="BV253" s="62">
        <v>2.5000000000000001E-3</v>
      </c>
      <c r="BW253" s="62">
        <v>-1.6E-2</v>
      </c>
      <c r="BX253" s="62">
        <v>1.7500000000000002E-2</v>
      </c>
      <c r="BY253" s="62">
        <v>1.9000000000000003E-2</v>
      </c>
      <c r="BZ253" s="62">
        <v>7.4999999999999997E-3</v>
      </c>
      <c r="CA253" s="62">
        <v>4.0000000000000001E-3</v>
      </c>
      <c r="CB253" s="62">
        <v>0.01</v>
      </c>
      <c r="CC253" s="62">
        <v>0.115</v>
      </c>
      <c r="CD253" s="62">
        <v>0</v>
      </c>
      <c r="CE253" s="331"/>
      <c r="CF253" s="76"/>
      <c r="CG253" s="91"/>
    </row>
    <row r="254" spans="4:85" x14ac:dyDescent="0.2">
      <c r="D254" s="91">
        <v>43922</v>
      </c>
      <c r="F254" s="89">
        <v>4.1110000000000007</v>
      </c>
      <c r="G254" s="90">
        <v>7.1010366380927017E-2</v>
      </c>
      <c r="H254" s="89">
        <v>0.15</v>
      </c>
      <c r="I254" s="89">
        <v>0.4</v>
      </c>
      <c r="J254" s="89">
        <v>0.45</v>
      </c>
      <c r="K254" s="89">
        <v>0.4</v>
      </c>
      <c r="L254" s="89">
        <v>0.45</v>
      </c>
      <c r="M254" s="89">
        <v>0.45</v>
      </c>
      <c r="N254" s="89">
        <v>0.45</v>
      </c>
      <c r="O254" s="89">
        <v>0.45</v>
      </c>
      <c r="P254" s="89">
        <v>0.45</v>
      </c>
      <c r="Q254" s="89">
        <v>0.5</v>
      </c>
      <c r="R254" s="90">
        <v>0.3</v>
      </c>
      <c r="S254" s="90">
        <v>0.45</v>
      </c>
      <c r="T254" s="89">
        <v>0.4</v>
      </c>
      <c r="U254" s="89"/>
      <c r="V254" s="89"/>
      <c r="W254" s="89"/>
      <c r="X254" s="89"/>
      <c r="Y254" s="89"/>
      <c r="Z254" s="89"/>
      <c r="AA254" s="89"/>
      <c r="AB254" s="89"/>
      <c r="AC254" s="89"/>
      <c r="AD254" s="89"/>
      <c r="AE254" s="89"/>
      <c r="AF254" s="89"/>
      <c r="AG254" s="89"/>
      <c r="AH254" s="89"/>
      <c r="AI254" s="90"/>
      <c r="AJ254" s="90"/>
      <c r="AK254" s="90">
        <v>0</v>
      </c>
      <c r="AL254" s="89">
        <v>0</v>
      </c>
      <c r="AM254" s="89"/>
      <c r="AN254" s="89"/>
      <c r="AO254" s="89">
        <v>-0.17</v>
      </c>
      <c r="AP254" s="62">
        <v>0</v>
      </c>
      <c r="AQ254" s="62">
        <v>0.3775</v>
      </c>
      <c r="AR254" s="62">
        <v>0</v>
      </c>
      <c r="AS254" s="62">
        <v>-0.33</v>
      </c>
      <c r="AT254" s="62">
        <v>0</v>
      </c>
      <c r="AU254" s="62">
        <v>0</v>
      </c>
      <c r="AV254" s="62">
        <v>0</v>
      </c>
      <c r="AW254" s="62">
        <v>0</v>
      </c>
      <c r="AX254" s="62">
        <v>0</v>
      </c>
      <c r="AY254" s="62">
        <v>0</v>
      </c>
      <c r="AZ254" s="62">
        <v>0</v>
      </c>
      <c r="BA254" s="62">
        <v>0.19500000000000001</v>
      </c>
      <c r="BB254" s="62">
        <v>1.7500000000000002E-2</v>
      </c>
      <c r="BC254" s="62">
        <v>0</v>
      </c>
      <c r="BD254" s="62">
        <v>0</v>
      </c>
      <c r="BE254" s="62">
        <v>0</v>
      </c>
      <c r="BF254" s="62">
        <v>0</v>
      </c>
      <c r="BG254" s="62">
        <v>0</v>
      </c>
      <c r="BH254" s="62">
        <v>0</v>
      </c>
      <c r="BI254" s="62">
        <v>0</v>
      </c>
      <c r="BJ254" s="62">
        <v>0</v>
      </c>
      <c r="BK254" s="62">
        <v>0</v>
      </c>
      <c r="BL254" s="62">
        <v>0</v>
      </c>
      <c r="BM254" s="62">
        <v>0</v>
      </c>
      <c r="BN254" s="62">
        <v>0</v>
      </c>
      <c r="BO254" s="62">
        <v>0.45</v>
      </c>
      <c r="BP254" s="62">
        <v>0.02</v>
      </c>
      <c r="BQ254" s="62">
        <v>0</v>
      </c>
      <c r="BR254" s="62">
        <v>0</v>
      </c>
      <c r="BS254" s="62">
        <v>0.25</v>
      </c>
      <c r="BT254" s="62">
        <v>5.0000000000000001E-3</v>
      </c>
      <c r="BU254" s="62">
        <v>0.25</v>
      </c>
      <c r="BV254" s="62">
        <v>5.0000000000000001E-3</v>
      </c>
      <c r="BW254" s="62">
        <v>-8.5000000000000006E-3</v>
      </c>
      <c r="BX254" s="62">
        <v>0.02</v>
      </c>
      <c r="BY254" s="62">
        <v>1.9000000000000003E-2</v>
      </c>
      <c r="BZ254" s="62">
        <v>0.01</v>
      </c>
      <c r="CA254" s="62">
        <v>4.0000000000000001E-3</v>
      </c>
      <c r="CB254" s="62">
        <v>1.2500000000000001E-2</v>
      </c>
      <c r="CC254" s="62">
        <v>0.55000000000000004</v>
      </c>
      <c r="CD254" s="62">
        <v>0</v>
      </c>
      <c r="CE254" s="331"/>
      <c r="CF254" s="76"/>
      <c r="CG254" s="91"/>
    </row>
    <row r="255" spans="4:85" x14ac:dyDescent="0.2">
      <c r="D255" s="91">
        <v>43952</v>
      </c>
      <c r="F255" s="89">
        <v>4.1130000000000004</v>
      </c>
      <c r="G255" s="90">
        <v>7.1014195148093026E-2</v>
      </c>
      <c r="H255" s="89">
        <v>0.15</v>
      </c>
      <c r="I255" s="89">
        <v>0.45</v>
      </c>
      <c r="J255" s="89">
        <v>0.5</v>
      </c>
      <c r="K255" s="89">
        <v>0.4</v>
      </c>
      <c r="L255" s="89">
        <v>0.4</v>
      </c>
      <c r="M255" s="89">
        <v>0.45</v>
      </c>
      <c r="N255" s="89">
        <v>0.5</v>
      </c>
      <c r="O255" s="89">
        <v>0.45</v>
      </c>
      <c r="P255" s="89">
        <v>0.4</v>
      </c>
      <c r="Q255" s="89">
        <v>0.45</v>
      </c>
      <c r="R255" s="90">
        <v>0.25</v>
      </c>
      <c r="S255" s="90">
        <v>0.5</v>
      </c>
      <c r="T255" s="89">
        <v>0.45</v>
      </c>
      <c r="U255" s="89"/>
      <c r="V255" s="89"/>
      <c r="W255" s="89"/>
      <c r="X255" s="89"/>
      <c r="Y255" s="89"/>
      <c r="Z255" s="89"/>
      <c r="AA255" s="89"/>
      <c r="AB255" s="89"/>
      <c r="AC255" s="89"/>
      <c r="AD255" s="89"/>
      <c r="AE255" s="89"/>
      <c r="AF255" s="89"/>
      <c r="AG255" s="89"/>
      <c r="AH255" s="89"/>
      <c r="AI255" s="90"/>
      <c r="AJ255" s="90"/>
      <c r="AK255" s="90">
        <v>0</v>
      </c>
      <c r="AL255" s="89">
        <v>0</v>
      </c>
      <c r="AM255" s="89"/>
      <c r="AN255" s="89"/>
      <c r="AO255" s="89">
        <v>-0.17</v>
      </c>
      <c r="AP255" s="62">
        <v>0</v>
      </c>
      <c r="AQ255" s="62">
        <v>0.3775</v>
      </c>
      <c r="AR255" s="62">
        <v>0</v>
      </c>
      <c r="AS255" s="62">
        <v>-0.33</v>
      </c>
      <c r="AT255" s="62">
        <v>0</v>
      </c>
      <c r="AU255" s="62">
        <v>0</v>
      </c>
      <c r="AV255" s="62">
        <v>0</v>
      </c>
      <c r="AW255" s="62">
        <v>0</v>
      </c>
      <c r="AX255" s="62">
        <v>0</v>
      </c>
      <c r="AY255" s="62">
        <v>0</v>
      </c>
      <c r="AZ255" s="62">
        <v>0</v>
      </c>
      <c r="BA255" s="62">
        <v>0.1825</v>
      </c>
      <c r="BB255" s="62">
        <v>0.01</v>
      </c>
      <c r="BC255" s="62">
        <v>0</v>
      </c>
      <c r="BD255" s="62">
        <v>0</v>
      </c>
      <c r="BE255" s="62">
        <v>0</v>
      </c>
      <c r="BF255" s="62">
        <v>0</v>
      </c>
      <c r="BG255" s="62">
        <v>0</v>
      </c>
      <c r="BH255" s="62">
        <v>0</v>
      </c>
      <c r="BI255" s="62">
        <v>0</v>
      </c>
      <c r="BJ255" s="62">
        <v>0</v>
      </c>
      <c r="BK255" s="62">
        <v>0</v>
      </c>
      <c r="BL255" s="62">
        <v>0</v>
      </c>
      <c r="BM255" s="62">
        <v>0</v>
      </c>
      <c r="BN255" s="62">
        <v>0</v>
      </c>
      <c r="BO255" s="62">
        <v>0.40500000000000003</v>
      </c>
      <c r="BP255" s="62">
        <v>0.02</v>
      </c>
      <c r="BQ255" s="62">
        <v>0</v>
      </c>
      <c r="BR255" s="62">
        <v>0</v>
      </c>
      <c r="BS255" s="62">
        <v>0.20250000000000001</v>
      </c>
      <c r="BT255" s="62">
        <v>5.0000000000000001E-3</v>
      </c>
      <c r="BU255" s="62">
        <v>0.20250000000000001</v>
      </c>
      <c r="BV255" s="62">
        <v>5.0000000000000001E-3</v>
      </c>
      <c r="BW255" s="62">
        <v>-8.7500000000000008E-3</v>
      </c>
      <c r="BX255" s="62">
        <v>0.02</v>
      </c>
      <c r="BY255" s="62">
        <v>1.8749999999999999E-2</v>
      </c>
      <c r="BZ255" s="62">
        <v>0.01</v>
      </c>
      <c r="CA255" s="62">
        <v>3.7499999999999999E-3</v>
      </c>
      <c r="CB255" s="62">
        <v>1.2500000000000001E-2</v>
      </c>
      <c r="CC255" s="62">
        <v>0.7</v>
      </c>
      <c r="CD255" s="62">
        <v>0</v>
      </c>
      <c r="CE255" s="331"/>
      <c r="CF255" s="76"/>
      <c r="CG255" s="91"/>
    </row>
    <row r="256" spans="4:85" x14ac:dyDescent="0.2">
      <c r="D256" s="91">
        <v>43983</v>
      </c>
      <c r="F256" s="89">
        <v>4.1619999999999999</v>
      </c>
      <c r="G256" s="90">
        <v>7.1018151540838015E-2</v>
      </c>
      <c r="H256" s="89">
        <v>0.15</v>
      </c>
      <c r="I256" s="89">
        <v>0.45</v>
      </c>
      <c r="J256" s="89">
        <v>0.5</v>
      </c>
      <c r="K256" s="89">
        <v>0.4</v>
      </c>
      <c r="L256" s="89">
        <v>0.5</v>
      </c>
      <c r="M256" s="89">
        <v>0.45</v>
      </c>
      <c r="N256" s="89">
        <v>0.5</v>
      </c>
      <c r="O256" s="89">
        <v>0.5</v>
      </c>
      <c r="P256" s="89">
        <v>0.5</v>
      </c>
      <c r="Q256" s="89">
        <v>0.5</v>
      </c>
      <c r="R256" s="90">
        <v>0.25</v>
      </c>
      <c r="S256" s="90">
        <v>0.5</v>
      </c>
      <c r="T256" s="89">
        <v>0.45</v>
      </c>
      <c r="U256" s="89"/>
      <c r="V256" s="89"/>
      <c r="W256" s="89"/>
      <c r="X256" s="89"/>
      <c r="Y256" s="89"/>
      <c r="Z256" s="89"/>
      <c r="AA256" s="89"/>
      <c r="AB256" s="89"/>
      <c r="AC256" s="89"/>
      <c r="AD256" s="89"/>
      <c r="AE256" s="89"/>
      <c r="AF256" s="89"/>
      <c r="AG256" s="89"/>
      <c r="AH256" s="89"/>
      <c r="AI256" s="90"/>
      <c r="AJ256" s="90"/>
      <c r="AK256" s="90">
        <v>0</v>
      </c>
      <c r="AL256" s="89">
        <v>0</v>
      </c>
      <c r="AM256" s="89"/>
      <c r="AN256" s="89"/>
      <c r="AO256" s="89">
        <v>-0.17</v>
      </c>
      <c r="AP256" s="62">
        <v>0</v>
      </c>
      <c r="AQ256" s="62">
        <v>0.3775</v>
      </c>
      <c r="AR256" s="62">
        <v>0</v>
      </c>
      <c r="AS256" s="62">
        <v>-0.33</v>
      </c>
      <c r="AT256" s="62">
        <v>0</v>
      </c>
      <c r="AU256" s="62">
        <v>0</v>
      </c>
      <c r="AV256" s="62">
        <v>0</v>
      </c>
      <c r="AW256" s="62">
        <v>0</v>
      </c>
      <c r="AX256" s="62">
        <v>0</v>
      </c>
      <c r="AY256" s="62">
        <v>0</v>
      </c>
      <c r="AZ256" s="62">
        <v>0</v>
      </c>
      <c r="BA256" s="62">
        <v>0.1825</v>
      </c>
      <c r="BB256" s="62">
        <v>1.2500000000000001E-2</v>
      </c>
      <c r="BC256" s="62">
        <v>0</v>
      </c>
      <c r="BD256" s="62">
        <v>0</v>
      </c>
      <c r="BE256" s="62">
        <v>0</v>
      </c>
      <c r="BF256" s="62">
        <v>0</v>
      </c>
      <c r="BG256" s="62">
        <v>0</v>
      </c>
      <c r="BH256" s="62">
        <v>0</v>
      </c>
      <c r="BI256" s="62">
        <v>0</v>
      </c>
      <c r="BJ256" s="62">
        <v>0</v>
      </c>
      <c r="BK256" s="62">
        <v>0</v>
      </c>
      <c r="BL256" s="62">
        <v>0</v>
      </c>
      <c r="BM256" s="62">
        <v>0</v>
      </c>
      <c r="BN256" s="62">
        <v>0</v>
      </c>
      <c r="BO256" s="62">
        <v>0.39500000000000002</v>
      </c>
      <c r="BP256" s="62">
        <v>3.5000000000000003E-2</v>
      </c>
      <c r="BQ256" s="62">
        <v>0</v>
      </c>
      <c r="BR256" s="62">
        <v>0</v>
      </c>
      <c r="BS256" s="62">
        <v>0.20250000000000001</v>
      </c>
      <c r="BT256" s="62">
        <v>5.0000000000000001E-3</v>
      </c>
      <c r="BU256" s="62">
        <v>0.20250000000000001</v>
      </c>
      <c r="BV256" s="62">
        <v>5.0000000000000001E-3</v>
      </c>
      <c r="BW256" s="62">
        <v>-8.7500000000000008E-3</v>
      </c>
      <c r="BX256" s="62">
        <v>0.02</v>
      </c>
      <c r="BY256" s="62">
        <v>1.8749999999999999E-2</v>
      </c>
      <c r="BZ256" s="62">
        <v>0.01</v>
      </c>
      <c r="CA256" s="62">
        <v>3.7499999999999999E-3</v>
      </c>
      <c r="CB256" s="62">
        <v>1.2500000000000001E-2</v>
      </c>
      <c r="CC256" s="62">
        <v>0.8</v>
      </c>
      <c r="CD256" s="62">
        <v>0</v>
      </c>
      <c r="CE256" s="331"/>
      <c r="CF256" s="76"/>
      <c r="CG256" s="91"/>
    </row>
    <row r="257" spans="4:85" x14ac:dyDescent="0.2">
      <c r="D257" s="91">
        <v>44013</v>
      </c>
      <c r="F257" s="89">
        <v>4.1740000000000004</v>
      </c>
      <c r="G257" s="90">
        <v>7.1021980308015001E-2</v>
      </c>
      <c r="H257" s="89">
        <v>0.15</v>
      </c>
      <c r="I257" s="89">
        <v>0.5</v>
      </c>
      <c r="J257" s="89">
        <v>0.5</v>
      </c>
      <c r="K257" s="89">
        <v>0.4</v>
      </c>
      <c r="L257" s="89">
        <v>0.5</v>
      </c>
      <c r="M257" s="89">
        <v>0.5</v>
      </c>
      <c r="N257" s="89">
        <v>0.5</v>
      </c>
      <c r="O257" s="89">
        <v>0.5</v>
      </c>
      <c r="P257" s="89">
        <v>0.5</v>
      </c>
      <c r="Q257" s="89">
        <v>0.5</v>
      </c>
      <c r="R257" s="90">
        <v>0.35</v>
      </c>
      <c r="S257" s="90">
        <v>0.55000000000000004</v>
      </c>
      <c r="T257" s="89">
        <v>0.5</v>
      </c>
      <c r="U257" s="89"/>
      <c r="V257" s="89"/>
      <c r="W257" s="89"/>
      <c r="X257" s="89"/>
      <c r="Y257" s="89"/>
      <c r="Z257" s="89"/>
      <c r="AA257" s="89"/>
      <c r="AB257" s="89"/>
      <c r="AC257" s="89"/>
      <c r="AD257" s="89"/>
      <c r="AE257" s="89"/>
      <c r="AF257" s="89"/>
      <c r="AG257" s="89"/>
      <c r="AH257" s="89"/>
      <c r="AI257" s="90"/>
      <c r="AJ257" s="90"/>
      <c r="AK257" s="90">
        <v>0</v>
      </c>
      <c r="AL257" s="89">
        <v>0</v>
      </c>
      <c r="AM257" s="89"/>
      <c r="AN257" s="89"/>
      <c r="AO257" s="89">
        <v>-0.17</v>
      </c>
      <c r="AP257" s="62">
        <v>0</v>
      </c>
      <c r="AQ257" s="62">
        <v>0.3775</v>
      </c>
      <c r="AR257" s="62">
        <v>0</v>
      </c>
      <c r="AS257" s="62">
        <v>-0.33</v>
      </c>
      <c r="AT257" s="62">
        <v>0</v>
      </c>
      <c r="AU257" s="62">
        <v>0</v>
      </c>
      <c r="AV257" s="62">
        <v>0</v>
      </c>
      <c r="AW257" s="62">
        <v>0</v>
      </c>
      <c r="AX257" s="62">
        <v>0</v>
      </c>
      <c r="AY257" s="62">
        <v>0</v>
      </c>
      <c r="AZ257" s="62">
        <v>0</v>
      </c>
      <c r="BA257" s="62">
        <v>0.1825</v>
      </c>
      <c r="BB257" s="62">
        <v>1.2500000000000001E-2</v>
      </c>
      <c r="BC257" s="62">
        <v>0</v>
      </c>
      <c r="BD257" s="62">
        <v>0</v>
      </c>
      <c r="BE257" s="62">
        <v>0</v>
      </c>
      <c r="BF257" s="62">
        <v>0</v>
      </c>
      <c r="BG257" s="62">
        <v>0</v>
      </c>
      <c r="BH257" s="62">
        <v>0</v>
      </c>
      <c r="BI257" s="62">
        <v>0</v>
      </c>
      <c r="BJ257" s="62">
        <v>0</v>
      </c>
      <c r="BK257" s="62">
        <v>0</v>
      </c>
      <c r="BL257" s="62">
        <v>0</v>
      </c>
      <c r="BM257" s="62">
        <v>0</v>
      </c>
      <c r="BN257" s="62">
        <v>0</v>
      </c>
      <c r="BO257" s="62">
        <v>0.43</v>
      </c>
      <c r="BP257" s="62">
        <v>3.5000000000000003E-2</v>
      </c>
      <c r="BQ257" s="62">
        <v>0</v>
      </c>
      <c r="BR257" s="62">
        <v>0</v>
      </c>
      <c r="BS257" s="62">
        <v>0.215</v>
      </c>
      <c r="BT257" s="62">
        <v>7.4999999999999997E-3</v>
      </c>
      <c r="BU257" s="62">
        <v>0.215</v>
      </c>
      <c r="BV257" s="62">
        <v>7.4999999999999997E-3</v>
      </c>
      <c r="BW257" s="62">
        <v>-8.7500000000000008E-3</v>
      </c>
      <c r="BX257" s="62">
        <v>0.02</v>
      </c>
      <c r="BY257" s="62">
        <v>1.8749999999999999E-2</v>
      </c>
      <c r="BZ257" s="62">
        <v>0.01</v>
      </c>
      <c r="CA257" s="62">
        <v>3.7499999999999999E-3</v>
      </c>
      <c r="CB257" s="62">
        <v>1.2500000000000001E-2</v>
      </c>
      <c r="CC257" s="62">
        <v>1</v>
      </c>
      <c r="CD257" s="62">
        <v>0</v>
      </c>
      <c r="CE257" s="331"/>
      <c r="CF257" s="76"/>
      <c r="CG257" s="91"/>
    </row>
    <row r="258" spans="4:85" x14ac:dyDescent="0.2">
      <c r="D258" s="91">
        <v>44044</v>
      </c>
      <c r="F258" s="89">
        <v>4.1950000000000003</v>
      </c>
      <c r="G258" s="90">
        <v>7.1025936700769024E-2</v>
      </c>
      <c r="H258" s="89">
        <v>0.15</v>
      </c>
      <c r="I258" s="89">
        <v>0.55000000000000004</v>
      </c>
      <c r="J258" s="89">
        <v>0.55000000000000004</v>
      </c>
      <c r="K258" s="89">
        <v>0.5</v>
      </c>
      <c r="L258" s="89">
        <v>0.6</v>
      </c>
      <c r="M258" s="89">
        <v>0.55000000000000004</v>
      </c>
      <c r="N258" s="89">
        <v>0.6</v>
      </c>
      <c r="O258" s="89">
        <v>0.55000000000000004</v>
      </c>
      <c r="P258" s="89">
        <v>0.6</v>
      </c>
      <c r="Q258" s="89">
        <v>0.45</v>
      </c>
      <c r="R258" s="90">
        <v>0.4</v>
      </c>
      <c r="S258" s="90">
        <v>0.6</v>
      </c>
      <c r="T258" s="89">
        <v>0.55000000000000004</v>
      </c>
      <c r="U258" s="89"/>
      <c r="V258" s="89"/>
      <c r="W258" s="89"/>
      <c r="X258" s="89"/>
      <c r="Y258" s="89"/>
      <c r="Z258" s="89"/>
      <c r="AA258" s="89"/>
      <c r="AB258" s="89"/>
      <c r="AC258" s="89"/>
      <c r="AD258" s="89"/>
      <c r="AE258" s="89"/>
      <c r="AF258" s="89"/>
      <c r="AG258" s="89"/>
      <c r="AH258" s="89"/>
      <c r="AI258" s="90"/>
      <c r="AJ258" s="90"/>
      <c r="AK258" s="90">
        <v>0</v>
      </c>
      <c r="AL258" s="89">
        <v>0</v>
      </c>
      <c r="AM258" s="89"/>
      <c r="AN258" s="89"/>
      <c r="AO258" s="89">
        <v>-0.17</v>
      </c>
      <c r="AP258" s="62">
        <v>0</v>
      </c>
      <c r="AQ258" s="62">
        <v>0.3775</v>
      </c>
      <c r="AR258" s="62">
        <v>0</v>
      </c>
      <c r="AS258" s="62">
        <v>-0.33</v>
      </c>
      <c r="AT258" s="62">
        <v>0</v>
      </c>
      <c r="AU258" s="62">
        <v>0</v>
      </c>
      <c r="AV258" s="62">
        <v>0</v>
      </c>
      <c r="AW258" s="62">
        <v>0</v>
      </c>
      <c r="AX258" s="62">
        <v>0</v>
      </c>
      <c r="AY258" s="62">
        <v>0</v>
      </c>
      <c r="AZ258" s="62">
        <v>0</v>
      </c>
      <c r="BA258" s="62">
        <v>0.1825</v>
      </c>
      <c r="BB258" s="62">
        <v>1.2500000000000001E-2</v>
      </c>
      <c r="BC258" s="62">
        <v>0</v>
      </c>
      <c r="BD258" s="62">
        <v>0</v>
      </c>
      <c r="BE258" s="62">
        <v>0</v>
      </c>
      <c r="BF258" s="62">
        <v>0</v>
      </c>
      <c r="BG258" s="62">
        <v>0</v>
      </c>
      <c r="BH258" s="62">
        <v>0</v>
      </c>
      <c r="BI258" s="62">
        <v>0</v>
      </c>
      <c r="BJ258" s="62">
        <v>0</v>
      </c>
      <c r="BK258" s="62">
        <v>0</v>
      </c>
      <c r="BL258" s="62">
        <v>0</v>
      </c>
      <c r="BM258" s="62">
        <v>0</v>
      </c>
      <c r="BN258" s="62">
        <v>0</v>
      </c>
      <c r="BO258" s="62">
        <v>0.495</v>
      </c>
      <c r="BP258" s="62">
        <v>3.5000000000000003E-2</v>
      </c>
      <c r="BQ258" s="62">
        <v>0</v>
      </c>
      <c r="BR258" s="62">
        <v>0</v>
      </c>
      <c r="BS258" s="62">
        <v>0.215</v>
      </c>
      <c r="BT258" s="62">
        <v>7.4999999999999997E-3</v>
      </c>
      <c r="BU258" s="62">
        <v>0.215</v>
      </c>
      <c r="BV258" s="62">
        <v>7.4999999999999997E-3</v>
      </c>
      <c r="BW258" s="62">
        <v>-8.7500000000000008E-3</v>
      </c>
      <c r="BX258" s="62">
        <v>0.02</v>
      </c>
      <c r="BY258" s="62">
        <v>1.6250000000000001E-2</v>
      </c>
      <c r="BZ258" s="62">
        <v>0.01</v>
      </c>
      <c r="CA258" s="62">
        <v>1.25E-3</v>
      </c>
      <c r="CB258" s="62">
        <v>1.2500000000000001E-2</v>
      </c>
      <c r="CC258" s="62">
        <v>1</v>
      </c>
      <c r="CD258" s="62">
        <v>0</v>
      </c>
      <c r="CE258" s="331"/>
      <c r="CF258" s="76"/>
      <c r="CG258" s="91"/>
    </row>
    <row r="259" spans="4:85" x14ac:dyDescent="0.2">
      <c r="D259" s="91">
        <v>44075</v>
      </c>
      <c r="F259" s="89">
        <v>4.2050000000000001</v>
      </c>
      <c r="G259" s="90">
        <v>7.1024230923309006E-2</v>
      </c>
      <c r="H259" s="89">
        <v>0.15</v>
      </c>
      <c r="I259" s="89">
        <v>0.55000000000000004</v>
      </c>
      <c r="J259" s="89">
        <v>0.55000000000000004</v>
      </c>
      <c r="K259" s="89">
        <v>0.55000000000000004</v>
      </c>
      <c r="L259" s="89">
        <v>0.55000000000000004</v>
      </c>
      <c r="M259" s="89">
        <v>0.55000000000000004</v>
      </c>
      <c r="N259" s="89">
        <v>0.6</v>
      </c>
      <c r="O259" s="89">
        <v>0.6</v>
      </c>
      <c r="P259" s="89">
        <v>0.55000000000000004</v>
      </c>
      <c r="Q259" s="89">
        <v>0.5</v>
      </c>
      <c r="R259" s="90">
        <v>0.35</v>
      </c>
      <c r="S259" s="90">
        <v>0.6</v>
      </c>
      <c r="T259" s="89">
        <v>0.55000000000000004</v>
      </c>
      <c r="U259" s="89"/>
      <c r="V259" s="89"/>
      <c r="W259" s="89"/>
      <c r="X259" s="89"/>
      <c r="Y259" s="89"/>
      <c r="Z259" s="89"/>
      <c r="AA259" s="89"/>
      <c r="AB259" s="89"/>
      <c r="AC259" s="89"/>
      <c r="AD259" s="89"/>
      <c r="AE259" s="89"/>
      <c r="AF259" s="89"/>
      <c r="AG259" s="89"/>
      <c r="AH259" s="89"/>
      <c r="AI259" s="90"/>
      <c r="AJ259" s="90"/>
      <c r="AK259" s="90">
        <v>0</v>
      </c>
      <c r="AL259" s="89">
        <v>0</v>
      </c>
      <c r="AM259" s="89"/>
      <c r="AN259" s="89"/>
      <c r="AO259" s="89">
        <v>-0.17</v>
      </c>
      <c r="AP259" s="62">
        <v>0</v>
      </c>
      <c r="AQ259" s="62">
        <v>0.3775</v>
      </c>
      <c r="AR259" s="62">
        <v>0</v>
      </c>
      <c r="AS259" s="62">
        <v>-0.33</v>
      </c>
      <c r="AT259" s="62">
        <v>0</v>
      </c>
      <c r="AU259" s="62">
        <v>0</v>
      </c>
      <c r="AV259" s="62">
        <v>0</v>
      </c>
      <c r="AW259" s="62">
        <v>0</v>
      </c>
      <c r="AX259" s="62">
        <v>0</v>
      </c>
      <c r="AY259" s="62">
        <v>0</v>
      </c>
      <c r="AZ259" s="62">
        <v>0</v>
      </c>
      <c r="BA259" s="62">
        <v>0.1825</v>
      </c>
      <c r="BB259" s="62">
        <v>1.2500000000000001E-2</v>
      </c>
      <c r="BC259" s="62">
        <v>0</v>
      </c>
      <c r="BD259" s="62">
        <v>0</v>
      </c>
      <c r="BE259" s="62">
        <v>0</v>
      </c>
      <c r="BF259" s="62">
        <v>0</v>
      </c>
      <c r="BG259" s="62">
        <v>0</v>
      </c>
      <c r="BH259" s="62">
        <v>0</v>
      </c>
      <c r="BI259" s="62">
        <v>0</v>
      </c>
      <c r="BJ259" s="62">
        <v>0</v>
      </c>
      <c r="BK259" s="62">
        <v>0</v>
      </c>
      <c r="BL259" s="62">
        <v>0</v>
      </c>
      <c r="BM259" s="62">
        <v>0</v>
      </c>
      <c r="BN259" s="62">
        <v>0</v>
      </c>
      <c r="BO259" s="62">
        <v>0.39500000000000002</v>
      </c>
      <c r="BP259" s="62">
        <v>3.5000000000000003E-2</v>
      </c>
      <c r="BQ259" s="62">
        <v>0</v>
      </c>
      <c r="BR259" s="62">
        <v>0</v>
      </c>
      <c r="BS259" s="62">
        <v>0.19500000000000001</v>
      </c>
      <c r="BT259" s="62">
        <v>5.0000000000000001E-3</v>
      </c>
      <c r="BU259" s="62">
        <v>0.19500000000000001</v>
      </c>
      <c r="BV259" s="62">
        <v>5.0000000000000001E-3</v>
      </c>
      <c r="BW259" s="62">
        <v>-1.125E-2</v>
      </c>
      <c r="BX259" s="62">
        <v>0.02</v>
      </c>
      <c r="BY259" s="62">
        <v>1.6250000000000001E-2</v>
      </c>
      <c r="BZ259" s="62">
        <v>0.01</v>
      </c>
      <c r="CA259" s="62">
        <v>1.25E-3</v>
      </c>
      <c r="CB259" s="62">
        <v>1.2500000000000001E-2</v>
      </c>
      <c r="CC259" s="62">
        <v>0.6</v>
      </c>
      <c r="CD259" s="62">
        <v>0</v>
      </c>
      <c r="CE259" s="331"/>
      <c r="CF259" s="76"/>
      <c r="CG259" s="91"/>
    </row>
    <row r="260" spans="4:85" x14ac:dyDescent="0.2">
      <c r="D260" s="91">
        <v>44105</v>
      </c>
      <c r="F260" s="89">
        <v>4.2030000000000003</v>
      </c>
      <c r="G260" s="90">
        <v>7.1016735350071011E-2</v>
      </c>
      <c r="H260" s="89">
        <v>0.15</v>
      </c>
      <c r="I260" s="89">
        <v>0.6</v>
      </c>
      <c r="J260" s="89">
        <v>0.6</v>
      </c>
      <c r="K260" s="89">
        <v>0.55000000000000004</v>
      </c>
      <c r="L260" s="89">
        <v>0.6</v>
      </c>
      <c r="M260" s="89">
        <v>0.6</v>
      </c>
      <c r="N260" s="89">
        <v>0.65</v>
      </c>
      <c r="O260" s="89">
        <v>0.65</v>
      </c>
      <c r="P260" s="89">
        <v>0.6</v>
      </c>
      <c r="Q260" s="89">
        <v>0.5</v>
      </c>
      <c r="R260" s="90">
        <v>0.4</v>
      </c>
      <c r="S260" s="90">
        <v>0.65</v>
      </c>
      <c r="T260" s="89">
        <v>0.6</v>
      </c>
      <c r="U260" s="89"/>
      <c r="V260" s="89"/>
      <c r="W260" s="89"/>
      <c r="X260" s="89"/>
      <c r="Y260" s="89"/>
      <c r="Z260" s="89"/>
      <c r="AA260" s="89"/>
      <c r="AB260" s="89"/>
      <c r="AC260" s="89"/>
      <c r="AD260" s="89"/>
      <c r="AE260" s="89"/>
      <c r="AF260" s="89"/>
      <c r="AG260" s="89"/>
      <c r="AH260" s="89"/>
      <c r="AI260" s="90"/>
      <c r="AJ260" s="90"/>
      <c r="AK260" s="90">
        <v>0</v>
      </c>
      <c r="AL260" s="89">
        <v>0</v>
      </c>
      <c r="AM260" s="89"/>
      <c r="AN260" s="89"/>
      <c r="AO260" s="89">
        <v>-0.17</v>
      </c>
      <c r="AP260" s="62">
        <v>0</v>
      </c>
      <c r="AQ260" s="62">
        <v>0.3775</v>
      </c>
      <c r="AR260" s="62">
        <v>0</v>
      </c>
      <c r="AS260" s="62">
        <v>-0.33</v>
      </c>
      <c r="AT260" s="62">
        <v>0</v>
      </c>
      <c r="AU260" s="62">
        <v>0</v>
      </c>
      <c r="AV260" s="62">
        <v>0</v>
      </c>
      <c r="AW260" s="62">
        <v>0</v>
      </c>
      <c r="AX260" s="62">
        <v>0</v>
      </c>
      <c r="AY260" s="62">
        <v>0</v>
      </c>
      <c r="AZ260" s="62">
        <v>0</v>
      </c>
      <c r="BA260" s="62">
        <v>0.1875</v>
      </c>
      <c r="BB260" s="62">
        <v>1.2500000000000001E-2</v>
      </c>
      <c r="BC260" s="62">
        <v>0</v>
      </c>
      <c r="BD260" s="62">
        <v>0</v>
      </c>
      <c r="BE260" s="62">
        <v>0</v>
      </c>
      <c r="BF260" s="62">
        <v>0</v>
      </c>
      <c r="BG260" s="62">
        <v>0</v>
      </c>
      <c r="BH260" s="62">
        <v>0</v>
      </c>
      <c r="BI260" s="62">
        <v>0</v>
      </c>
      <c r="BJ260" s="62">
        <v>0</v>
      </c>
      <c r="BK260" s="62">
        <v>0</v>
      </c>
      <c r="BL260" s="62">
        <v>0</v>
      </c>
      <c r="BM260" s="62">
        <v>0</v>
      </c>
      <c r="BN260" s="62">
        <v>0</v>
      </c>
      <c r="BO260" s="62">
        <v>0.46100000000000002</v>
      </c>
      <c r="BP260" s="62">
        <v>3.5000000000000003E-2</v>
      </c>
      <c r="BQ260" s="62">
        <v>0</v>
      </c>
      <c r="BR260" s="62">
        <v>0</v>
      </c>
      <c r="BS260" s="62">
        <v>0.215</v>
      </c>
      <c r="BT260" s="62">
        <v>2.5000000000000001E-3</v>
      </c>
      <c r="BU260" s="62">
        <v>0.215</v>
      </c>
      <c r="BV260" s="62">
        <v>2.5000000000000001E-3</v>
      </c>
      <c r="BW260" s="62">
        <v>-1.125E-2</v>
      </c>
      <c r="BX260" s="62">
        <v>0.02</v>
      </c>
      <c r="BY260" s="62">
        <v>5.0000000000000315E-4</v>
      </c>
      <c r="BZ260" s="62">
        <v>0.01</v>
      </c>
      <c r="CA260" s="62">
        <v>-1.4499999999999999E-2</v>
      </c>
      <c r="CB260" s="62">
        <v>1.2500000000000001E-2</v>
      </c>
      <c r="CC260" s="62">
        <v>0.3</v>
      </c>
      <c r="CD260" s="62">
        <v>0</v>
      </c>
      <c r="CE260" s="331"/>
      <c r="CF260" s="76"/>
      <c r="CG260" s="91"/>
    </row>
    <row r="261" spans="4:85" x14ac:dyDescent="0.2">
      <c r="D261" s="91">
        <v>44136</v>
      </c>
      <c r="F261" s="89">
        <v>4.21</v>
      </c>
      <c r="G261" s="90">
        <v>7.1008989924411015E-2</v>
      </c>
      <c r="H261" s="89">
        <v>0.15</v>
      </c>
      <c r="I261" s="89">
        <v>0.8</v>
      </c>
      <c r="J261" s="89">
        <v>0.85</v>
      </c>
      <c r="K261" s="89">
        <v>0.8</v>
      </c>
      <c r="L261" s="89">
        <v>0.8</v>
      </c>
      <c r="M261" s="89">
        <v>0.9</v>
      </c>
      <c r="N261" s="89">
        <v>0.95</v>
      </c>
      <c r="O261" s="89">
        <v>0.85</v>
      </c>
      <c r="P261" s="89">
        <v>0.8</v>
      </c>
      <c r="Q261" s="89">
        <v>0.95</v>
      </c>
      <c r="R261" s="90">
        <v>0.45</v>
      </c>
      <c r="S261" s="90">
        <v>0.8</v>
      </c>
      <c r="T261" s="89">
        <v>0.8</v>
      </c>
      <c r="U261" s="89"/>
      <c r="V261" s="89"/>
      <c r="W261" s="89"/>
      <c r="X261" s="89"/>
      <c r="Y261" s="89"/>
      <c r="Z261" s="89"/>
      <c r="AA261" s="89"/>
      <c r="AB261" s="89"/>
      <c r="AC261" s="89"/>
      <c r="AD261" s="89"/>
      <c r="AE261" s="89"/>
      <c r="AF261" s="89"/>
      <c r="AG261" s="89"/>
      <c r="AH261" s="89"/>
      <c r="AI261" s="90"/>
      <c r="AJ261" s="90"/>
      <c r="AK261" s="90">
        <v>0</v>
      </c>
      <c r="AL261" s="89">
        <v>0</v>
      </c>
      <c r="AM261" s="89"/>
      <c r="AN261" s="89"/>
      <c r="AO261" s="89">
        <v>-0.17</v>
      </c>
      <c r="AP261" s="62">
        <v>0</v>
      </c>
      <c r="AQ261" s="62">
        <v>0.33</v>
      </c>
      <c r="AR261" s="62">
        <v>0</v>
      </c>
      <c r="AS261" s="62">
        <v>-0.33</v>
      </c>
      <c r="AT261" s="62">
        <v>0</v>
      </c>
      <c r="AU261" s="62">
        <v>0</v>
      </c>
      <c r="AV261" s="62">
        <v>0</v>
      </c>
      <c r="AW261" s="62">
        <v>0</v>
      </c>
      <c r="AX261" s="62">
        <v>0</v>
      </c>
      <c r="AY261" s="62">
        <v>0</v>
      </c>
      <c r="AZ261" s="62">
        <v>0</v>
      </c>
      <c r="BA261" s="62">
        <v>0.27</v>
      </c>
      <c r="BB261" s="62">
        <v>1.7500000000000002E-2</v>
      </c>
      <c r="BC261" s="62">
        <v>0</v>
      </c>
      <c r="BD261" s="62">
        <v>0</v>
      </c>
      <c r="BE261" s="62">
        <v>0</v>
      </c>
      <c r="BF261" s="62">
        <v>0</v>
      </c>
      <c r="BG261" s="62">
        <v>0</v>
      </c>
      <c r="BH261" s="62">
        <v>0</v>
      </c>
      <c r="BI261" s="62">
        <v>0</v>
      </c>
      <c r="BJ261" s="62">
        <v>0</v>
      </c>
      <c r="BK261" s="62">
        <v>0</v>
      </c>
      <c r="BL261" s="62">
        <v>0</v>
      </c>
      <c r="BM261" s="62">
        <v>0</v>
      </c>
      <c r="BN261" s="62">
        <v>0</v>
      </c>
      <c r="BO261" s="62">
        <v>0.76749999999999996</v>
      </c>
      <c r="BP261" s="62">
        <v>0.14599999999999999</v>
      </c>
      <c r="BQ261" s="62">
        <v>0</v>
      </c>
      <c r="BR261" s="62">
        <v>0</v>
      </c>
      <c r="BS261" s="62">
        <v>0.28749999999999998</v>
      </c>
      <c r="BT261" s="62">
        <v>0.02</v>
      </c>
      <c r="BU261" s="62">
        <v>0.46500000000000002</v>
      </c>
      <c r="BV261" s="62">
        <v>1.4999999999999999E-2</v>
      </c>
      <c r="BW261" s="62">
        <v>-2.2000000000000002E-2</v>
      </c>
      <c r="BX261" s="62">
        <v>1.7500000000000002E-2</v>
      </c>
      <c r="BY261" s="62">
        <v>1.5E-3</v>
      </c>
      <c r="BZ261" s="62">
        <v>7.4999999999999997E-3</v>
      </c>
      <c r="CA261" s="62">
        <v>-1.3500000000000002E-2</v>
      </c>
      <c r="CB261" s="62">
        <v>0.01</v>
      </c>
      <c r="CC261" s="62">
        <v>0.23</v>
      </c>
      <c r="CD261" s="62">
        <v>0</v>
      </c>
      <c r="CE261" s="331"/>
      <c r="CF261" s="76"/>
      <c r="CG261" s="91"/>
    </row>
    <row r="262" spans="4:85" x14ac:dyDescent="0.2">
      <c r="D262" s="91">
        <v>44166</v>
      </c>
      <c r="F262" s="89">
        <v>4.2450000000000001</v>
      </c>
      <c r="G262" s="90">
        <v>7.1001494351211031E-2</v>
      </c>
      <c r="H262" s="89">
        <v>0.15</v>
      </c>
      <c r="I262" s="89">
        <v>1</v>
      </c>
      <c r="J262" s="89">
        <v>1.05</v>
      </c>
      <c r="K262" s="89">
        <v>1</v>
      </c>
      <c r="L262" s="89">
        <v>1</v>
      </c>
      <c r="M262" s="89">
        <v>1.1499999999999999</v>
      </c>
      <c r="N262" s="89">
        <v>1.25</v>
      </c>
      <c r="O262" s="89">
        <v>1.05</v>
      </c>
      <c r="P262" s="89">
        <v>1</v>
      </c>
      <c r="Q262" s="89">
        <v>1.35</v>
      </c>
      <c r="R262" s="90">
        <v>0.65</v>
      </c>
      <c r="S262" s="90">
        <v>1.1000000000000001</v>
      </c>
      <c r="T262" s="89">
        <v>1</v>
      </c>
      <c r="U262" s="89"/>
      <c r="V262" s="89"/>
      <c r="W262" s="89"/>
      <c r="X262" s="89"/>
      <c r="Y262" s="89"/>
      <c r="Z262" s="89"/>
      <c r="AA262" s="89"/>
      <c r="AB262" s="89"/>
      <c r="AC262" s="89"/>
      <c r="AD262" s="89"/>
      <c r="AE262" s="89"/>
      <c r="AF262" s="89"/>
      <c r="AG262" s="89"/>
      <c r="AH262" s="89"/>
      <c r="AI262" s="90"/>
      <c r="AJ262" s="90"/>
      <c r="AK262" s="90">
        <v>0</v>
      </c>
      <c r="AL262" s="89">
        <v>0</v>
      </c>
      <c r="AM262" s="89"/>
      <c r="AN262" s="89"/>
      <c r="AO262" s="89">
        <v>-0.17</v>
      </c>
      <c r="AP262" s="62">
        <v>0</v>
      </c>
      <c r="AQ262" s="62">
        <v>0.33</v>
      </c>
      <c r="AR262" s="62">
        <v>0</v>
      </c>
      <c r="AS262" s="62">
        <v>-0.33</v>
      </c>
      <c r="AT262" s="62">
        <v>0</v>
      </c>
      <c r="AU262" s="62">
        <v>0</v>
      </c>
      <c r="AV262" s="62">
        <v>0</v>
      </c>
      <c r="AW262" s="62">
        <v>0</v>
      </c>
      <c r="AX262" s="62">
        <v>0</v>
      </c>
      <c r="AY262" s="62">
        <v>0</v>
      </c>
      <c r="AZ262" s="62">
        <v>0</v>
      </c>
      <c r="BA262" s="62">
        <v>0.30499999999999999</v>
      </c>
      <c r="BB262" s="62">
        <v>2.2499999999999999E-2</v>
      </c>
      <c r="BC262" s="62">
        <v>0</v>
      </c>
      <c r="BD262" s="62">
        <v>0</v>
      </c>
      <c r="BE262" s="62">
        <v>0</v>
      </c>
      <c r="BF262" s="62">
        <v>0</v>
      </c>
      <c r="BG262" s="62">
        <v>0</v>
      </c>
      <c r="BH262" s="62">
        <v>0</v>
      </c>
      <c r="BI262" s="62">
        <v>0</v>
      </c>
      <c r="BJ262" s="62">
        <v>0</v>
      </c>
      <c r="BK262" s="62">
        <v>0</v>
      </c>
      <c r="BL262" s="62">
        <v>0</v>
      </c>
      <c r="BM262" s="62">
        <v>0</v>
      </c>
      <c r="BN262" s="62">
        <v>0</v>
      </c>
      <c r="BO262" s="62">
        <v>1.19</v>
      </c>
      <c r="BP262" s="62">
        <v>0.2</v>
      </c>
      <c r="BQ262" s="62">
        <v>0</v>
      </c>
      <c r="BR262" s="62">
        <v>0</v>
      </c>
      <c r="BS262" s="62">
        <v>0.33750000000000002</v>
      </c>
      <c r="BT262" s="62">
        <v>2.2499999999999999E-2</v>
      </c>
      <c r="BU262" s="62">
        <v>0.8</v>
      </c>
      <c r="BV262" s="62">
        <v>1.7500000000000002E-2</v>
      </c>
      <c r="BW262" s="62">
        <v>-1.4499999999999999E-2</v>
      </c>
      <c r="BX262" s="62">
        <v>1.7500000000000002E-2</v>
      </c>
      <c r="BY262" s="62">
        <v>1.5E-3</v>
      </c>
      <c r="BZ262" s="62">
        <v>7.4999999999999997E-3</v>
      </c>
      <c r="CA262" s="62">
        <v>-1.3500000000000002E-2</v>
      </c>
      <c r="CB262" s="62">
        <v>0.01</v>
      </c>
      <c r="CC262" s="62">
        <v>0.26</v>
      </c>
      <c r="CD262" s="62">
        <v>0</v>
      </c>
      <c r="CE262" s="331"/>
      <c r="CF262" s="76"/>
      <c r="CG262" s="91"/>
    </row>
    <row r="263" spans="4:85" x14ac:dyDescent="0.2">
      <c r="D263" s="91">
        <v>44197</v>
      </c>
      <c r="F263" s="89">
        <v>4.4605000000000006</v>
      </c>
      <c r="G263" s="90">
        <v>7.0993748925591002E-2</v>
      </c>
      <c r="H263" s="89">
        <v>0.15</v>
      </c>
      <c r="I263" s="89">
        <v>1</v>
      </c>
      <c r="J263" s="89">
        <v>1.05</v>
      </c>
      <c r="K263" s="89">
        <v>1</v>
      </c>
      <c r="L263" s="89">
        <v>1</v>
      </c>
      <c r="M263" s="89">
        <v>1.1499999999999999</v>
      </c>
      <c r="N263" s="89">
        <v>1.45</v>
      </c>
      <c r="O263" s="89">
        <v>1.05</v>
      </c>
      <c r="P263" s="89">
        <v>1</v>
      </c>
      <c r="Q263" s="89">
        <v>1.35</v>
      </c>
      <c r="R263" s="90">
        <v>0.7</v>
      </c>
      <c r="S263" s="90">
        <v>1.1000000000000001</v>
      </c>
      <c r="T263" s="89">
        <v>1</v>
      </c>
      <c r="U263" s="89"/>
      <c r="V263" s="89"/>
      <c r="W263" s="89"/>
      <c r="X263" s="89"/>
      <c r="Y263" s="89"/>
      <c r="Z263" s="89"/>
      <c r="AA263" s="89"/>
      <c r="AB263" s="89"/>
      <c r="AC263" s="89"/>
      <c r="AD263" s="89"/>
      <c r="AE263" s="89"/>
      <c r="AF263" s="89"/>
      <c r="AG263" s="89"/>
      <c r="AH263" s="89"/>
      <c r="AI263" s="90"/>
      <c r="AJ263" s="90"/>
      <c r="AK263" s="90">
        <v>0</v>
      </c>
      <c r="AL263" s="89">
        <v>0</v>
      </c>
      <c r="AM263" s="89"/>
      <c r="AN263" s="89"/>
      <c r="AO263" s="89">
        <v>-0.17</v>
      </c>
      <c r="AP263" s="62">
        <v>0</v>
      </c>
      <c r="AQ263" s="62">
        <v>0.33</v>
      </c>
      <c r="AR263" s="62">
        <v>0</v>
      </c>
      <c r="AS263" s="62">
        <v>-0.33</v>
      </c>
      <c r="AT263" s="62">
        <v>0</v>
      </c>
      <c r="AU263" s="62">
        <v>0</v>
      </c>
      <c r="AV263" s="62">
        <v>0</v>
      </c>
      <c r="AW263" s="62">
        <v>0</v>
      </c>
      <c r="AX263" s="62">
        <v>0</v>
      </c>
      <c r="AY263" s="62"/>
      <c r="AZ263" s="62"/>
      <c r="BA263" s="62">
        <v>0.30499999999999999</v>
      </c>
      <c r="BB263" s="62">
        <v>2.2499999999999999E-2</v>
      </c>
      <c r="BC263" s="62"/>
      <c r="BD263" s="62"/>
      <c r="BE263" s="62"/>
      <c r="BF263" s="62"/>
      <c r="BG263" s="62"/>
      <c r="BH263" s="62"/>
      <c r="BI263" s="62"/>
      <c r="BJ263" s="62"/>
      <c r="BK263" s="62"/>
      <c r="BL263" s="62"/>
      <c r="BM263" s="62"/>
      <c r="BN263" s="62"/>
      <c r="BO263" s="62">
        <v>1.5249999999999999</v>
      </c>
      <c r="BP263" s="62">
        <v>0.3</v>
      </c>
      <c r="BQ263" s="62">
        <v>0</v>
      </c>
      <c r="BR263" s="62">
        <v>0</v>
      </c>
      <c r="BS263" s="62">
        <v>0.4375</v>
      </c>
      <c r="BT263" s="62">
        <v>0.03</v>
      </c>
      <c r="BU263" s="62">
        <v>0.97499999999999998</v>
      </c>
      <c r="BV263" s="62">
        <v>2.2499999999999999E-2</v>
      </c>
      <c r="BW263" s="62"/>
      <c r="BX263" s="62"/>
      <c r="BY263" s="62"/>
      <c r="BZ263" s="62"/>
      <c r="CA263" s="62"/>
      <c r="CB263" s="62"/>
      <c r="CC263" s="62">
        <v>8.5000000000000006E-2</v>
      </c>
      <c r="CD263" s="62">
        <v>0</v>
      </c>
      <c r="CE263" s="331"/>
      <c r="CF263" s="76"/>
      <c r="CG263" s="91"/>
    </row>
    <row r="264" spans="4:85" x14ac:dyDescent="0.2">
      <c r="D264" s="91">
        <v>44228</v>
      </c>
      <c r="F264" s="89">
        <v>4.4024999999999999</v>
      </c>
      <c r="G264" s="90">
        <v>7.0986003499989014E-2</v>
      </c>
      <c r="H264" s="89">
        <v>0.15</v>
      </c>
      <c r="I264" s="89">
        <v>1</v>
      </c>
      <c r="J264" s="89">
        <v>1.05</v>
      </c>
      <c r="K264" s="89">
        <v>1</v>
      </c>
      <c r="L264" s="89">
        <v>1</v>
      </c>
      <c r="M264" s="89">
        <v>1.1499999999999999</v>
      </c>
      <c r="N264" s="89">
        <v>1.45</v>
      </c>
      <c r="O264" s="89">
        <v>1.05</v>
      </c>
      <c r="P264" s="89">
        <v>1</v>
      </c>
      <c r="Q264" s="89">
        <v>1.35</v>
      </c>
      <c r="R264" s="90">
        <v>0.7</v>
      </c>
      <c r="S264" s="90">
        <v>1.1000000000000001</v>
      </c>
      <c r="T264" s="89">
        <v>1</v>
      </c>
      <c r="U264" s="89"/>
      <c r="V264" s="89"/>
      <c r="W264" s="89"/>
      <c r="X264" s="89"/>
      <c r="Y264" s="89"/>
      <c r="Z264" s="89"/>
      <c r="AA264" s="89"/>
      <c r="AB264" s="89"/>
      <c r="AC264" s="89"/>
      <c r="AD264" s="89"/>
      <c r="AE264" s="89"/>
      <c r="AF264" s="89"/>
      <c r="AG264" s="89"/>
      <c r="AH264" s="89"/>
      <c r="AI264" s="90"/>
      <c r="AJ264" s="90"/>
      <c r="AK264" s="90">
        <v>0</v>
      </c>
      <c r="AL264" s="89">
        <v>0</v>
      </c>
      <c r="AM264" s="89"/>
      <c r="AN264" s="89"/>
      <c r="AO264" s="89">
        <v>-0.17</v>
      </c>
      <c r="AP264" s="62">
        <v>0</v>
      </c>
      <c r="AQ264" s="62">
        <v>0.33</v>
      </c>
      <c r="AR264" s="62">
        <v>0</v>
      </c>
      <c r="AS264" s="62">
        <v>-0.33</v>
      </c>
      <c r="AT264" s="62">
        <v>0</v>
      </c>
      <c r="AU264" s="62">
        <v>0</v>
      </c>
      <c r="AV264" s="62">
        <v>0</v>
      </c>
      <c r="AW264" s="62">
        <v>0</v>
      </c>
      <c r="AX264" s="62">
        <v>0</v>
      </c>
      <c r="AY264" s="62"/>
      <c r="AZ264" s="62"/>
      <c r="BA264" s="62">
        <v>0.30499999999999999</v>
      </c>
      <c r="BB264" s="62">
        <v>2.2499999999999999E-2</v>
      </c>
      <c r="BC264" s="62"/>
      <c r="BD264" s="62"/>
      <c r="BE264" s="62"/>
      <c r="BF264" s="62"/>
      <c r="BG264" s="62"/>
      <c r="BH264" s="62"/>
      <c r="BI264" s="62"/>
      <c r="BJ264" s="62"/>
      <c r="BK264" s="62"/>
      <c r="BL264" s="62"/>
      <c r="BM264" s="62"/>
      <c r="BN264" s="62"/>
      <c r="BO264" s="62">
        <v>1.4550000000000001</v>
      </c>
      <c r="BP264" s="62">
        <v>0.3</v>
      </c>
      <c r="BQ264" s="62">
        <v>0</v>
      </c>
      <c r="BR264" s="62">
        <v>0</v>
      </c>
      <c r="BS264" s="62">
        <v>0.435</v>
      </c>
      <c r="BT264" s="62">
        <v>0.03</v>
      </c>
      <c r="BU264" s="62">
        <v>0.97499999999999998</v>
      </c>
      <c r="BV264" s="62">
        <v>1.7500000000000002E-2</v>
      </c>
      <c r="BW264" s="62"/>
      <c r="BX264" s="62"/>
      <c r="BY264" s="62"/>
      <c r="BZ264" s="62"/>
      <c r="CA264" s="62"/>
      <c r="CB264" s="62"/>
      <c r="CC264" s="62">
        <v>7.4999999999999997E-2</v>
      </c>
      <c r="CD264" s="62">
        <v>0</v>
      </c>
      <c r="CE264" s="331"/>
      <c r="CF264" s="76"/>
      <c r="CG264" s="91"/>
    </row>
    <row r="265" spans="4:85" x14ac:dyDescent="0.2">
      <c r="D265" s="91">
        <v>44256</v>
      </c>
      <c r="F265" s="89">
        <v>4.3165000000000004</v>
      </c>
      <c r="G265" s="90">
        <v>7.0979007631721019E-2</v>
      </c>
      <c r="H265" s="89">
        <v>0.15</v>
      </c>
      <c r="I265" s="89">
        <v>0.75</v>
      </c>
      <c r="J265" s="89">
        <v>0.8</v>
      </c>
      <c r="K265" s="89">
        <v>0.75</v>
      </c>
      <c r="L265" s="89">
        <v>0.75</v>
      </c>
      <c r="M265" s="89">
        <v>0.85</v>
      </c>
      <c r="N265" s="89">
        <v>1</v>
      </c>
      <c r="O265" s="89">
        <v>0.75</v>
      </c>
      <c r="P265" s="89">
        <v>0.75</v>
      </c>
      <c r="Q265" s="89">
        <v>0.95</v>
      </c>
      <c r="R265" s="90">
        <v>0.35</v>
      </c>
      <c r="S265" s="90">
        <v>0.75</v>
      </c>
      <c r="T265" s="89">
        <v>0.75</v>
      </c>
      <c r="U265" s="89"/>
      <c r="V265" s="89"/>
      <c r="W265" s="89"/>
      <c r="X265" s="89"/>
      <c r="Y265" s="89"/>
      <c r="Z265" s="89"/>
      <c r="AA265" s="89"/>
      <c r="AB265" s="89"/>
      <c r="AC265" s="89"/>
      <c r="AD265" s="89"/>
      <c r="AE265" s="89"/>
      <c r="AF265" s="89"/>
      <c r="AG265" s="89"/>
      <c r="AH265" s="89"/>
      <c r="AI265" s="90"/>
      <c r="AJ265" s="90"/>
      <c r="AK265" s="90">
        <v>0</v>
      </c>
      <c r="AL265" s="89">
        <v>0</v>
      </c>
      <c r="AM265" s="89"/>
      <c r="AN265" s="89"/>
      <c r="AO265" s="89">
        <v>-0.17</v>
      </c>
      <c r="AP265" s="62">
        <v>0</v>
      </c>
      <c r="AQ265" s="62">
        <v>0.33</v>
      </c>
      <c r="AR265" s="62">
        <v>0</v>
      </c>
      <c r="AS265" s="62">
        <v>-0.33</v>
      </c>
      <c r="AT265" s="62">
        <v>0</v>
      </c>
      <c r="AU265" s="62">
        <v>0</v>
      </c>
      <c r="AV265" s="62">
        <v>0</v>
      </c>
      <c r="AW265" s="62">
        <v>0</v>
      </c>
      <c r="AX265" s="62">
        <v>0</v>
      </c>
      <c r="AY265" s="62"/>
      <c r="AZ265" s="62"/>
      <c r="BA265" s="62">
        <v>0.26500000000000001</v>
      </c>
      <c r="BB265" s="62">
        <v>2.2499999999999999E-2</v>
      </c>
      <c r="BC265" s="62"/>
      <c r="BD265" s="62"/>
      <c r="BE265" s="62"/>
      <c r="BF265" s="62"/>
      <c r="BG265" s="62"/>
      <c r="BH265" s="62"/>
      <c r="BI265" s="62"/>
      <c r="BJ265" s="62"/>
      <c r="BK265" s="62"/>
      <c r="BL265" s="62"/>
      <c r="BM265" s="62"/>
      <c r="BN265" s="62"/>
      <c r="BO265" s="62">
        <v>0.83499999999999996</v>
      </c>
      <c r="BP265" s="62">
        <v>0.16</v>
      </c>
      <c r="BQ265" s="62">
        <v>0</v>
      </c>
      <c r="BR265" s="62">
        <v>0</v>
      </c>
      <c r="BS265" s="62">
        <v>0.30249999999999999</v>
      </c>
      <c r="BT265" s="62">
        <v>0.02</v>
      </c>
      <c r="BU265" s="62">
        <v>0.60750000000000004</v>
      </c>
      <c r="BV265" s="62">
        <v>2.5000000000000001E-3</v>
      </c>
      <c r="BW265" s="62"/>
      <c r="BX265" s="62"/>
      <c r="BY265" s="62"/>
      <c r="BZ265" s="62"/>
      <c r="CA265" s="62"/>
      <c r="CB265" s="62"/>
      <c r="CC265" s="62">
        <v>0.115</v>
      </c>
      <c r="CD265" s="62">
        <v>0</v>
      </c>
      <c r="CE265" s="331"/>
      <c r="CF265" s="76"/>
      <c r="CG265" s="91"/>
    </row>
    <row r="266" spans="4:85" x14ac:dyDescent="0.2">
      <c r="D266" s="91">
        <v>44287</v>
      </c>
      <c r="F266" s="89">
        <v>4.2305000000000001</v>
      </c>
      <c r="G266" s="90">
        <v>7.0971262206158001E-2</v>
      </c>
      <c r="H266" s="89">
        <v>0.15</v>
      </c>
      <c r="I266" s="89">
        <v>0.4</v>
      </c>
      <c r="J266" s="89">
        <v>0.45</v>
      </c>
      <c r="K266" s="89">
        <v>0.4</v>
      </c>
      <c r="L266" s="89">
        <v>0.45</v>
      </c>
      <c r="M266" s="89">
        <v>0.45</v>
      </c>
      <c r="N266" s="89">
        <v>0.45</v>
      </c>
      <c r="O266" s="89">
        <v>0.45</v>
      </c>
      <c r="P266" s="89">
        <v>0.45</v>
      </c>
      <c r="Q266" s="89">
        <v>0.5</v>
      </c>
      <c r="R266" s="90">
        <v>0.3</v>
      </c>
      <c r="S266" s="90">
        <v>0.45</v>
      </c>
      <c r="T266" s="89">
        <v>0.4</v>
      </c>
      <c r="U266" s="89"/>
      <c r="V266" s="89"/>
      <c r="W266" s="89"/>
      <c r="X266" s="89"/>
      <c r="Y266" s="89"/>
      <c r="Z266" s="89"/>
      <c r="AA266" s="89"/>
      <c r="AB266" s="89"/>
      <c r="AC266" s="89"/>
      <c r="AD266" s="89"/>
      <c r="AE266" s="89"/>
      <c r="AF266" s="89"/>
      <c r="AG266" s="89"/>
      <c r="AH266" s="89"/>
      <c r="AI266" s="90"/>
      <c r="AJ266" s="90"/>
      <c r="AK266" s="90">
        <v>0</v>
      </c>
      <c r="AL266" s="89">
        <v>0</v>
      </c>
      <c r="AM266" s="89"/>
      <c r="AN266" s="89"/>
      <c r="AO266" s="89">
        <v>-0.17</v>
      </c>
      <c r="AP266" s="62">
        <v>0</v>
      </c>
      <c r="AQ266" s="62">
        <v>0.33</v>
      </c>
      <c r="AR266" s="62">
        <v>0</v>
      </c>
      <c r="AS266" s="62">
        <v>-0.33</v>
      </c>
      <c r="AT266" s="62">
        <v>0</v>
      </c>
      <c r="AU266" s="62">
        <v>0</v>
      </c>
      <c r="AV266" s="62">
        <v>0</v>
      </c>
      <c r="AW266" s="62">
        <v>0</v>
      </c>
      <c r="AX266" s="62">
        <v>0</v>
      </c>
      <c r="AY266" s="62"/>
      <c r="AZ266" s="62"/>
      <c r="BA266" s="62">
        <v>0.19500000000000001</v>
      </c>
      <c r="BB266" s="62">
        <v>1.7500000000000002E-2</v>
      </c>
      <c r="BC266" s="62"/>
      <c r="BD266" s="62"/>
      <c r="BE266" s="62"/>
      <c r="BF266" s="62"/>
      <c r="BG266" s="62"/>
      <c r="BH266" s="62"/>
      <c r="BI266" s="62"/>
      <c r="BJ266" s="62"/>
      <c r="BK266" s="62"/>
      <c r="BL266" s="62"/>
      <c r="BM266" s="62"/>
      <c r="BN266" s="62"/>
      <c r="BO266" s="62">
        <v>0.45</v>
      </c>
      <c r="BP266" s="62">
        <v>0.02</v>
      </c>
      <c r="BQ266" s="62">
        <v>0</v>
      </c>
      <c r="BR266" s="62">
        <v>0</v>
      </c>
      <c r="BS266" s="62">
        <v>0.25</v>
      </c>
      <c r="BT266" s="62">
        <v>5.0000000000000001E-3</v>
      </c>
      <c r="BU266" s="62">
        <v>0.25</v>
      </c>
      <c r="BV266" s="62">
        <v>5.0000000000000001E-3</v>
      </c>
      <c r="BW266" s="62"/>
      <c r="BX266" s="62"/>
      <c r="BY266" s="62"/>
      <c r="BZ266" s="62"/>
      <c r="CA266" s="62"/>
      <c r="CB266" s="62"/>
      <c r="CC266" s="62">
        <v>0.55000000000000004</v>
      </c>
      <c r="CD266" s="62">
        <v>0</v>
      </c>
      <c r="CE266" s="331"/>
      <c r="CF266" s="76"/>
      <c r="CG266" s="91"/>
    </row>
    <row r="267" spans="4:85" x14ac:dyDescent="0.2">
      <c r="D267" s="91">
        <v>44317</v>
      </c>
      <c r="F267" s="89">
        <v>4.2335000000000003</v>
      </c>
      <c r="G267" s="90">
        <v>7.0963766633051026E-2</v>
      </c>
      <c r="H267" s="89">
        <v>0.15</v>
      </c>
      <c r="I267" s="89">
        <v>0.45</v>
      </c>
      <c r="J267" s="89">
        <v>0.5</v>
      </c>
      <c r="K267" s="89">
        <v>0.4</v>
      </c>
      <c r="L267" s="89">
        <v>0.4</v>
      </c>
      <c r="M267" s="89">
        <v>0.45</v>
      </c>
      <c r="N267" s="89">
        <v>0.5</v>
      </c>
      <c r="O267" s="89">
        <v>0.45</v>
      </c>
      <c r="P267" s="89">
        <v>0.4</v>
      </c>
      <c r="Q267" s="89">
        <v>0.45</v>
      </c>
      <c r="R267" s="90">
        <v>0.25</v>
      </c>
      <c r="S267" s="90">
        <v>0.5</v>
      </c>
      <c r="T267" s="89">
        <v>0.45</v>
      </c>
      <c r="U267" s="89"/>
      <c r="V267" s="89"/>
      <c r="W267" s="89"/>
      <c r="X267" s="89"/>
      <c r="Y267" s="89"/>
      <c r="Z267" s="89"/>
      <c r="AA267" s="89"/>
      <c r="AB267" s="89"/>
      <c r="AC267" s="89"/>
      <c r="AD267" s="89"/>
      <c r="AE267" s="89"/>
      <c r="AF267" s="89"/>
      <c r="AG267" s="89"/>
      <c r="AH267" s="89"/>
      <c r="AI267" s="90"/>
      <c r="AJ267" s="90"/>
      <c r="AK267" s="90">
        <v>0</v>
      </c>
      <c r="AL267" s="89">
        <v>0</v>
      </c>
      <c r="AM267" s="89"/>
      <c r="AN267" s="89"/>
      <c r="AO267" s="89">
        <v>-0.17</v>
      </c>
      <c r="AP267" s="62">
        <v>0</v>
      </c>
      <c r="AQ267" s="62">
        <v>0.33</v>
      </c>
      <c r="AR267" s="62">
        <v>0</v>
      </c>
      <c r="AS267" s="62">
        <v>-0.33</v>
      </c>
      <c r="AT267" s="62">
        <v>0</v>
      </c>
      <c r="AU267" s="62">
        <v>0</v>
      </c>
      <c r="AV267" s="62">
        <v>0</v>
      </c>
      <c r="AW267" s="62">
        <v>0</v>
      </c>
      <c r="AX267" s="62">
        <v>0</v>
      </c>
      <c r="AY267" s="62"/>
      <c r="AZ267" s="62"/>
      <c r="BA267" s="62">
        <v>0.1825</v>
      </c>
      <c r="BB267" s="62">
        <v>0.01</v>
      </c>
      <c r="BC267" s="62"/>
      <c r="BD267" s="62"/>
      <c r="BE267" s="62"/>
      <c r="BF267" s="62"/>
      <c r="BG267" s="62"/>
      <c r="BH267" s="62"/>
      <c r="BI267" s="62"/>
      <c r="BJ267" s="62"/>
      <c r="BK267" s="62"/>
      <c r="BL267" s="62"/>
      <c r="BM267" s="62"/>
      <c r="BN267" s="62"/>
      <c r="BO267" s="62">
        <v>0.40500000000000003</v>
      </c>
      <c r="BP267" s="62">
        <v>0.02</v>
      </c>
      <c r="BQ267" s="62">
        <v>0</v>
      </c>
      <c r="BR267" s="62">
        <v>0</v>
      </c>
      <c r="BS267" s="62">
        <v>0.20250000000000001</v>
      </c>
      <c r="BT267" s="62">
        <v>5.0000000000000001E-3</v>
      </c>
      <c r="BU267" s="62">
        <v>0.20250000000000001</v>
      </c>
      <c r="BV267" s="62">
        <v>5.0000000000000001E-3</v>
      </c>
      <c r="BW267" s="62"/>
      <c r="BX267" s="62"/>
      <c r="BY267" s="62"/>
      <c r="BZ267" s="62"/>
      <c r="CA267" s="62"/>
      <c r="CB267" s="62"/>
      <c r="CC267" s="62">
        <v>0.7</v>
      </c>
      <c r="CD267" s="62">
        <v>0</v>
      </c>
      <c r="CE267" s="331"/>
      <c r="CF267" s="76"/>
      <c r="CG267" s="91"/>
    </row>
    <row r="268" spans="4:85" x14ac:dyDescent="0.2">
      <c r="D268" s="91">
        <v>44348</v>
      </c>
      <c r="F268" s="89">
        <v>4.2835000000000001</v>
      </c>
      <c r="G268" s="90">
        <v>7.0956021207528017E-2</v>
      </c>
      <c r="H268" s="89">
        <v>0.15</v>
      </c>
      <c r="I268" s="89">
        <v>0.45</v>
      </c>
      <c r="J268" s="89">
        <v>0.5</v>
      </c>
      <c r="K268" s="89">
        <v>0.4</v>
      </c>
      <c r="L268" s="89">
        <v>0.5</v>
      </c>
      <c r="M268" s="89">
        <v>0.45</v>
      </c>
      <c r="N268" s="89">
        <v>0.5</v>
      </c>
      <c r="O268" s="89">
        <v>0.5</v>
      </c>
      <c r="P268" s="89">
        <v>0.5</v>
      </c>
      <c r="Q268" s="89">
        <v>0.5</v>
      </c>
      <c r="R268" s="90">
        <v>0.25</v>
      </c>
      <c r="S268" s="90">
        <v>0.5</v>
      </c>
      <c r="T268" s="89">
        <v>0.45</v>
      </c>
      <c r="U268" s="89"/>
      <c r="V268" s="89"/>
      <c r="W268" s="89"/>
      <c r="X268" s="89"/>
      <c r="Y268" s="89"/>
      <c r="Z268" s="89"/>
      <c r="AA268" s="89"/>
      <c r="AB268" s="89"/>
      <c r="AC268" s="89"/>
      <c r="AD268" s="89"/>
      <c r="AE268" s="89"/>
      <c r="AF268" s="89"/>
      <c r="AG268" s="89"/>
      <c r="AH268" s="89"/>
      <c r="AI268" s="90"/>
      <c r="AJ268" s="90"/>
      <c r="AK268" s="90">
        <v>0</v>
      </c>
      <c r="AL268" s="89">
        <v>0</v>
      </c>
      <c r="AM268" s="89"/>
      <c r="AN268" s="89"/>
      <c r="AO268" s="89">
        <v>-0.17</v>
      </c>
      <c r="AP268" s="62">
        <v>0</v>
      </c>
      <c r="AQ268" s="62">
        <v>0.33</v>
      </c>
      <c r="AR268" s="62">
        <v>0</v>
      </c>
      <c r="AS268" s="62">
        <v>-0.33</v>
      </c>
      <c r="AT268" s="62">
        <v>0</v>
      </c>
      <c r="AU268" s="62">
        <v>0</v>
      </c>
      <c r="AV268" s="62">
        <v>0</v>
      </c>
      <c r="AW268" s="62">
        <v>0</v>
      </c>
      <c r="AX268" s="62">
        <v>0</v>
      </c>
      <c r="AY268" s="62"/>
      <c r="AZ268" s="62"/>
      <c r="BA268" s="62">
        <v>0.1825</v>
      </c>
      <c r="BB268" s="62">
        <v>1.2500000000000001E-2</v>
      </c>
      <c r="BC268" s="62"/>
      <c r="BD268" s="62"/>
      <c r="BE268" s="62"/>
      <c r="BF268" s="62"/>
      <c r="BG268" s="62"/>
      <c r="BH268" s="62"/>
      <c r="BI268" s="62"/>
      <c r="BJ268" s="62"/>
      <c r="BK268" s="62"/>
      <c r="BL268" s="62"/>
      <c r="BM268" s="62"/>
      <c r="BN268" s="62"/>
      <c r="BO268" s="62">
        <v>0.39500000000000002</v>
      </c>
      <c r="BP268" s="62">
        <v>3.5000000000000003E-2</v>
      </c>
      <c r="BQ268" s="62">
        <v>0</v>
      </c>
      <c r="BR268" s="62">
        <v>0</v>
      </c>
      <c r="BS268" s="62">
        <v>0.20250000000000001</v>
      </c>
      <c r="BT268" s="62">
        <v>5.0000000000000001E-3</v>
      </c>
      <c r="BU268" s="62">
        <v>0.20250000000000001</v>
      </c>
      <c r="BV268" s="62">
        <v>5.0000000000000001E-3</v>
      </c>
      <c r="BW268" s="62"/>
      <c r="BX268" s="62"/>
      <c r="BY268" s="62"/>
      <c r="BZ268" s="62"/>
      <c r="CA268" s="62"/>
      <c r="CB268" s="62"/>
      <c r="CC268" s="62">
        <v>0.8</v>
      </c>
      <c r="CD268" s="62">
        <v>0</v>
      </c>
      <c r="CE268" s="331"/>
      <c r="CF268" s="76"/>
      <c r="CG268" s="91"/>
    </row>
    <row r="269" spans="4:85" x14ac:dyDescent="0.2">
      <c r="D269" s="91">
        <v>44378</v>
      </c>
      <c r="F269" s="89">
        <v>4.2955000000000005</v>
      </c>
      <c r="G269" s="90">
        <v>7.0948525634457998E-2</v>
      </c>
      <c r="H269" s="89">
        <v>0.15</v>
      </c>
      <c r="I269" s="89">
        <v>0.5</v>
      </c>
      <c r="J269" s="89">
        <v>0.5</v>
      </c>
      <c r="K269" s="89">
        <v>0.4</v>
      </c>
      <c r="L269" s="89">
        <v>0.5</v>
      </c>
      <c r="M269" s="89">
        <v>0.5</v>
      </c>
      <c r="N269" s="89">
        <v>0.5</v>
      </c>
      <c r="O269" s="89">
        <v>0.5</v>
      </c>
      <c r="P269" s="89">
        <v>0.5</v>
      </c>
      <c r="Q269" s="89">
        <v>0.5</v>
      </c>
      <c r="R269" s="90">
        <v>0.35</v>
      </c>
      <c r="S269" s="90">
        <v>0.55000000000000004</v>
      </c>
      <c r="T269" s="89">
        <v>0.5</v>
      </c>
      <c r="U269" s="89"/>
      <c r="V269" s="89"/>
      <c r="W269" s="89"/>
      <c r="X269" s="89"/>
      <c r="Y269" s="89"/>
      <c r="Z269" s="89"/>
      <c r="AA269" s="89"/>
      <c r="AB269" s="89"/>
      <c r="AC269" s="89"/>
      <c r="AD269" s="89"/>
      <c r="AE269" s="89"/>
      <c r="AF269" s="89"/>
      <c r="AG269" s="89"/>
      <c r="AH269" s="89"/>
      <c r="AI269" s="90"/>
      <c r="AJ269" s="90"/>
      <c r="AK269" s="90">
        <v>0</v>
      </c>
      <c r="AL269" s="89">
        <v>0</v>
      </c>
      <c r="AM269" s="89"/>
      <c r="AN269" s="89"/>
      <c r="AO269" s="89">
        <v>-0.17</v>
      </c>
      <c r="AP269" s="62">
        <v>0</v>
      </c>
      <c r="AQ269" s="62">
        <v>0.33</v>
      </c>
      <c r="AR269" s="62">
        <v>0</v>
      </c>
      <c r="AS269" s="62">
        <v>-0.33</v>
      </c>
      <c r="AT269" s="62">
        <v>0</v>
      </c>
      <c r="AU269" s="62">
        <v>0</v>
      </c>
      <c r="AV269" s="62">
        <v>0</v>
      </c>
      <c r="AW269" s="62">
        <v>0</v>
      </c>
      <c r="AX269" s="62">
        <v>0</v>
      </c>
      <c r="AY269" s="62"/>
      <c r="AZ269" s="62"/>
      <c r="BA269" s="62">
        <v>0.1825</v>
      </c>
      <c r="BB269" s="62">
        <v>1.2500000000000001E-2</v>
      </c>
      <c r="BC269" s="62"/>
      <c r="BD269" s="62"/>
      <c r="BE269" s="62"/>
      <c r="BF269" s="62"/>
      <c r="BG269" s="62"/>
      <c r="BH269" s="62"/>
      <c r="BI269" s="62"/>
      <c r="BJ269" s="62"/>
      <c r="BK269" s="62"/>
      <c r="BL269" s="62"/>
      <c r="BM269" s="62"/>
      <c r="BN269" s="62"/>
      <c r="BO269" s="62">
        <v>0.43</v>
      </c>
      <c r="BP269" s="62">
        <v>3.5000000000000003E-2</v>
      </c>
      <c r="BQ269" s="62">
        <v>0</v>
      </c>
      <c r="BR269" s="62">
        <v>0</v>
      </c>
      <c r="BS269" s="62">
        <v>0.215</v>
      </c>
      <c r="BT269" s="62">
        <v>7.4999999999999997E-3</v>
      </c>
      <c r="BU269" s="62">
        <v>0.215</v>
      </c>
      <c r="BV269" s="62">
        <v>7.4999999999999997E-3</v>
      </c>
      <c r="BW269" s="62"/>
      <c r="BX269" s="62"/>
      <c r="BY269" s="62"/>
      <c r="BZ269" s="62"/>
      <c r="CA269" s="62"/>
      <c r="CB269" s="62"/>
      <c r="CC269" s="62">
        <v>1</v>
      </c>
      <c r="CD269" s="62">
        <v>0</v>
      </c>
      <c r="CE269" s="331"/>
      <c r="CF269" s="76"/>
      <c r="CG269" s="91"/>
    </row>
    <row r="270" spans="4:85" x14ac:dyDescent="0.2">
      <c r="D270" s="91">
        <v>44409</v>
      </c>
      <c r="F270" s="89">
        <v>4.3165000000000004</v>
      </c>
      <c r="G270" s="90">
        <v>7.0940780208973001E-2</v>
      </c>
      <c r="H270" s="89">
        <v>0.15</v>
      </c>
      <c r="I270" s="89">
        <v>0.55000000000000004</v>
      </c>
      <c r="J270" s="89">
        <v>0.55000000000000004</v>
      </c>
      <c r="K270" s="89">
        <v>0.5</v>
      </c>
      <c r="L270" s="89">
        <v>0.6</v>
      </c>
      <c r="M270" s="89">
        <v>0.55000000000000004</v>
      </c>
      <c r="N270" s="89">
        <v>0.6</v>
      </c>
      <c r="O270" s="89">
        <v>0.55000000000000004</v>
      </c>
      <c r="P270" s="89">
        <v>0.6</v>
      </c>
      <c r="Q270" s="89">
        <v>0.45</v>
      </c>
      <c r="R270" s="90">
        <v>0.4</v>
      </c>
      <c r="S270" s="90">
        <v>0.6</v>
      </c>
      <c r="T270" s="89">
        <v>0.55000000000000004</v>
      </c>
      <c r="U270" s="89"/>
      <c r="V270" s="89"/>
      <c r="W270" s="89"/>
      <c r="X270" s="89"/>
      <c r="Y270" s="89"/>
      <c r="Z270" s="89"/>
      <c r="AA270" s="89"/>
      <c r="AB270" s="89"/>
      <c r="AC270" s="89"/>
      <c r="AD270" s="89"/>
      <c r="AE270" s="89"/>
      <c r="AF270" s="89"/>
      <c r="AG270" s="89"/>
      <c r="AH270" s="89"/>
      <c r="AI270" s="90"/>
      <c r="AJ270" s="90"/>
      <c r="AK270" s="90">
        <v>0</v>
      </c>
      <c r="AL270" s="89">
        <v>0</v>
      </c>
      <c r="AM270" s="89"/>
      <c r="AN270" s="89"/>
      <c r="AO270" s="89">
        <v>-0.17</v>
      </c>
      <c r="AP270" s="62">
        <v>0</v>
      </c>
      <c r="AQ270" s="62">
        <v>0.33</v>
      </c>
      <c r="AR270" s="62">
        <v>0</v>
      </c>
      <c r="AS270" s="62">
        <v>-0.33</v>
      </c>
      <c r="AT270" s="62">
        <v>0</v>
      </c>
      <c r="AU270" s="62">
        <v>0</v>
      </c>
      <c r="AV270" s="62">
        <v>0</v>
      </c>
      <c r="AW270" s="62">
        <v>0</v>
      </c>
      <c r="AX270" s="62">
        <v>0</v>
      </c>
      <c r="AY270" s="62"/>
      <c r="AZ270" s="62"/>
      <c r="BA270" s="62">
        <v>0.1825</v>
      </c>
      <c r="BB270" s="62">
        <v>1.2500000000000001E-2</v>
      </c>
      <c r="BC270" s="62"/>
      <c r="BD270" s="62"/>
      <c r="BE270" s="62"/>
      <c r="BF270" s="62"/>
      <c r="BG270" s="62"/>
      <c r="BH270" s="62"/>
      <c r="BI270" s="62"/>
      <c r="BJ270" s="62"/>
      <c r="BK270" s="62"/>
      <c r="BL270" s="62"/>
      <c r="BM270" s="62"/>
      <c r="BN270" s="62"/>
      <c r="BO270" s="62">
        <v>0.495</v>
      </c>
      <c r="BP270" s="62">
        <v>3.5000000000000003E-2</v>
      </c>
      <c r="BQ270" s="62">
        <v>0</v>
      </c>
      <c r="BR270" s="62">
        <v>0</v>
      </c>
      <c r="BS270" s="62">
        <v>0.215</v>
      </c>
      <c r="BT270" s="62">
        <v>7.4999999999999997E-3</v>
      </c>
      <c r="BU270" s="62">
        <v>0.215</v>
      </c>
      <c r="BV270" s="62">
        <v>7.4999999999999997E-3</v>
      </c>
      <c r="BW270" s="62"/>
      <c r="BX270" s="62"/>
      <c r="BY270" s="62"/>
      <c r="BZ270" s="62"/>
      <c r="CA270" s="62"/>
      <c r="CB270" s="62"/>
      <c r="CC270" s="62">
        <v>1</v>
      </c>
      <c r="CD270" s="62">
        <v>0</v>
      </c>
      <c r="CE270" s="331"/>
      <c r="CF270" s="76"/>
      <c r="CG270" s="91"/>
    </row>
    <row r="271" spans="4:85" x14ac:dyDescent="0.2">
      <c r="D271" s="91">
        <v>44440</v>
      </c>
      <c r="F271" s="89">
        <v>4.3254999999999999</v>
      </c>
      <c r="G271" s="90">
        <v>7.0933034783508001E-2</v>
      </c>
      <c r="H271" s="89">
        <v>0.15</v>
      </c>
      <c r="I271" s="89">
        <v>0.55000000000000004</v>
      </c>
      <c r="J271" s="89">
        <v>0.55000000000000004</v>
      </c>
      <c r="K271" s="89">
        <v>0.55000000000000004</v>
      </c>
      <c r="L271" s="89">
        <v>0.55000000000000004</v>
      </c>
      <c r="M271" s="89">
        <v>0.55000000000000004</v>
      </c>
      <c r="N271" s="89">
        <v>0.6</v>
      </c>
      <c r="O271" s="89">
        <v>0.6</v>
      </c>
      <c r="P271" s="89">
        <v>0.55000000000000004</v>
      </c>
      <c r="Q271" s="89">
        <v>0.5</v>
      </c>
      <c r="R271" s="90">
        <v>0.35</v>
      </c>
      <c r="S271" s="90">
        <v>0.6</v>
      </c>
      <c r="T271" s="89">
        <v>0.55000000000000004</v>
      </c>
      <c r="U271" s="89"/>
      <c r="V271" s="89"/>
      <c r="W271" s="89"/>
      <c r="X271" s="89"/>
      <c r="Y271" s="89"/>
      <c r="Z271" s="89"/>
      <c r="AA271" s="89"/>
      <c r="AB271" s="89"/>
      <c r="AC271" s="89"/>
      <c r="AD271" s="89"/>
      <c r="AE271" s="89"/>
      <c r="AF271" s="89"/>
      <c r="AG271" s="89"/>
      <c r="AH271" s="89"/>
      <c r="AI271" s="90"/>
      <c r="AJ271" s="90"/>
      <c r="AK271" s="90">
        <v>0</v>
      </c>
      <c r="AL271" s="89">
        <v>0</v>
      </c>
      <c r="AM271" s="89"/>
      <c r="AN271" s="89"/>
      <c r="AO271" s="89">
        <v>-0.17</v>
      </c>
      <c r="AP271" s="62">
        <v>0</v>
      </c>
      <c r="AQ271" s="62">
        <v>0.33</v>
      </c>
      <c r="AR271" s="62">
        <v>0</v>
      </c>
      <c r="AS271" s="62">
        <v>-0.33</v>
      </c>
      <c r="AT271" s="62">
        <v>0</v>
      </c>
      <c r="AU271" s="62">
        <v>0</v>
      </c>
      <c r="AV271" s="62">
        <v>0</v>
      </c>
      <c r="AW271" s="62">
        <v>0</v>
      </c>
      <c r="AX271" s="62">
        <v>0</v>
      </c>
      <c r="AY271" s="62"/>
      <c r="AZ271" s="62"/>
      <c r="BA271" s="62">
        <v>0.1825</v>
      </c>
      <c r="BB271" s="62">
        <v>1.2500000000000001E-2</v>
      </c>
      <c r="BC271" s="62"/>
      <c r="BD271" s="62"/>
      <c r="BE271" s="62"/>
      <c r="BF271" s="62"/>
      <c r="BG271" s="62"/>
      <c r="BH271" s="62"/>
      <c r="BI271" s="62"/>
      <c r="BJ271" s="62"/>
      <c r="BK271" s="62"/>
      <c r="BL271" s="62"/>
      <c r="BM271" s="62"/>
      <c r="BN271" s="62"/>
      <c r="BO271" s="62">
        <v>0.39500000000000002</v>
      </c>
      <c r="BP271" s="62">
        <v>3.5000000000000003E-2</v>
      </c>
      <c r="BQ271" s="62">
        <v>0</v>
      </c>
      <c r="BR271" s="62">
        <v>0</v>
      </c>
      <c r="BS271" s="62">
        <v>0.19500000000000001</v>
      </c>
      <c r="BT271" s="62">
        <v>5.0000000000000001E-3</v>
      </c>
      <c r="BU271" s="62">
        <v>0.19500000000000001</v>
      </c>
      <c r="BV271" s="62">
        <v>5.0000000000000001E-3</v>
      </c>
      <c r="BW271" s="62"/>
      <c r="BX271" s="62"/>
      <c r="BY271" s="62"/>
      <c r="BZ271" s="62"/>
      <c r="CA271" s="62"/>
      <c r="CB271" s="62"/>
      <c r="CC271" s="62">
        <v>0.6</v>
      </c>
      <c r="CD271" s="62">
        <v>0</v>
      </c>
      <c r="CE271" s="331"/>
      <c r="CF271" s="76"/>
      <c r="CG271" s="91"/>
    </row>
    <row r="272" spans="4:85" x14ac:dyDescent="0.2">
      <c r="D272" s="91">
        <v>44470</v>
      </c>
      <c r="F272" s="89">
        <v>4.3224999999999998</v>
      </c>
      <c r="G272" s="90">
        <v>7.0925539210496019E-2</v>
      </c>
      <c r="H272" s="89">
        <v>0.15</v>
      </c>
      <c r="I272" s="89">
        <v>0.6</v>
      </c>
      <c r="J272" s="89">
        <v>0.6</v>
      </c>
      <c r="K272" s="89">
        <v>0.55000000000000004</v>
      </c>
      <c r="L272" s="89">
        <v>0.6</v>
      </c>
      <c r="M272" s="89">
        <v>0.6</v>
      </c>
      <c r="N272" s="89">
        <v>0.65</v>
      </c>
      <c r="O272" s="89">
        <v>0.65</v>
      </c>
      <c r="P272" s="89">
        <v>0.6</v>
      </c>
      <c r="Q272" s="89">
        <v>0.5</v>
      </c>
      <c r="R272" s="90">
        <v>0.4</v>
      </c>
      <c r="S272" s="90">
        <v>0.65</v>
      </c>
      <c r="T272" s="89">
        <v>0.6</v>
      </c>
      <c r="U272" s="89"/>
      <c r="V272" s="89"/>
      <c r="W272" s="89"/>
      <c r="X272" s="89"/>
      <c r="Y272" s="89"/>
      <c r="Z272" s="89"/>
      <c r="AA272" s="89"/>
      <c r="AB272" s="89"/>
      <c r="AC272" s="89"/>
      <c r="AD272" s="89"/>
      <c r="AE272" s="89"/>
      <c r="AF272" s="89"/>
      <c r="AG272" s="89"/>
      <c r="AH272" s="89"/>
      <c r="AI272" s="90"/>
      <c r="AJ272" s="90"/>
      <c r="AK272" s="90">
        <v>0</v>
      </c>
      <c r="AL272" s="89">
        <v>0</v>
      </c>
      <c r="AM272" s="89"/>
      <c r="AN272" s="89"/>
      <c r="AO272" s="89">
        <v>-0.17</v>
      </c>
      <c r="AP272" s="62">
        <v>0</v>
      </c>
      <c r="AQ272" s="62">
        <v>0.33</v>
      </c>
      <c r="AR272" s="62">
        <v>0</v>
      </c>
      <c r="AS272" s="62">
        <v>-0.33</v>
      </c>
      <c r="AT272" s="62">
        <v>0</v>
      </c>
      <c r="AU272" s="62">
        <v>0</v>
      </c>
      <c r="AV272" s="62">
        <v>0</v>
      </c>
      <c r="AW272" s="62">
        <v>0</v>
      </c>
      <c r="AX272" s="62">
        <v>0</v>
      </c>
      <c r="AY272" s="62"/>
      <c r="AZ272" s="62"/>
      <c r="BA272" s="62">
        <v>0.1875</v>
      </c>
      <c r="BB272" s="62">
        <v>1.2500000000000001E-2</v>
      </c>
      <c r="BC272" s="62"/>
      <c r="BD272" s="62"/>
      <c r="BE272" s="62"/>
      <c r="BF272" s="62"/>
      <c r="BG272" s="62"/>
      <c r="BH272" s="62"/>
      <c r="BI272" s="62"/>
      <c r="BJ272" s="62"/>
      <c r="BK272" s="62"/>
      <c r="BL272" s="62"/>
      <c r="BM272" s="62"/>
      <c r="BN272" s="62"/>
      <c r="BO272" s="62">
        <v>0.46100000000000002</v>
      </c>
      <c r="BP272" s="62">
        <v>3.5000000000000003E-2</v>
      </c>
      <c r="BQ272" s="62">
        <v>0</v>
      </c>
      <c r="BR272" s="62">
        <v>0</v>
      </c>
      <c r="BS272" s="62">
        <v>0.215</v>
      </c>
      <c r="BT272" s="62">
        <v>2.5000000000000001E-3</v>
      </c>
      <c r="BU272" s="62">
        <v>0.215</v>
      </c>
      <c r="BV272" s="62">
        <v>2.5000000000000001E-3</v>
      </c>
      <c r="BW272" s="62"/>
      <c r="BX272" s="62"/>
      <c r="BY272" s="62"/>
      <c r="BZ272" s="62"/>
      <c r="CA272" s="62"/>
      <c r="CB272" s="62"/>
      <c r="CC272" s="62">
        <v>0.3</v>
      </c>
      <c r="CD272" s="62">
        <v>0</v>
      </c>
      <c r="CE272" s="331"/>
      <c r="CF272" s="76"/>
      <c r="CG272" s="91"/>
    </row>
    <row r="273" spans="4:85" x14ac:dyDescent="0.2">
      <c r="D273" s="91">
        <v>44501</v>
      </c>
      <c r="F273" s="89">
        <v>4.3244999999999996</v>
      </c>
      <c r="G273" s="90">
        <v>7.0917793785069017E-2</v>
      </c>
      <c r="H273" s="89">
        <v>0.15</v>
      </c>
      <c r="I273" s="89">
        <v>0.8</v>
      </c>
      <c r="J273" s="89">
        <v>0.85</v>
      </c>
      <c r="K273" s="89">
        <v>0.8</v>
      </c>
      <c r="L273" s="89">
        <v>0.8</v>
      </c>
      <c r="M273" s="89">
        <v>0.9</v>
      </c>
      <c r="N273" s="89">
        <v>0.95</v>
      </c>
      <c r="O273" s="89">
        <v>0.85</v>
      </c>
      <c r="P273" s="89">
        <v>0.8</v>
      </c>
      <c r="Q273" s="89">
        <v>0.95</v>
      </c>
      <c r="R273" s="90">
        <v>0.45</v>
      </c>
      <c r="S273" s="90">
        <v>0.8</v>
      </c>
      <c r="T273" s="89">
        <v>0.8</v>
      </c>
      <c r="U273" s="89"/>
      <c r="V273" s="89"/>
      <c r="W273" s="89"/>
      <c r="X273" s="89"/>
      <c r="Y273" s="89"/>
      <c r="Z273" s="89"/>
      <c r="AA273" s="89"/>
      <c r="AB273" s="89"/>
      <c r="AC273" s="89"/>
      <c r="AD273" s="89"/>
      <c r="AE273" s="89"/>
      <c r="AF273" s="89"/>
      <c r="AG273" s="89"/>
      <c r="AH273" s="89"/>
      <c r="AI273" s="90"/>
      <c r="AJ273" s="90"/>
      <c r="AK273" s="90">
        <v>0</v>
      </c>
      <c r="AL273" s="89">
        <v>0</v>
      </c>
      <c r="AM273" s="89"/>
      <c r="AN273" s="89"/>
      <c r="AO273" s="89">
        <v>-0.17</v>
      </c>
      <c r="AP273" s="62">
        <v>0</v>
      </c>
      <c r="AQ273" s="62">
        <v>0</v>
      </c>
      <c r="AR273" s="62">
        <v>0</v>
      </c>
      <c r="AS273" s="62">
        <v>-0.33</v>
      </c>
      <c r="AT273" s="62">
        <v>0</v>
      </c>
      <c r="AU273" s="62">
        <v>0</v>
      </c>
      <c r="AV273" s="62">
        <v>0</v>
      </c>
      <c r="AW273" s="62">
        <v>0</v>
      </c>
      <c r="AX273" s="62">
        <v>0</v>
      </c>
      <c r="AY273" s="62"/>
      <c r="AZ273" s="62"/>
      <c r="BA273" s="62">
        <v>0.27</v>
      </c>
      <c r="BB273" s="62">
        <v>1.7500000000000002E-2</v>
      </c>
      <c r="BC273" s="62"/>
      <c r="BD273" s="62"/>
      <c r="BE273" s="62"/>
      <c r="BF273" s="62"/>
      <c r="BG273" s="62"/>
      <c r="BH273" s="62"/>
      <c r="BI273" s="62"/>
      <c r="BJ273" s="62"/>
      <c r="BK273" s="62"/>
      <c r="BL273" s="62"/>
      <c r="BM273" s="62"/>
      <c r="BN273" s="62"/>
      <c r="BO273" s="62">
        <v>0.76749999999999996</v>
      </c>
      <c r="BP273" s="62">
        <v>0.14599999999999999</v>
      </c>
      <c r="BQ273" s="62">
        <v>0</v>
      </c>
      <c r="BR273" s="62">
        <v>0</v>
      </c>
      <c r="BS273" s="62">
        <v>0.28749999999999998</v>
      </c>
      <c r="BT273" s="62">
        <v>0.02</v>
      </c>
      <c r="BU273" s="62">
        <v>0.46500000000000002</v>
      </c>
      <c r="BV273" s="62">
        <v>1.4999999999999999E-2</v>
      </c>
      <c r="BW273" s="62"/>
      <c r="BX273" s="62"/>
      <c r="BY273" s="62"/>
      <c r="BZ273" s="62"/>
      <c r="CA273" s="62"/>
      <c r="CB273" s="62"/>
      <c r="CC273" s="62">
        <v>0.23</v>
      </c>
      <c r="CD273" s="62">
        <v>0</v>
      </c>
      <c r="CE273" s="331"/>
      <c r="CF273" s="76"/>
      <c r="CG273" s="91"/>
    </row>
    <row r="274" spans="4:85" x14ac:dyDescent="0.2">
      <c r="D274" s="91">
        <v>44531</v>
      </c>
      <c r="F274" s="89">
        <v>4.3565000000000005</v>
      </c>
      <c r="G274" s="90">
        <v>7.0910298212095019E-2</v>
      </c>
      <c r="H274" s="89">
        <v>0.15</v>
      </c>
      <c r="I274" s="89">
        <v>1</v>
      </c>
      <c r="J274" s="89">
        <v>1.05</v>
      </c>
      <c r="K274" s="89">
        <v>1</v>
      </c>
      <c r="L274" s="89">
        <v>1</v>
      </c>
      <c r="M274" s="89">
        <v>1.1499999999999999</v>
      </c>
      <c r="N274" s="89">
        <v>1.25</v>
      </c>
      <c r="O274" s="89">
        <v>1.05</v>
      </c>
      <c r="P274" s="89">
        <v>1</v>
      </c>
      <c r="Q274" s="89">
        <v>1.35</v>
      </c>
      <c r="R274" s="90">
        <v>0.65</v>
      </c>
      <c r="S274" s="90">
        <v>1.1000000000000001</v>
      </c>
      <c r="T274" s="89">
        <v>1</v>
      </c>
      <c r="U274" s="89"/>
      <c r="V274" s="89"/>
      <c r="W274" s="89"/>
      <c r="X274" s="89"/>
      <c r="Y274" s="89"/>
      <c r="Z274" s="89"/>
      <c r="AA274" s="89"/>
      <c r="AB274" s="89"/>
      <c r="AC274" s="89"/>
      <c r="AD274" s="89"/>
      <c r="AE274" s="89"/>
      <c r="AF274" s="89"/>
      <c r="AG274" s="89"/>
      <c r="AH274" s="89"/>
      <c r="AI274" s="90"/>
      <c r="AJ274" s="90"/>
      <c r="AK274" s="90">
        <v>0</v>
      </c>
      <c r="AL274" s="89">
        <v>0</v>
      </c>
      <c r="AM274" s="89"/>
      <c r="AN274" s="89"/>
      <c r="AO274" s="89">
        <v>-0.17</v>
      </c>
      <c r="AP274" s="62">
        <v>0</v>
      </c>
      <c r="AQ274" s="62">
        <v>0</v>
      </c>
      <c r="AR274" s="62">
        <v>0</v>
      </c>
      <c r="AS274" s="62">
        <v>-0.33</v>
      </c>
      <c r="AT274" s="62">
        <v>0</v>
      </c>
      <c r="AU274" s="62">
        <v>0</v>
      </c>
      <c r="AV274" s="62">
        <v>0</v>
      </c>
      <c r="AW274" s="62">
        <v>0</v>
      </c>
      <c r="AX274" s="62">
        <v>0</v>
      </c>
      <c r="AY274" s="62"/>
      <c r="AZ274" s="62"/>
      <c r="BA274" s="62">
        <v>0.30499999999999999</v>
      </c>
      <c r="BB274" s="62">
        <v>2.2499999999999999E-2</v>
      </c>
      <c r="BC274" s="62"/>
      <c r="BD274" s="62"/>
      <c r="BE274" s="62"/>
      <c r="BF274" s="62"/>
      <c r="BG274" s="62"/>
      <c r="BH274" s="62"/>
      <c r="BI274" s="62"/>
      <c r="BJ274" s="62"/>
      <c r="BK274" s="62"/>
      <c r="BL274" s="62"/>
      <c r="BM274" s="62"/>
      <c r="BN274" s="62"/>
      <c r="BO274" s="62">
        <v>1.19</v>
      </c>
      <c r="BP274" s="62">
        <v>0.2</v>
      </c>
      <c r="BQ274" s="62">
        <v>0</v>
      </c>
      <c r="BR274" s="62">
        <v>0</v>
      </c>
      <c r="BS274" s="62">
        <v>0.33750000000000002</v>
      </c>
      <c r="BT274" s="62">
        <v>2.2499999999999999E-2</v>
      </c>
      <c r="BU274" s="62">
        <v>0.8</v>
      </c>
      <c r="BV274" s="62">
        <v>1.7500000000000002E-2</v>
      </c>
      <c r="BW274" s="62"/>
      <c r="BX274" s="62"/>
      <c r="BY274" s="62"/>
      <c r="BZ274" s="62"/>
      <c r="CA274" s="62"/>
      <c r="CB274" s="62"/>
      <c r="CC274" s="62">
        <v>0.26</v>
      </c>
      <c r="CD274" s="62">
        <v>0</v>
      </c>
      <c r="CE274" s="331"/>
      <c r="CF274" s="76"/>
      <c r="CG274" s="91"/>
    </row>
    <row r="275" spans="4:85" x14ac:dyDescent="0.2">
      <c r="D275" s="91">
        <v>44562</v>
      </c>
      <c r="F275" s="89">
        <v>4.5724999999999998</v>
      </c>
      <c r="G275" s="90">
        <v>7.0902552786707027E-2</v>
      </c>
      <c r="H275" s="89">
        <v>0.15</v>
      </c>
      <c r="I275" s="89">
        <v>1</v>
      </c>
      <c r="J275" s="89">
        <v>1.05</v>
      </c>
      <c r="K275" s="89">
        <v>1</v>
      </c>
      <c r="L275" s="89">
        <v>1</v>
      </c>
      <c r="M275" s="89">
        <v>1.1499999999999999</v>
      </c>
      <c r="N275" s="89">
        <v>1.45</v>
      </c>
      <c r="O275" s="89">
        <v>1.05</v>
      </c>
      <c r="P275" s="89">
        <v>1</v>
      </c>
      <c r="Q275" s="89">
        <v>1.35</v>
      </c>
      <c r="R275" s="90">
        <v>0.7</v>
      </c>
      <c r="S275" s="90">
        <v>1.1000000000000001</v>
      </c>
      <c r="T275" s="89">
        <v>1</v>
      </c>
      <c r="U275" s="89"/>
      <c r="V275" s="89"/>
      <c r="W275" s="89"/>
      <c r="X275" s="89"/>
      <c r="Y275" s="89"/>
      <c r="Z275" s="89"/>
      <c r="AA275" s="89"/>
      <c r="AB275" s="89"/>
      <c r="AC275" s="89"/>
      <c r="AD275" s="89"/>
      <c r="AE275" s="89"/>
      <c r="AF275" s="89"/>
      <c r="AG275" s="89"/>
      <c r="AH275" s="89"/>
      <c r="AI275" s="90"/>
      <c r="AJ275" s="90"/>
      <c r="AK275" s="90">
        <v>0</v>
      </c>
      <c r="AL275" s="89">
        <v>0</v>
      </c>
      <c r="AM275" s="89"/>
      <c r="AN275" s="89"/>
      <c r="AO275" s="89">
        <v>-0.17</v>
      </c>
      <c r="AP275" s="62">
        <v>0</v>
      </c>
      <c r="AQ275" s="62">
        <v>0</v>
      </c>
      <c r="AR275" s="62">
        <v>0</v>
      </c>
      <c r="AS275" s="62">
        <v>-0.33</v>
      </c>
      <c r="AT275" s="62">
        <v>0</v>
      </c>
      <c r="AU275" s="62">
        <v>0</v>
      </c>
      <c r="AV275" s="62">
        <v>0</v>
      </c>
      <c r="AW275" s="62">
        <v>0</v>
      </c>
      <c r="AX275" s="62">
        <v>0</v>
      </c>
      <c r="AY275" s="62"/>
      <c r="AZ275" s="62"/>
      <c r="BA275" s="62">
        <v>0.30499999999999999</v>
      </c>
      <c r="BB275" s="62">
        <v>2.2499999999999999E-2</v>
      </c>
      <c r="BC275" s="62"/>
      <c r="BD275" s="62"/>
      <c r="BE275" s="62"/>
      <c r="BF275" s="62"/>
      <c r="BG275" s="62"/>
      <c r="BH275" s="62"/>
      <c r="BI275" s="62"/>
      <c r="BJ275" s="62"/>
      <c r="BK275" s="62"/>
      <c r="BL275" s="62"/>
      <c r="BM275" s="62"/>
      <c r="BN275" s="62"/>
      <c r="BO275" s="62">
        <v>1.5249999999999999</v>
      </c>
      <c r="BP275" s="62">
        <v>0.3</v>
      </c>
      <c r="BQ275" s="62">
        <v>0</v>
      </c>
      <c r="BR275" s="62">
        <v>0</v>
      </c>
      <c r="BS275" s="62">
        <v>0.4375</v>
      </c>
      <c r="BT275" s="62">
        <v>0.03</v>
      </c>
      <c r="BU275" s="62">
        <v>0.97499999999999998</v>
      </c>
      <c r="BV275" s="62">
        <v>2.2499999999999999E-2</v>
      </c>
      <c r="BW275" s="62"/>
      <c r="BX275" s="62"/>
      <c r="BY275" s="62"/>
      <c r="BZ275" s="62"/>
      <c r="CA275" s="62"/>
      <c r="CB275" s="62"/>
      <c r="CC275" s="62">
        <v>8.5000000000000006E-2</v>
      </c>
      <c r="CD275" s="62">
        <v>0</v>
      </c>
      <c r="CE275" s="331"/>
      <c r="CF275" s="76"/>
      <c r="CG275" s="91"/>
    </row>
    <row r="276" spans="4:85" x14ac:dyDescent="0.2">
      <c r="D276" s="91">
        <v>44593</v>
      </c>
      <c r="F276" s="89">
        <v>4.5185000000000004</v>
      </c>
      <c r="G276" s="90">
        <v>7.0894807361339018E-2</v>
      </c>
      <c r="H276" s="89">
        <v>0.15</v>
      </c>
      <c r="I276" s="89">
        <v>1</v>
      </c>
      <c r="J276" s="89">
        <v>1.05</v>
      </c>
      <c r="K276" s="89">
        <v>1</v>
      </c>
      <c r="L276" s="89">
        <v>1</v>
      </c>
      <c r="M276" s="89">
        <v>1.1499999999999999</v>
      </c>
      <c r="N276" s="89">
        <v>1.45</v>
      </c>
      <c r="O276" s="89">
        <v>1.05</v>
      </c>
      <c r="P276" s="89">
        <v>1</v>
      </c>
      <c r="Q276" s="89">
        <v>1.35</v>
      </c>
      <c r="R276" s="90">
        <v>0.7</v>
      </c>
      <c r="S276" s="90">
        <v>1.1000000000000001</v>
      </c>
      <c r="T276" s="89">
        <v>1</v>
      </c>
      <c r="U276" s="89"/>
      <c r="V276" s="89"/>
      <c r="W276" s="89"/>
      <c r="X276" s="89"/>
      <c r="Y276" s="89"/>
      <c r="Z276" s="89"/>
      <c r="AA276" s="89"/>
      <c r="AB276" s="89"/>
      <c r="AC276" s="89"/>
      <c r="AD276" s="89"/>
      <c r="AE276" s="89"/>
      <c r="AF276" s="89"/>
      <c r="AG276" s="89"/>
      <c r="AH276" s="89"/>
      <c r="AI276" s="90"/>
      <c r="AJ276" s="90"/>
      <c r="AK276" s="90">
        <v>0</v>
      </c>
      <c r="AL276" s="89">
        <v>0</v>
      </c>
      <c r="AM276" s="89"/>
      <c r="AN276" s="89"/>
      <c r="AO276" s="89">
        <v>-0.17</v>
      </c>
      <c r="AP276" s="62">
        <v>0</v>
      </c>
      <c r="AQ276" s="62">
        <v>0</v>
      </c>
      <c r="AR276" s="62">
        <v>0</v>
      </c>
      <c r="AS276" s="62">
        <v>-0.33</v>
      </c>
      <c r="AT276" s="62">
        <v>0</v>
      </c>
      <c r="AU276" s="62">
        <v>0</v>
      </c>
      <c r="AV276" s="62">
        <v>0</v>
      </c>
      <c r="AW276" s="62">
        <v>0</v>
      </c>
      <c r="AX276" s="62">
        <v>0</v>
      </c>
      <c r="AY276" s="62"/>
      <c r="AZ276" s="62"/>
      <c r="BA276" s="62">
        <v>0.30499999999999999</v>
      </c>
      <c r="BB276" s="62">
        <v>2.2499999999999999E-2</v>
      </c>
      <c r="BC276" s="62"/>
      <c r="BD276" s="62"/>
      <c r="BE276" s="62"/>
      <c r="BF276" s="62"/>
      <c r="BG276" s="62"/>
      <c r="BH276" s="62"/>
      <c r="BI276" s="62"/>
      <c r="BJ276" s="62"/>
      <c r="BK276" s="62"/>
      <c r="BL276" s="62"/>
      <c r="BM276" s="62"/>
      <c r="BN276" s="62"/>
      <c r="BO276" s="62">
        <v>1.4550000000000001</v>
      </c>
      <c r="BP276" s="62">
        <v>0.3</v>
      </c>
      <c r="BQ276" s="62">
        <v>0</v>
      </c>
      <c r="BR276" s="62">
        <v>0</v>
      </c>
      <c r="BS276" s="62">
        <v>0.435</v>
      </c>
      <c r="BT276" s="62">
        <v>0.03</v>
      </c>
      <c r="BU276" s="62">
        <v>0.97499999999999998</v>
      </c>
      <c r="BV276" s="62">
        <v>1.7500000000000002E-2</v>
      </c>
      <c r="BW276" s="62"/>
      <c r="BX276" s="62"/>
      <c r="BY276" s="62"/>
      <c r="BZ276" s="62"/>
      <c r="CA276" s="62"/>
      <c r="CB276" s="62"/>
      <c r="CC276" s="62">
        <v>7.4999999999999997E-2</v>
      </c>
      <c r="CD276" s="62">
        <v>0</v>
      </c>
      <c r="CE276" s="331"/>
      <c r="CF276" s="76"/>
      <c r="CG276" s="91"/>
    </row>
    <row r="277" spans="4:85" x14ac:dyDescent="0.2">
      <c r="D277" s="91">
        <v>44621</v>
      </c>
      <c r="F277" s="89">
        <v>4.4355000000000002</v>
      </c>
      <c r="G277" s="90">
        <v>7.0887811493283007E-2</v>
      </c>
      <c r="H277" s="89">
        <v>0.15</v>
      </c>
      <c r="I277" s="89">
        <v>0.75</v>
      </c>
      <c r="J277" s="89">
        <v>0.8</v>
      </c>
      <c r="K277" s="89">
        <v>0.75</v>
      </c>
      <c r="L277" s="89">
        <v>0.75</v>
      </c>
      <c r="M277" s="89">
        <v>0.85</v>
      </c>
      <c r="N277" s="89">
        <v>1</v>
      </c>
      <c r="O277" s="89">
        <v>0.75</v>
      </c>
      <c r="P277" s="89">
        <v>0.75</v>
      </c>
      <c r="Q277" s="89">
        <v>0.95</v>
      </c>
      <c r="R277" s="90">
        <v>0.35</v>
      </c>
      <c r="S277" s="90">
        <v>0.75</v>
      </c>
      <c r="T277" s="89">
        <v>0.75</v>
      </c>
      <c r="U277" s="89"/>
      <c r="V277" s="89"/>
      <c r="W277" s="89"/>
      <c r="X277" s="89"/>
      <c r="Y277" s="89"/>
      <c r="Z277" s="89"/>
      <c r="AA277" s="89"/>
      <c r="AB277" s="89"/>
      <c r="AC277" s="89"/>
      <c r="AD277" s="89"/>
      <c r="AE277" s="89"/>
      <c r="AF277" s="89"/>
      <c r="AG277" s="89"/>
      <c r="AH277" s="89"/>
      <c r="AI277" s="90"/>
      <c r="AJ277" s="90"/>
      <c r="AK277" s="90">
        <v>0</v>
      </c>
      <c r="AL277" s="89">
        <v>0</v>
      </c>
      <c r="AM277" s="89"/>
      <c r="AN277" s="89"/>
      <c r="AO277" s="89">
        <v>-0.17</v>
      </c>
      <c r="AP277" s="62">
        <v>0</v>
      </c>
      <c r="AQ277" s="62">
        <v>0</v>
      </c>
      <c r="AR277" s="62">
        <v>0</v>
      </c>
      <c r="AS277" s="62">
        <v>-0.33</v>
      </c>
      <c r="AT277" s="62">
        <v>0</v>
      </c>
      <c r="AU277" s="62">
        <v>0</v>
      </c>
      <c r="AV277" s="62">
        <v>0</v>
      </c>
      <c r="AW277" s="62">
        <v>0</v>
      </c>
      <c r="AX277" s="62">
        <v>0</v>
      </c>
      <c r="AY277" s="62"/>
      <c r="AZ277" s="62"/>
      <c r="BA277" s="62">
        <v>0.26500000000000001</v>
      </c>
      <c r="BB277" s="62">
        <v>2.2499999999999999E-2</v>
      </c>
      <c r="BC277" s="62"/>
      <c r="BD277" s="62"/>
      <c r="BE277" s="62"/>
      <c r="BF277" s="62"/>
      <c r="BG277" s="62"/>
      <c r="BH277" s="62"/>
      <c r="BI277" s="62"/>
      <c r="BJ277" s="62"/>
      <c r="BK277" s="62"/>
      <c r="BL277" s="62"/>
      <c r="BM277" s="62"/>
      <c r="BN277" s="62"/>
      <c r="BO277" s="62">
        <v>0.83499999999999996</v>
      </c>
      <c r="BP277" s="62">
        <v>0.16</v>
      </c>
      <c r="BQ277" s="62">
        <v>0</v>
      </c>
      <c r="BR277" s="62">
        <v>0</v>
      </c>
      <c r="BS277" s="62">
        <v>0.30249999999999999</v>
      </c>
      <c r="BT277" s="62">
        <v>0.02</v>
      </c>
      <c r="BU277" s="62">
        <v>0.60750000000000004</v>
      </c>
      <c r="BV277" s="62">
        <v>2.5000000000000001E-3</v>
      </c>
      <c r="BW277" s="62"/>
      <c r="BX277" s="62"/>
      <c r="BY277" s="62"/>
      <c r="BZ277" s="62"/>
      <c r="CA277" s="62"/>
      <c r="CB277" s="62"/>
      <c r="CC277" s="62">
        <v>0.115</v>
      </c>
      <c r="CD277" s="62">
        <v>0</v>
      </c>
      <c r="CE277" s="331"/>
      <c r="CF277" s="76"/>
      <c r="CG277" s="91"/>
    </row>
    <row r="278" spans="4:85" x14ac:dyDescent="0.2">
      <c r="D278" s="91">
        <v>44652</v>
      </c>
      <c r="F278" s="89">
        <v>4.3525</v>
      </c>
      <c r="G278" s="90">
        <v>7.088006606795301E-2</v>
      </c>
      <c r="H278" s="89">
        <v>0.15</v>
      </c>
      <c r="I278" s="89">
        <v>0.4</v>
      </c>
      <c r="J278" s="89">
        <v>0.45</v>
      </c>
      <c r="K278" s="89">
        <v>0.4</v>
      </c>
      <c r="L278" s="89">
        <v>0.45</v>
      </c>
      <c r="M278" s="89">
        <v>0.45</v>
      </c>
      <c r="N278" s="89">
        <v>0.45</v>
      </c>
      <c r="O278" s="89">
        <v>0.45</v>
      </c>
      <c r="P278" s="89">
        <v>0.45</v>
      </c>
      <c r="Q278" s="89">
        <v>0.5</v>
      </c>
      <c r="R278" s="90">
        <v>0.3</v>
      </c>
      <c r="S278" s="90">
        <v>0.45</v>
      </c>
      <c r="T278" s="89">
        <v>0.4</v>
      </c>
      <c r="U278" s="89"/>
      <c r="V278" s="89"/>
      <c r="W278" s="89"/>
      <c r="X278" s="89"/>
      <c r="Y278" s="89"/>
      <c r="Z278" s="89"/>
      <c r="AA278" s="89"/>
      <c r="AB278" s="89"/>
      <c r="AC278" s="89"/>
      <c r="AD278" s="89"/>
      <c r="AE278" s="89"/>
      <c r="AF278" s="89"/>
      <c r="AG278" s="89"/>
      <c r="AH278" s="89"/>
      <c r="AI278" s="90"/>
      <c r="AJ278" s="90"/>
      <c r="AK278" s="90">
        <v>0</v>
      </c>
      <c r="AL278" s="89">
        <v>0</v>
      </c>
      <c r="AM278" s="89"/>
      <c r="AN278" s="89"/>
      <c r="AO278" s="89">
        <v>-0.17</v>
      </c>
      <c r="AP278" s="62">
        <v>0</v>
      </c>
      <c r="AQ278" s="62">
        <v>0</v>
      </c>
      <c r="AR278" s="62">
        <v>0</v>
      </c>
      <c r="AS278" s="62">
        <v>-0.33</v>
      </c>
      <c r="AT278" s="62">
        <v>0</v>
      </c>
      <c r="AU278" s="62">
        <v>0</v>
      </c>
      <c r="AV278" s="62">
        <v>0</v>
      </c>
      <c r="AW278" s="62">
        <v>0</v>
      </c>
      <c r="AX278" s="62">
        <v>0</v>
      </c>
      <c r="AY278" s="62"/>
      <c r="AZ278" s="62"/>
      <c r="BA278" s="62">
        <v>0.19500000000000001</v>
      </c>
      <c r="BB278" s="62">
        <v>1.7500000000000002E-2</v>
      </c>
      <c r="BC278" s="62"/>
      <c r="BD278" s="62"/>
      <c r="BE278" s="62"/>
      <c r="BF278" s="62"/>
      <c r="BG278" s="62"/>
      <c r="BH278" s="62"/>
      <c r="BI278" s="62"/>
      <c r="BJ278" s="62"/>
      <c r="BK278" s="62"/>
      <c r="BL278" s="62"/>
      <c r="BM278" s="62"/>
      <c r="BN278" s="62"/>
      <c r="BO278" s="62">
        <v>0.45</v>
      </c>
      <c r="BP278" s="62">
        <v>0.02</v>
      </c>
      <c r="BQ278" s="62">
        <v>0</v>
      </c>
      <c r="BR278" s="62">
        <v>0</v>
      </c>
      <c r="BS278" s="62">
        <v>0.25</v>
      </c>
      <c r="BT278" s="62">
        <v>5.0000000000000001E-3</v>
      </c>
      <c r="BU278" s="62">
        <v>0.25</v>
      </c>
      <c r="BV278" s="62">
        <v>5.0000000000000001E-3</v>
      </c>
      <c r="BW278" s="62"/>
      <c r="BX278" s="62"/>
      <c r="BY278" s="62"/>
      <c r="BZ278" s="62"/>
      <c r="CA278" s="62"/>
      <c r="CB278" s="62"/>
      <c r="CC278" s="62">
        <v>0.55000000000000004</v>
      </c>
      <c r="CD278" s="62">
        <v>0</v>
      </c>
      <c r="CE278" s="331"/>
      <c r="CF278" s="76"/>
      <c r="CG278" s="91"/>
    </row>
    <row r="279" spans="4:85" x14ac:dyDescent="0.2">
      <c r="D279" s="91">
        <v>44682</v>
      </c>
      <c r="F279" s="89">
        <v>4.3565000000000005</v>
      </c>
      <c r="G279" s="90">
        <v>7.0872570495072007E-2</v>
      </c>
      <c r="H279" s="89">
        <v>0.15</v>
      </c>
      <c r="I279" s="89">
        <v>0.45</v>
      </c>
      <c r="J279" s="89">
        <v>0.5</v>
      </c>
      <c r="K279" s="89">
        <v>0.4</v>
      </c>
      <c r="L279" s="89">
        <v>0.4</v>
      </c>
      <c r="M279" s="89">
        <v>0.45</v>
      </c>
      <c r="N279" s="89">
        <v>0.5</v>
      </c>
      <c r="O279" s="89">
        <v>0.45</v>
      </c>
      <c r="P279" s="89">
        <v>0.4</v>
      </c>
      <c r="Q279" s="89">
        <v>0.45</v>
      </c>
      <c r="R279" s="90">
        <v>0.25</v>
      </c>
      <c r="S279" s="90">
        <v>0.5</v>
      </c>
      <c r="T279" s="89">
        <v>0.45</v>
      </c>
      <c r="U279" s="89"/>
      <c r="V279" s="89"/>
      <c r="W279" s="89"/>
      <c r="X279" s="89"/>
      <c r="Y279" s="89"/>
      <c r="Z279" s="89"/>
      <c r="AA279" s="89"/>
      <c r="AB279" s="89"/>
      <c r="AC279" s="89"/>
      <c r="AD279" s="89"/>
      <c r="AE279" s="89"/>
      <c r="AF279" s="89"/>
      <c r="AG279" s="89"/>
      <c r="AH279" s="89"/>
      <c r="AI279" s="90"/>
      <c r="AJ279" s="90"/>
      <c r="AK279" s="90">
        <v>0</v>
      </c>
      <c r="AL279" s="89">
        <v>0</v>
      </c>
      <c r="AM279" s="89"/>
      <c r="AN279" s="89"/>
      <c r="AO279" s="89">
        <v>-0.17</v>
      </c>
      <c r="AP279" s="62">
        <v>0</v>
      </c>
      <c r="AQ279" s="62">
        <v>0</v>
      </c>
      <c r="AR279" s="62">
        <v>0</v>
      </c>
      <c r="AS279" s="62">
        <v>-0.33</v>
      </c>
      <c r="AT279" s="62">
        <v>0</v>
      </c>
      <c r="AU279" s="62">
        <v>0</v>
      </c>
      <c r="AV279" s="62">
        <v>0</v>
      </c>
      <c r="AW279" s="62">
        <v>0</v>
      </c>
      <c r="AX279" s="62">
        <v>0</v>
      </c>
      <c r="AY279" s="62"/>
      <c r="AZ279" s="62"/>
      <c r="BA279" s="62">
        <v>0.1825</v>
      </c>
      <c r="BB279" s="62">
        <v>0.01</v>
      </c>
      <c r="BC279" s="62"/>
      <c r="BD279" s="62"/>
      <c r="BE279" s="62"/>
      <c r="BF279" s="62"/>
      <c r="BG279" s="62"/>
      <c r="BH279" s="62"/>
      <c r="BI279" s="62"/>
      <c r="BJ279" s="62"/>
      <c r="BK279" s="62"/>
      <c r="BL279" s="62"/>
      <c r="BM279" s="62"/>
      <c r="BN279" s="62"/>
      <c r="BO279" s="62">
        <v>0.40500000000000003</v>
      </c>
      <c r="BP279" s="62">
        <v>0.02</v>
      </c>
      <c r="BQ279" s="62">
        <v>0</v>
      </c>
      <c r="BR279" s="62">
        <v>0</v>
      </c>
      <c r="BS279" s="62">
        <v>0.20250000000000001</v>
      </c>
      <c r="BT279" s="62">
        <v>5.0000000000000001E-3</v>
      </c>
      <c r="BU279" s="62">
        <v>0.20250000000000001</v>
      </c>
      <c r="BV279" s="62">
        <v>5.0000000000000001E-3</v>
      </c>
      <c r="BW279" s="62"/>
      <c r="BX279" s="62"/>
      <c r="BY279" s="62"/>
      <c r="BZ279" s="62"/>
      <c r="CA279" s="62"/>
      <c r="CB279" s="62"/>
      <c r="CC279" s="62">
        <v>0.7</v>
      </c>
      <c r="CD279" s="62">
        <v>0</v>
      </c>
      <c r="CE279" s="331"/>
      <c r="CF279" s="76"/>
      <c r="CG279" s="91"/>
    </row>
    <row r="280" spans="4:85" x14ac:dyDescent="0.2">
      <c r="D280" s="91">
        <v>44713</v>
      </c>
      <c r="F280" s="89">
        <v>4.4074999999999998</v>
      </c>
      <c r="G280" s="90">
        <v>7.0864825069782006E-2</v>
      </c>
      <c r="H280" s="89">
        <v>0.15</v>
      </c>
      <c r="I280" s="89">
        <v>0.45</v>
      </c>
      <c r="J280" s="89">
        <v>0.5</v>
      </c>
      <c r="K280" s="89">
        <v>0.4</v>
      </c>
      <c r="L280" s="89">
        <v>0.5</v>
      </c>
      <c r="M280" s="89">
        <v>0.45</v>
      </c>
      <c r="N280" s="89">
        <v>0.5</v>
      </c>
      <c r="O280" s="89">
        <v>0.5</v>
      </c>
      <c r="P280" s="89">
        <v>0.5</v>
      </c>
      <c r="Q280" s="89">
        <v>0.5</v>
      </c>
      <c r="R280" s="90">
        <v>0.25</v>
      </c>
      <c r="S280" s="90">
        <v>0.5</v>
      </c>
      <c r="T280" s="89">
        <v>0.45</v>
      </c>
      <c r="U280" s="89"/>
      <c r="V280" s="89"/>
      <c r="W280" s="89"/>
      <c r="X280" s="89"/>
      <c r="Y280" s="89"/>
      <c r="Z280" s="89"/>
      <c r="AA280" s="89"/>
      <c r="AB280" s="89"/>
      <c r="AC280" s="89"/>
      <c r="AD280" s="89"/>
      <c r="AE280" s="89"/>
      <c r="AF280" s="89"/>
      <c r="AG280" s="89"/>
      <c r="AH280" s="89"/>
      <c r="AI280" s="90"/>
      <c r="AJ280" s="90"/>
      <c r="AK280" s="90">
        <v>0</v>
      </c>
      <c r="AL280" s="89">
        <v>0</v>
      </c>
      <c r="AM280" s="89"/>
      <c r="AN280" s="89"/>
      <c r="AO280" s="89">
        <v>-0.17</v>
      </c>
      <c r="AP280" s="62">
        <v>0</v>
      </c>
      <c r="AQ280" s="62">
        <v>0</v>
      </c>
      <c r="AR280" s="62">
        <v>0</v>
      </c>
      <c r="AS280" s="62">
        <v>-0.33</v>
      </c>
      <c r="AT280" s="62">
        <v>0</v>
      </c>
      <c r="AU280" s="62">
        <v>0</v>
      </c>
      <c r="AV280" s="62">
        <v>0</v>
      </c>
      <c r="AW280" s="62">
        <v>0</v>
      </c>
      <c r="AX280" s="62">
        <v>0</v>
      </c>
      <c r="AY280" s="62"/>
      <c r="AZ280" s="62"/>
      <c r="BA280" s="62">
        <v>0.1825</v>
      </c>
      <c r="BB280" s="62">
        <v>1.2500000000000001E-2</v>
      </c>
      <c r="BC280" s="62"/>
      <c r="BD280" s="62"/>
      <c r="BE280" s="62"/>
      <c r="BF280" s="62"/>
      <c r="BG280" s="62"/>
      <c r="BH280" s="62"/>
      <c r="BI280" s="62"/>
      <c r="BJ280" s="62"/>
      <c r="BK280" s="62"/>
      <c r="BL280" s="62"/>
      <c r="BM280" s="62"/>
      <c r="BN280" s="62"/>
      <c r="BO280" s="62">
        <v>0.39500000000000002</v>
      </c>
      <c r="BP280" s="62">
        <v>3.5000000000000003E-2</v>
      </c>
      <c r="BQ280" s="62">
        <v>0</v>
      </c>
      <c r="BR280" s="62">
        <v>0</v>
      </c>
      <c r="BS280" s="62">
        <v>0.20250000000000001</v>
      </c>
      <c r="BT280" s="62">
        <v>5.0000000000000001E-3</v>
      </c>
      <c r="BU280" s="62">
        <v>0.20250000000000001</v>
      </c>
      <c r="BV280" s="62">
        <v>5.0000000000000001E-3</v>
      </c>
      <c r="BW280" s="62"/>
      <c r="BX280" s="62"/>
      <c r="BY280" s="62"/>
      <c r="BZ280" s="62"/>
      <c r="CA280" s="62"/>
      <c r="CB280" s="62"/>
      <c r="CC280" s="62">
        <v>0.8</v>
      </c>
      <c r="CD280" s="62">
        <v>0</v>
      </c>
      <c r="CE280" s="331"/>
      <c r="CF280" s="76"/>
      <c r="CG280" s="91"/>
    </row>
    <row r="281" spans="4:85" x14ac:dyDescent="0.2">
      <c r="D281" s="91">
        <v>44743</v>
      </c>
      <c r="F281" s="89">
        <v>4.4195000000000002</v>
      </c>
      <c r="G281" s="90">
        <v>7.0857329496938015E-2</v>
      </c>
      <c r="H281" s="89">
        <v>0.15</v>
      </c>
      <c r="I281" s="89">
        <v>0.5</v>
      </c>
      <c r="J281" s="89">
        <v>0.5</v>
      </c>
      <c r="K281" s="89">
        <v>0.4</v>
      </c>
      <c r="L281" s="89">
        <v>0.5</v>
      </c>
      <c r="M281" s="89">
        <v>0.5</v>
      </c>
      <c r="N281" s="89">
        <v>0.5</v>
      </c>
      <c r="O281" s="89">
        <v>0.5</v>
      </c>
      <c r="P281" s="89">
        <v>0.5</v>
      </c>
      <c r="Q281" s="89">
        <v>0.5</v>
      </c>
      <c r="R281" s="90">
        <v>0.35</v>
      </c>
      <c r="S281" s="90">
        <v>0.55000000000000004</v>
      </c>
      <c r="T281" s="89">
        <v>0.5</v>
      </c>
      <c r="U281" s="89"/>
      <c r="V281" s="89"/>
      <c r="W281" s="89"/>
      <c r="X281" s="89"/>
      <c r="Y281" s="89"/>
      <c r="Z281" s="89"/>
      <c r="AA281" s="89"/>
      <c r="AB281" s="89"/>
      <c r="AC281" s="89"/>
      <c r="AD281" s="89"/>
      <c r="AE281" s="89"/>
      <c r="AF281" s="89"/>
      <c r="AG281" s="89"/>
      <c r="AH281" s="89"/>
      <c r="AI281" s="90"/>
      <c r="AJ281" s="90"/>
      <c r="AK281" s="90">
        <v>0</v>
      </c>
      <c r="AL281" s="89">
        <v>0</v>
      </c>
      <c r="AM281" s="89"/>
      <c r="AN281" s="89"/>
      <c r="AO281" s="89">
        <v>-0.17</v>
      </c>
      <c r="AP281" s="62">
        <v>0</v>
      </c>
      <c r="AQ281" s="62">
        <v>0</v>
      </c>
      <c r="AR281" s="62">
        <v>0</v>
      </c>
      <c r="AS281" s="62">
        <v>-0.33</v>
      </c>
      <c r="AT281" s="62">
        <v>0</v>
      </c>
      <c r="AU281" s="62">
        <v>0</v>
      </c>
      <c r="AV281" s="62">
        <v>0</v>
      </c>
      <c r="AW281" s="62">
        <v>0</v>
      </c>
      <c r="AX281" s="62">
        <v>0</v>
      </c>
      <c r="AY281" s="62"/>
      <c r="AZ281" s="62"/>
      <c r="BA281" s="62">
        <v>0.1825</v>
      </c>
      <c r="BB281" s="62">
        <v>1.2500000000000001E-2</v>
      </c>
      <c r="BC281" s="62"/>
      <c r="BD281" s="62"/>
      <c r="BE281" s="62"/>
      <c r="BF281" s="62"/>
      <c r="BG281" s="62"/>
      <c r="BH281" s="62"/>
      <c r="BI281" s="62"/>
      <c r="BJ281" s="62"/>
      <c r="BK281" s="62"/>
      <c r="BL281" s="62"/>
      <c r="BM281" s="62"/>
      <c r="BN281" s="62"/>
      <c r="BO281" s="62">
        <v>0.43</v>
      </c>
      <c r="BP281" s="62">
        <v>3.5000000000000003E-2</v>
      </c>
      <c r="BQ281" s="62">
        <v>0</v>
      </c>
      <c r="BR281" s="62">
        <v>0</v>
      </c>
      <c r="BS281" s="62">
        <v>0.215</v>
      </c>
      <c r="BT281" s="62">
        <v>7.4999999999999997E-3</v>
      </c>
      <c r="BU281" s="62">
        <v>0.215</v>
      </c>
      <c r="BV281" s="62">
        <v>7.4999999999999997E-3</v>
      </c>
      <c r="BW281" s="62"/>
      <c r="BX281" s="62"/>
      <c r="BY281" s="62"/>
      <c r="BZ281" s="62"/>
      <c r="CA281" s="62"/>
      <c r="CB281" s="62"/>
      <c r="CC281" s="62">
        <v>1</v>
      </c>
      <c r="CD281" s="62">
        <v>0</v>
      </c>
      <c r="CE281" s="331"/>
      <c r="CF281" s="76"/>
      <c r="CG281" s="91"/>
    </row>
    <row r="282" spans="4:85" x14ac:dyDescent="0.2">
      <c r="D282" s="91">
        <v>44774</v>
      </c>
      <c r="F282" s="89">
        <v>4.4405000000000001</v>
      </c>
      <c r="G282" s="90">
        <v>7.0849584071686011E-2</v>
      </c>
      <c r="H282" s="89">
        <v>0.15</v>
      </c>
      <c r="I282" s="89">
        <v>0.55000000000000004</v>
      </c>
      <c r="J282" s="89">
        <v>0.55000000000000004</v>
      </c>
      <c r="K282" s="89">
        <v>0.5</v>
      </c>
      <c r="L282" s="89">
        <v>0.6</v>
      </c>
      <c r="M282" s="89">
        <v>0.55000000000000004</v>
      </c>
      <c r="N282" s="89">
        <v>0.6</v>
      </c>
      <c r="O282" s="89">
        <v>0.55000000000000004</v>
      </c>
      <c r="P282" s="89">
        <v>0.6</v>
      </c>
      <c r="Q282" s="89">
        <v>0.45</v>
      </c>
      <c r="R282" s="90">
        <v>0.4</v>
      </c>
      <c r="S282" s="90">
        <v>0.6</v>
      </c>
      <c r="T282" s="89">
        <v>0.55000000000000004</v>
      </c>
      <c r="U282" s="89"/>
      <c r="V282" s="89"/>
      <c r="W282" s="89"/>
      <c r="X282" s="89"/>
      <c r="Y282" s="89"/>
      <c r="Z282" s="89"/>
      <c r="AA282" s="89"/>
      <c r="AB282" s="89"/>
      <c r="AC282" s="89"/>
      <c r="AD282" s="89"/>
      <c r="AE282" s="89"/>
      <c r="AF282" s="89"/>
      <c r="AG282" s="89"/>
      <c r="AH282" s="89"/>
      <c r="AI282" s="90"/>
      <c r="AJ282" s="90"/>
      <c r="AK282" s="90">
        <v>0</v>
      </c>
      <c r="AL282" s="89">
        <v>0</v>
      </c>
      <c r="AM282" s="89"/>
      <c r="AN282" s="89"/>
      <c r="AO282" s="89">
        <v>-0.17</v>
      </c>
      <c r="AP282" s="62">
        <v>0</v>
      </c>
      <c r="AQ282" s="62">
        <v>0</v>
      </c>
      <c r="AR282" s="62">
        <v>0</v>
      </c>
      <c r="AS282" s="62">
        <v>-0.33</v>
      </c>
      <c r="AT282" s="62">
        <v>0</v>
      </c>
      <c r="AU282" s="62">
        <v>0</v>
      </c>
      <c r="AV282" s="62">
        <v>0</v>
      </c>
      <c r="AW282" s="62">
        <v>0</v>
      </c>
      <c r="AX282" s="62">
        <v>0</v>
      </c>
      <c r="AY282" s="62"/>
      <c r="AZ282" s="62"/>
      <c r="BA282" s="62">
        <v>0.1825</v>
      </c>
      <c r="BB282" s="62">
        <v>1.2500000000000001E-2</v>
      </c>
      <c r="BC282" s="62"/>
      <c r="BD282" s="62"/>
      <c r="BE282" s="62"/>
      <c r="BF282" s="62"/>
      <c r="BG282" s="62"/>
      <c r="BH282" s="62"/>
      <c r="BI282" s="62"/>
      <c r="BJ282" s="62"/>
      <c r="BK282" s="62"/>
      <c r="BL282" s="62"/>
      <c r="BM282" s="62"/>
      <c r="BN282" s="62"/>
      <c r="BO282" s="62">
        <v>0.495</v>
      </c>
      <c r="BP282" s="62">
        <v>3.5000000000000003E-2</v>
      </c>
      <c r="BQ282" s="62">
        <v>0</v>
      </c>
      <c r="BR282" s="62">
        <v>0</v>
      </c>
      <c r="BS282" s="62">
        <v>0.215</v>
      </c>
      <c r="BT282" s="62">
        <v>7.4999999999999997E-3</v>
      </c>
      <c r="BU282" s="62">
        <v>0.215</v>
      </c>
      <c r="BV282" s="62">
        <v>7.4999999999999997E-3</v>
      </c>
      <c r="BW282" s="62"/>
      <c r="BX282" s="62"/>
      <c r="BY282" s="62"/>
      <c r="BZ282" s="62"/>
      <c r="CA282" s="62"/>
      <c r="CB282" s="62"/>
      <c r="CC282" s="62">
        <v>1</v>
      </c>
      <c r="CD282" s="62">
        <v>0</v>
      </c>
      <c r="CE282" s="331"/>
      <c r="CF282" s="76"/>
      <c r="CG282" s="91"/>
    </row>
    <row r="283" spans="4:85" x14ac:dyDescent="0.2">
      <c r="D283" s="91">
        <v>44805</v>
      </c>
      <c r="F283" s="89">
        <v>4.4485000000000001</v>
      </c>
      <c r="G283" s="90">
        <v>7.0841838646455019E-2</v>
      </c>
      <c r="H283" s="89">
        <v>0.15</v>
      </c>
      <c r="I283" s="89">
        <v>0.55000000000000004</v>
      </c>
      <c r="J283" s="89">
        <v>0.55000000000000004</v>
      </c>
      <c r="K283" s="89">
        <v>0.55000000000000004</v>
      </c>
      <c r="L283" s="89">
        <v>0.55000000000000004</v>
      </c>
      <c r="M283" s="89">
        <v>0.55000000000000004</v>
      </c>
      <c r="N283" s="89">
        <v>0.6</v>
      </c>
      <c r="O283" s="89">
        <v>0.6</v>
      </c>
      <c r="P283" s="89">
        <v>0.55000000000000004</v>
      </c>
      <c r="Q283" s="89">
        <v>0.5</v>
      </c>
      <c r="R283" s="90">
        <v>0.35</v>
      </c>
      <c r="S283" s="90">
        <v>0.6</v>
      </c>
      <c r="T283" s="89">
        <v>0.55000000000000004</v>
      </c>
      <c r="U283" s="89"/>
      <c r="V283" s="89"/>
      <c r="W283" s="89"/>
      <c r="X283" s="89"/>
      <c r="Y283" s="89"/>
      <c r="Z283" s="89"/>
      <c r="AA283" s="89"/>
      <c r="AB283" s="89"/>
      <c r="AC283" s="89"/>
      <c r="AD283" s="89"/>
      <c r="AE283" s="89"/>
      <c r="AF283" s="89"/>
      <c r="AG283" s="89"/>
      <c r="AH283" s="89"/>
      <c r="AI283" s="90"/>
      <c r="AJ283" s="90"/>
      <c r="AK283" s="90">
        <v>0</v>
      </c>
      <c r="AL283" s="89">
        <v>0</v>
      </c>
      <c r="AM283" s="89"/>
      <c r="AN283" s="89"/>
      <c r="AO283" s="89">
        <v>-0.17</v>
      </c>
      <c r="AP283" s="62">
        <v>0</v>
      </c>
      <c r="AQ283" s="62">
        <v>0</v>
      </c>
      <c r="AR283" s="62">
        <v>0</v>
      </c>
      <c r="AS283" s="62">
        <v>-0.33</v>
      </c>
      <c r="AT283" s="62">
        <v>0</v>
      </c>
      <c r="AU283" s="62">
        <v>0</v>
      </c>
      <c r="AV283" s="62">
        <v>0</v>
      </c>
      <c r="AW283" s="62">
        <v>0</v>
      </c>
      <c r="AX283" s="62">
        <v>0</v>
      </c>
      <c r="AY283" s="62"/>
      <c r="AZ283" s="62"/>
      <c r="BA283" s="62">
        <v>0.1825</v>
      </c>
      <c r="BB283" s="62">
        <v>1.2500000000000001E-2</v>
      </c>
      <c r="BC283" s="62"/>
      <c r="BD283" s="62"/>
      <c r="BE283" s="62"/>
      <c r="BF283" s="62"/>
      <c r="BG283" s="62"/>
      <c r="BH283" s="62"/>
      <c r="BI283" s="62"/>
      <c r="BJ283" s="62"/>
      <c r="BK283" s="62"/>
      <c r="BL283" s="62"/>
      <c r="BM283" s="62"/>
      <c r="BN283" s="62"/>
      <c r="BO283" s="62">
        <v>0.39500000000000002</v>
      </c>
      <c r="BP283" s="62">
        <v>3.5000000000000003E-2</v>
      </c>
      <c r="BQ283" s="62">
        <v>0</v>
      </c>
      <c r="BR283" s="62">
        <v>0</v>
      </c>
      <c r="BS283" s="62">
        <v>0.19500000000000001</v>
      </c>
      <c r="BT283" s="62">
        <v>5.0000000000000001E-3</v>
      </c>
      <c r="BU283" s="62">
        <v>0.19500000000000001</v>
      </c>
      <c r="BV283" s="62">
        <v>5.0000000000000001E-3</v>
      </c>
      <c r="BW283" s="62"/>
      <c r="BX283" s="62"/>
      <c r="BY283" s="62"/>
      <c r="BZ283" s="62"/>
      <c r="CA283" s="62"/>
      <c r="CB283" s="62"/>
      <c r="CC283" s="62">
        <v>0.6</v>
      </c>
      <c r="CD283" s="62">
        <v>0</v>
      </c>
      <c r="CE283" s="331"/>
      <c r="CF283" s="76"/>
      <c r="CG283" s="91"/>
    </row>
    <row r="284" spans="4:85" x14ac:dyDescent="0.2">
      <c r="D284" s="91">
        <v>44835</v>
      </c>
      <c r="F284" s="89">
        <v>4.4444999999999997</v>
      </c>
      <c r="G284" s="90">
        <v>7.083434307366801E-2</v>
      </c>
      <c r="H284" s="89">
        <v>0.15</v>
      </c>
      <c r="I284" s="89">
        <v>0.6</v>
      </c>
      <c r="J284" s="89">
        <v>0.6</v>
      </c>
      <c r="K284" s="89">
        <v>0.55000000000000004</v>
      </c>
      <c r="L284" s="89">
        <v>0.6</v>
      </c>
      <c r="M284" s="89">
        <v>0.6</v>
      </c>
      <c r="N284" s="89">
        <v>0.65</v>
      </c>
      <c r="O284" s="89">
        <v>0.65</v>
      </c>
      <c r="P284" s="89">
        <v>0.6</v>
      </c>
      <c r="Q284" s="89">
        <v>0.5</v>
      </c>
      <c r="R284" s="90">
        <v>0.4</v>
      </c>
      <c r="S284" s="90">
        <v>0.65</v>
      </c>
      <c r="T284" s="89">
        <v>0.6</v>
      </c>
      <c r="U284" s="89"/>
      <c r="V284" s="89"/>
      <c r="W284" s="89"/>
      <c r="X284" s="89"/>
      <c r="Y284" s="89"/>
      <c r="Z284" s="89"/>
      <c r="AA284" s="89"/>
      <c r="AB284" s="89"/>
      <c r="AC284" s="89"/>
      <c r="AD284" s="89"/>
      <c r="AE284" s="89"/>
      <c r="AF284" s="89"/>
      <c r="AG284" s="89"/>
      <c r="AH284" s="89"/>
      <c r="AI284" s="90"/>
      <c r="AJ284" s="90"/>
      <c r="AK284" s="90">
        <v>0</v>
      </c>
      <c r="AL284" s="89">
        <v>0</v>
      </c>
      <c r="AM284" s="89"/>
      <c r="AN284" s="89"/>
      <c r="AO284" s="89">
        <v>-0.17</v>
      </c>
      <c r="AP284" s="62">
        <v>0</v>
      </c>
      <c r="AQ284" s="62">
        <v>0</v>
      </c>
      <c r="AR284" s="62">
        <v>0</v>
      </c>
      <c r="AS284" s="62">
        <v>-0.33</v>
      </c>
      <c r="AT284" s="62">
        <v>0</v>
      </c>
      <c r="AU284" s="62">
        <v>0</v>
      </c>
      <c r="AV284" s="62">
        <v>0</v>
      </c>
      <c r="AW284" s="62">
        <v>0</v>
      </c>
      <c r="AX284" s="62">
        <v>0</v>
      </c>
      <c r="AY284" s="62"/>
      <c r="AZ284" s="62"/>
      <c r="BA284" s="62">
        <v>0.1875</v>
      </c>
      <c r="BB284" s="62">
        <v>1.2500000000000001E-2</v>
      </c>
      <c r="BC284" s="62"/>
      <c r="BD284" s="62"/>
      <c r="BE284" s="62"/>
      <c r="BF284" s="62"/>
      <c r="BG284" s="62"/>
      <c r="BH284" s="62"/>
      <c r="BI284" s="62"/>
      <c r="BJ284" s="62"/>
      <c r="BK284" s="62"/>
      <c r="BL284" s="62"/>
      <c r="BM284" s="62"/>
      <c r="BN284" s="62"/>
      <c r="BO284" s="62">
        <v>0.46100000000000002</v>
      </c>
      <c r="BP284" s="62">
        <v>3.5000000000000003E-2</v>
      </c>
      <c r="BQ284" s="62">
        <v>0</v>
      </c>
      <c r="BR284" s="62">
        <v>0</v>
      </c>
      <c r="BS284" s="62">
        <v>0.215</v>
      </c>
      <c r="BT284" s="62">
        <v>2.5000000000000001E-3</v>
      </c>
      <c r="BU284" s="62">
        <v>0.215</v>
      </c>
      <c r="BV284" s="62">
        <v>2.5000000000000001E-3</v>
      </c>
      <c r="BW284" s="62"/>
      <c r="BX284" s="62"/>
      <c r="BY284" s="62"/>
      <c r="BZ284" s="62"/>
      <c r="CA284" s="62"/>
      <c r="CB284" s="62"/>
      <c r="CC284" s="62">
        <v>0.3</v>
      </c>
      <c r="CD284" s="62">
        <v>0</v>
      </c>
      <c r="CE284" s="331"/>
      <c r="CF284" s="76"/>
      <c r="CG284" s="91"/>
    </row>
    <row r="285" spans="4:85" x14ac:dyDescent="0.2">
      <c r="D285" s="91">
        <v>44866</v>
      </c>
      <c r="F285" s="89">
        <v>4.4415000000000004</v>
      </c>
      <c r="G285" s="90">
        <v>7.0826597648475001E-2</v>
      </c>
      <c r="H285" s="89">
        <v>0.15</v>
      </c>
      <c r="I285" s="89">
        <v>0.8</v>
      </c>
      <c r="J285" s="89">
        <v>0.85</v>
      </c>
      <c r="K285" s="89">
        <v>0.8</v>
      </c>
      <c r="L285" s="89">
        <v>0.8</v>
      </c>
      <c r="M285" s="89">
        <v>0.9</v>
      </c>
      <c r="N285" s="89">
        <v>0.95</v>
      </c>
      <c r="O285" s="89">
        <v>0.85</v>
      </c>
      <c r="P285" s="89">
        <v>0.8</v>
      </c>
      <c r="Q285" s="89">
        <v>0.95</v>
      </c>
      <c r="R285" s="90">
        <v>0.45</v>
      </c>
      <c r="S285" s="90">
        <v>0.8</v>
      </c>
      <c r="T285" s="89">
        <v>0.8</v>
      </c>
      <c r="U285" s="89"/>
      <c r="V285" s="89"/>
      <c r="W285" s="89"/>
      <c r="X285" s="89"/>
      <c r="Y285" s="89"/>
      <c r="Z285" s="89"/>
      <c r="AA285" s="89"/>
      <c r="AB285" s="89"/>
      <c r="AC285" s="89"/>
      <c r="AD285" s="89"/>
      <c r="AE285" s="89"/>
      <c r="AF285" s="89"/>
      <c r="AG285" s="89"/>
      <c r="AH285" s="89"/>
      <c r="AI285" s="90"/>
      <c r="AJ285" s="90"/>
      <c r="AK285" s="90">
        <v>0</v>
      </c>
      <c r="AL285" s="89">
        <v>0</v>
      </c>
      <c r="AM285" s="89"/>
      <c r="AN285" s="89"/>
      <c r="AO285" s="89">
        <v>-0.17</v>
      </c>
      <c r="AP285" s="62">
        <v>0</v>
      </c>
      <c r="AQ285" s="62">
        <v>0</v>
      </c>
      <c r="AR285" s="62">
        <v>0</v>
      </c>
      <c r="AS285" s="62">
        <v>-0.33</v>
      </c>
      <c r="AT285" s="62">
        <v>0</v>
      </c>
      <c r="AU285" s="62">
        <v>0</v>
      </c>
      <c r="AV285" s="62">
        <v>0</v>
      </c>
      <c r="AW285" s="62">
        <v>0</v>
      </c>
      <c r="AX285" s="62">
        <v>0</v>
      </c>
      <c r="AY285" s="62"/>
      <c r="AZ285" s="62"/>
      <c r="BA285" s="62">
        <v>0.27</v>
      </c>
      <c r="BB285" s="62">
        <v>1.7500000000000002E-2</v>
      </c>
      <c r="BC285" s="62"/>
      <c r="BD285" s="62"/>
      <c r="BE285" s="62"/>
      <c r="BF285" s="62"/>
      <c r="BG285" s="62"/>
      <c r="BH285" s="62"/>
      <c r="BI285" s="62"/>
      <c r="BJ285" s="62"/>
      <c r="BK285" s="62"/>
      <c r="BL285" s="62"/>
      <c r="BM285" s="62"/>
      <c r="BN285" s="62"/>
      <c r="BO285" s="62">
        <v>0.76749999999999996</v>
      </c>
      <c r="BP285" s="62">
        <v>0.14599999999999999</v>
      </c>
      <c r="BQ285" s="62">
        <v>0</v>
      </c>
      <c r="BR285" s="62">
        <v>0</v>
      </c>
      <c r="BS285" s="62">
        <v>0.28749999999999998</v>
      </c>
      <c r="BT285" s="62">
        <v>0.02</v>
      </c>
      <c r="BU285" s="62">
        <v>0.46500000000000002</v>
      </c>
      <c r="BV285" s="62">
        <v>1.4999999999999999E-2</v>
      </c>
      <c r="BW285" s="62"/>
      <c r="BX285" s="62"/>
      <c r="BY285" s="62"/>
      <c r="BZ285" s="62"/>
      <c r="CA285" s="62"/>
      <c r="CB285" s="62"/>
      <c r="CC285" s="62">
        <v>0.23</v>
      </c>
      <c r="CD285" s="62">
        <v>0</v>
      </c>
      <c r="CE285" s="331"/>
      <c r="CF285" s="76"/>
      <c r="CG285" s="91"/>
    </row>
    <row r="286" spans="4:85" x14ac:dyDescent="0.2">
      <c r="D286" s="91">
        <v>44896</v>
      </c>
      <c r="F286" s="89">
        <v>4.4705000000000004</v>
      </c>
      <c r="G286" s="90">
        <v>7.0819102075727017E-2</v>
      </c>
      <c r="H286" s="89">
        <v>0.15</v>
      </c>
      <c r="I286" s="89">
        <v>1</v>
      </c>
      <c r="J286" s="89">
        <v>1.05</v>
      </c>
      <c r="K286" s="89">
        <v>1</v>
      </c>
      <c r="L286" s="89">
        <v>1</v>
      </c>
      <c r="M286" s="89">
        <v>1.1499999999999999</v>
      </c>
      <c r="N286" s="89">
        <v>1.25</v>
      </c>
      <c r="O286" s="89">
        <v>1.05</v>
      </c>
      <c r="P286" s="89">
        <v>1</v>
      </c>
      <c r="Q286" s="89">
        <v>1.35</v>
      </c>
      <c r="R286" s="90">
        <v>0.65</v>
      </c>
      <c r="S286" s="90">
        <v>1.1000000000000001</v>
      </c>
      <c r="T286" s="89">
        <v>1</v>
      </c>
      <c r="U286" s="89"/>
      <c r="V286" s="89"/>
      <c r="W286" s="89"/>
      <c r="X286" s="89"/>
      <c r="Y286" s="89"/>
      <c r="Z286" s="89"/>
      <c r="AA286" s="89"/>
      <c r="AB286" s="89"/>
      <c r="AC286" s="89"/>
      <c r="AD286" s="89"/>
      <c r="AE286" s="89"/>
      <c r="AF286" s="89"/>
      <c r="AG286" s="89"/>
      <c r="AH286" s="89"/>
      <c r="AI286" s="90"/>
      <c r="AJ286" s="90"/>
      <c r="AK286" s="90">
        <v>0</v>
      </c>
      <c r="AL286" s="89">
        <v>0</v>
      </c>
      <c r="AM286" s="89"/>
      <c r="AN286" s="89"/>
      <c r="AO286" s="89">
        <v>-0.17</v>
      </c>
      <c r="AP286" s="62">
        <v>0</v>
      </c>
      <c r="AQ286" s="62">
        <v>0</v>
      </c>
      <c r="AR286" s="62">
        <v>0</v>
      </c>
      <c r="AS286" s="62">
        <v>-0.33</v>
      </c>
      <c r="AT286" s="62">
        <v>0</v>
      </c>
      <c r="AU286" s="62">
        <v>0</v>
      </c>
      <c r="AV286" s="62">
        <v>0</v>
      </c>
      <c r="AW286" s="62">
        <v>0</v>
      </c>
      <c r="AX286" s="62">
        <v>0</v>
      </c>
      <c r="AY286" s="62"/>
      <c r="AZ286" s="62"/>
      <c r="BA286" s="62">
        <v>0.30499999999999999</v>
      </c>
      <c r="BB286" s="62">
        <v>2.2499999999999999E-2</v>
      </c>
      <c r="BC286" s="62"/>
      <c r="BD286" s="62"/>
      <c r="BE286" s="62"/>
      <c r="BF286" s="62"/>
      <c r="BG286" s="62"/>
      <c r="BH286" s="62"/>
      <c r="BI286" s="62"/>
      <c r="BJ286" s="62"/>
      <c r="BK286" s="62"/>
      <c r="BL286" s="62"/>
      <c r="BM286" s="62"/>
      <c r="BN286" s="62"/>
      <c r="BO286" s="62">
        <v>1.19</v>
      </c>
      <c r="BP286" s="62">
        <v>0.2</v>
      </c>
      <c r="BQ286" s="62">
        <v>0</v>
      </c>
      <c r="BR286" s="62">
        <v>0</v>
      </c>
      <c r="BS286" s="62">
        <v>0.33750000000000002</v>
      </c>
      <c r="BT286" s="62">
        <v>2.2499999999999999E-2</v>
      </c>
      <c r="BU286" s="62">
        <v>0.8</v>
      </c>
      <c r="BV286" s="62">
        <v>1.7500000000000002E-2</v>
      </c>
      <c r="BW286" s="62"/>
      <c r="BX286" s="62"/>
      <c r="BY286" s="62"/>
      <c r="BZ286" s="62"/>
      <c r="CA286" s="62"/>
      <c r="CB286" s="62"/>
      <c r="CC286" s="62">
        <v>0.26</v>
      </c>
      <c r="CD286" s="62">
        <v>0</v>
      </c>
      <c r="CE286" s="331"/>
      <c r="CF286" s="76"/>
      <c r="CG286" s="91"/>
    </row>
    <row r="287" spans="4:85" x14ac:dyDescent="0.2">
      <c r="D287" s="91">
        <v>44927</v>
      </c>
      <c r="F287" s="89">
        <v>4.6870000000000003</v>
      </c>
      <c r="G287" s="90">
        <v>7.0811356650573018E-2</v>
      </c>
      <c r="H287" s="89">
        <v>0.15</v>
      </c>
      <c r="I287" s="89">
        <v>1</v>
      </c>
      <c r="J287" s="89">
        <v>1.05</v>
      </c>
      <c r="K287" s="89">
        <v>1</v>
      </c>
      <c r="L287" s="89">
        <v>1</v>
      </c>
      <c r="M287" s="89">
        <v>1.1499999999999999</v>
      </c>
      <c r="N287" s="89">
        <v>1.45</v>
      </c>
      <c r="O287" s="89">
        <v>1.05</v>
      </c>
      <c r="P287" s="89">
        <v>1</v>
      </c>
      <c r="Q287" s="89">
        <v>1.35</v>
      </c>
      <c r="R287" s="90">
        <v>0.7</v>
      </c>
      <c r="S287" s="90">
        <v>1.1000000000000001</v>
      </c>
      <c r="T287" s="89">
        <v>1</v>
      </c>
      <c r="U287" s="89"/>
      <c r="V287" s="89"/>
      <c r="W287" s="89"/>
      <c r="X287" s="89"/>
      <c r="Y287" s="89"/>
      <c r="Z287" s="89"/>
      <c r="AA287" s="89"/>
      <c r="AB287" s="89"/>
      <c r="AC287" s="89"/>
      <c r="AD287" s="89"/>
      <c r="AE287" s="89"/>
      <c r="AF287" s="89"/>
      <c r="AG287" s="89"/>
      <c r="AH287" s="89"/>
      <c r="AI287" s="90"/>
      <c r="AJ287" s="90"/>
      <c r="AK287" s="90">
        <v>0</v>
      </c>
      <c r="AL287" s="89">
        <v>0</v>
      </c>
      <c r="AM287" s="89"/>
      <c r="AN287" s="89"/>
      <c r="AO287" s="89">
        <v>-0.17</v>
      </c>
      <c r="AP287" s="62">
        <v>0</v>
      </c>
      <c r="AQ287" s="62">
        <v>0</v>
      </c>
      <c r="AR287" s="62">
        <v>0</v>
      </c>
      <c r="AS287" s="62">
        <v>-0.33</v>
      </c>
      <c r="AT287" s="62">
        <v>0</v>
      </c>
      <c r="AU287" s="62">
        <v>0</v>
      </c>
      <c r="AV287" s="62">
        <v>0</v>
      </c>
      <c r="AW287" s="62">
        <v>0</v>
      </c>
      <c r="AX287" s="62">
        <v>0</v>
      </c>
      <c r="AY287" s="62"/>
      <c r="AZ287" s="62"/>
      <c r="BA287" s="62">
        <v>0.30499999999999999</v>
      </c>
      <c r="BB287" s="62">
        <v>2.2499999999999999E-2</v>
      </c>
      <c r="BC287" s="62"/>
      <c r="BD287" s="62"/>
      <c r="BE287" s="62"/>
      <c r="BF287" s="62"/>
      <c r="BG287" s="62"/>
      <c r="BH287" s="62"/>
      <c r="BI287" s="62"/>
      <c r="BJ287" s="62"/>
      <c r="BK287" s="62"/>
      <c r="BL287" s="62"/>
      <c r="BM287" s="62"/>
      <c r="BN287" s="62"/>
      <c r="BO287" s="62">
        <v>1.5249999999999999</v>
      </c>
      <c r="BP287" s="62">
        <v>0.3</v>
      </c>
      <c r="BQ287" s="62">
        <v>0</v>
      </c>
      <c r="BR287" s="62">
        <v>0</v>
      </c>
      <c r="BS287" s="62">
        <v>0.4375</v>
      </c>
      <c r="BT287" s="62">
        <v>0.03</v>
      </c>
      <c r="BU287" s="62">
        <v>0.97499999999999998</v>
      </c>
      <c r="BV287" s="62">
        <v>2.2499999999999999E-2</v>
      </c>
      <c r="BW287" s="62"/>
      <c r="BX287" s="62"/>
      <c r="BY287" s="62"/>
      <c r="BZ287" s="62"/>
      <c r="CA287" s="62"/>
      <c r="CB287" s="62"/>
      <c r="CC287" s="62">
        <v>8.5000000000000006E-2</v>
      </c>
      <c r="CD287" s="62">
        <v>0</v>
      </c>
      <c r="CE287" s="331"/>
      <c r="CF287" s="76"/>
      <c r="CG287" s="91"/>
    </row>
    <row r="288" spans="4:85" x14ac:dyDescent="0.2">
      <c r="D288" s="91">
        <v>44958</v>
      </c>
      <c r="F288" s="89">
        <v>4.6369999999999996</v>
      </c>
      <c r="G288" s="90">
        <v>7.0803611225439017E-2</v>
      </c>
      <c r="H288" s="89">
        <v>0.15</v>
      </c>
      <c r="I288" s="89">
        <v>1</v>
      </c>
      <c r="J288" s="89">
        <v>1.05</v>
      </c>
      <c r="K288" s="89">
        <v>1</v>
      </c>
      <c r="L288" s="89">
        <v>1</v>
      </c>
      <c r="M288" s="89">
        <v>1.1499999999999999</v>
      </c>
      <c r="N288" s="89">
        <v>1.45</v>
      </c>
      <c r="O288" s="89">
        <v>1.05</v>
      </c>
      <c r="P288" s="89">
        <v>1</v>
      </c>
      <c r="Q288" s="89">
        <v>1.35</v>
      </c>
      <c r="R288" s="90">
        <v>0.7</v>
      </c>
      <c r="S288" s="90">
        <v>1.1000000000000001</v>
      </c>
      <c r="T288" s="89">
        <v>1</v>
      </c>
      <c r="U288" s="89"/>
      <c r="V288" s="89"/>
      <c r="W288" s="89"/>
      <c r="X288" s="89"/>
      <c r="Y288" s="89"/>
      <c r="Z288" s="89"/>
      <c r="AA288" s="89"/>
      <c r="AB288" s="89"/>
      <c r="AC288" s="89"/>
      <c r="AD288" s="89"/>
      <c r="AE288" s="89"/>
      <c r="AF288" s="89"/>
      <c r="AG288" s="89"/>
      <c r="AH288" s="89"/>
      <c r="AI288" s="90"/>
      <c r="AJ288" s="90"/>
      <c r="AK288" s="90">
        <v>0</v>
      </c>
      <c r="AL288" s="89">
        <v>0</v>
      </c>
      <c r="AM288" s="89"/>
      <c r="AN288" s="89"/>
      <c r="AO288" s="89">
        <v>-0.17</v>
      </c>
      <c r="AP288" s="62">
        <v>0</v>
      </c>
      <c r="AQ288" s="62">
        <v>0</v>
      </c>
      <c r="AR288" s="62">
        <v>0</v>
      </c>
      <c r="AS288" s="62">
        <v>-0.33</v>
      </c>
      <c r="AT288" s="62">
        <v>0</v>
      </c>
      <c r="AU288" s="62">
        <v>0</v>
      </c>
      <c r="AV288" s="62">
        <v>0</v>
      </c>
      <c r="AW288" s="62">
        <v>0</v>
      </c>
      <c r="AX288" s="62">
        <v>0</v>
      </c>
      <c r="AY288" s="62"/>
      <c r="AZ288" s="62"/>
      <c r="BA288" s="62">
        <v>0.30499999999999999</v>
      </c>
      <c r="BB288" s="62">
        <v>2.2499999999999999E-2</v>
      </c>
      <c r="BC288" s="62"/>
      <c r="BD288" s="62"/>
      <c r="BE288" s="62"/>
      <c r="BF288" s="62"/>
      <c r="BG288" s="62"/>
      <c r="BH288" s="62"/>
      <c r="BI288" s="62"/>
      <c r="BJ288" s="62"/>
      <c r="BK288" s="62"/>
      <c r="BL288" s="62"/>
      <c r="BM288" s="62"/>
      <c r="BN288" s="62"/>
      <c r="BO288" s="62">
        <v>1.4550000000000001</v>
      </c>
      <c r="BP288" s="62">
        <v>0.3</v>
      </c>
      <c r="BQ288" s="62">
        <v>0</v>
      </c>
      <c r="BR288" s="62">
        <v>0</v>
      </c>
      <c r="BS288" s="62">
        <v>0.435</v>
      </c>
      <c r="BT288" s="62">
        <v>0.03</v>
      </c>
      <c r="BU288" s="62">
        <v>0.97499999999999998</v>
      </c>
      <c r="BV288" s="62">
        <v>1.7500000000000002E-2</v>
      </c>
      <c r="BW288" s="62"/>
      <c r="BX288" s="62"/>
      <c r="BY288" s="62"/>
      <c r="BZ288" s="62"/>
      <c r="CA288" s="62"/>
      <c r="CB288" s="62"/>
      <c r="CC288" s="62">
        <v>7.4999999999999997E-2</v>
      </c>
      <c r="CD288" s="62">
        <v>0</v>
      </c>
      <c r="CE288" s="331"/>
      <c r="CF288" s="76"/>
      <c r="CG288" s="91"/>
    </row>
    <row r="289" spans="4:85" x14ac:dyDescent="0.2">
      <c r="D289" s="91">
        <v>44986</v>
      </c>
      <c r="F289" s="89">
        <v>4.5570000000000004</v>
      </c>
      <c r="G289" s="90">
        <v>7.0796615357593004E-2</v>
      </c>
      <c r="H289" s="89">
        <v>0.15</v>
      </c>
      <c r="I289" s="89">
        <v>0.75</v>
      </c>
      <c r="J289" s="89">
        <v>0.8</v>
      </c>
      <c r="K289" s="89">
        <v>0.75</v>
      </c>
      <c r="L289" s="89">
        <v>0.75</v>
      </c>
      <c r="M289" s="89">
        <v>0.85</v>
      </c>
      <c r="N289" s="89">
        <v>1</v>
      </c>
      <c r="O289" s="89">
        <v>0.75</v>
      </c>
      <c r="P289" s="89">
        <v>0.75</v>
      </c>
      <c r="Q289" s="89">
        <v>0.95</v>
      </c>
      <c r="R289" s="90">
        <v>0.35</v>
      </c>
      <c r="S289" s="90">
        <v>0.75</v>
      </c>
      <c r="T289" s="89">
        <v>0.75</v>
      </c>
      <c r="U289" s="89"/>
      <c r="V289" s="89"/>
      <c r="W289" s="89"/>
      <c r="X289" s="89"/>
      <c r="Y289" s="89"/>
      <c r="Z289" s="89"/>
      <c r="AA289" s="89"/>
      <c r="AB289" s="89"/>
      <c r="AC289" s="89"/>
      <c r="AD289" s="89"/>
      <c r="AE289" s="89"/>
      <c r="AF289" s="89"/>
      <c r="AG289" s="89"/>
      <c r="AH289" s="89"/>
      <c r="AI289" s="90"/>
      <c r="AJ289" s="90"/>
      <c r="AK289" s="90">
        <v>0</v>
      </c>
      <c r="AL289" s="89">
        <v>0</v>
      </c>
      <c r="AM289" s="89"/>
      <c r="AN289" s="89"/>
      <c r="AO289" s="89">
        <v>-0.17</v>
      </c>
      <c r="AP289" s="62">
        <v>0</v>
      </c>
      <c r="AQ289" s="62">
        <v>0</v>
      </c>
      <c r="AR289" s="62">
        <v>0</v>
      </c>
      <c r="AS289" s="62">
        <v>-0.33</v>
      </c>
      <c r="AT289" s="62">
        <v>0</v>
      </c>
      <c r="AU289" s="62">
        <v>0</v>
      </c>
      <c r="AV289" s="62">
        <v>0</v>
      </c>
      <c r="AW289" s="62">
        <v>0</v>
      </c>
      <c r="AX289" s="62">
        <v>0</v>
      </c>
      <c r="AY289" s="62"/>
      <c r="AZ289" s="62"/>
      <c r="BA289" s="62">
        <v>0.26500000000000001</v>
      </c>
      <c r="BB289" s="62">
        <v>2.2499999999999999E-2</v>
      </c>
      <c r="BC289" s="62"/>
      <c r="BD289" s="62"/>
      <c r="BE289" s="62"/>
      <c r="BF289" s="62"/>
      <c r="BG289" s="62"/>
      <c r="BH289" s="62"/>
      <c r="BI289" s="62"/>
      <c r="BJ289" s="62"/>
      <c r="BK289" s="62"/>
      <c r="BL289" s="62"/>
      <c r="BM289" s="62"/>
      <c r="BN289" s="62"/>
      <c r="BO289" s="62">
        <v>0.83499999999999996</v>
      </c>
      <c r="BP289" s="62">
        <v>0.16</v>
      </c>
      <c r="BQ289" s="62">
        <v>0</v>
      </c>
      <c r="BR289" s="62">
        <v>0</v>
      </c>
      <c r="BS289" s="62">
        <v>0.30249999999999999</v>
      </c>
      <c r="BT289" s="62">
        <v>0.02</v>
      </c>
      <c r="BU289" s="62">
        <v>0.60750000000000004</v>
      </c>
      <c r="BV289" s="62">
        <v>2.5000000000000001E-3</v>
      </c>
      <c r="BW289" s="62"/>
      <c r="BX289" s="62"/>
      <c r="BY289" s="62"/>
      <c r="BZ289" s="62"/>
      <c r="CA289" s="62"/>
      <c r="CB289" s="62"/>
      <c r="CC289" s="62">
        <v>0.115</v>
      </c>
      <c r="CD289" s="62">
        <v>0</v>
      </c>
      <c r="CE289" s="331"/>
      <c r="CF289" s="76"/>
      <c r="CG289" s="91"/>
    </row>
    <row r="290" spans="4:85" x14ac:dyDescent="0.2">
      <c r="D290" s="91">
        <v>45017</v>
      </c>
      <c r="F290" s="89">
        <v>4.4980000000000002</v>
      </c>
      <c r="G290" s="90">
        <v>7.0788869932497028E-2</v>
      </c>
      <c r="H290" s="89">
        <v>0.15</v>
      </c>
      <c r="I290" s="89">
        <v>0.4</v>
      </c>
      <c r="J290" s="89">
        <v>0.45</v>
      </c>
      <c r="K290" s="89">
        <v>0.4</v>
      </c>
      <c r="L290" s="89">
        <v>0.45</v>
      </c>
      <c r="M290" s="89">
        <v>0.45</v>
      </c>
      <c r="N290" s="89">
        <v>0.45</v>
      </c>
      <c r="O290" s="89">
        <v>0.45</v>
      </c>
      <c r="P290" s="89">
        <v>0.45</v>
      </c>
      <c r="Q290" s="89">
        <v>0.5</v>
      </c>
      <c r="R290" s="90">
        <v>0.3</v>
      </c>
      <c r="S290" s="90">
        <v>0.45</v>
      </c>
      <c r="T290" s="89">
        <v>0.4</v>
      </c>
      <c r="U290" s="89"/>
      <c r="V290" s="89"/>
      <c r="W290" s="89"/>
      <c r="X290" s="89"/>
      <c r="Y290" s="89"/>
      <c r="Z290" s="89"/>
      <c r="AA290" s="89"/>
      <c r="AB290" s="89"/>
      <c r="AC290" s="89"/>
      <c r="AD290" s="89"/>
      <c r="AE290" s="89"/>
      <c r="AF290" s="89"/>
      <c r="AG290" s="89"/>
      <c r="AH290" s="89"/>
      <c r="AI290" s="90"/>
      <c r="AJ290" s="90"/>
      <c r="AK290" s="90">
        <v>0</v>
      </c>
      <c r="AL290" s="89">
        <v>0</v>
      </c>
      <c r="AM290" s="89"/>
      <c r="AN290" s="89"/>
      <c r="AO290" s="89">
        <v>-0.17</v>
      </c>
      <c r="AP290" s="62">
        <v>0</v>
      </c>
      <c r="AQ290" s="62">
        <v>0</v>
      </c>
      <c r="AR290" s="62">
        <v>0</v>
      </c>
      <c r="AS290" s="62">
        <v>-0.33</v>
      </c>
      <c r="AT290" s="62">
        <v>0</v>
      </c>
      <c r="AU290" s="62">
        <v>0</v>
      </c>
      <c r="AV290" s="62">
        <v>0</v>
      </c>
      <c r="AW290" s="62">
        <v>0</v>
      </c>
      <c r="AX290" s="62">
        <v>0</v>
      </c>
      <c r="AY290" s="62"/>
      <c r="AZ290" s="62"/>
      <c r="BA290" s="62">
        <v>0.19500000000000001</v>
      </c>
      <c r="BB290" s="62">
        <v>1.7500000000000002E-2</v>
      </c>
      <c r="BC290" s="62"/>
      <c r="BD290" s="62"/>
      <c r="BE290" s="62"/>
      <c r="BF290" s="62"/>
      <c r="BG290" s="62"/>
      <c r="BH290" s="62"/>
      <c r="BI290" s="62"/>
      <c r="BJ290" s="62"/>
      <c r="BK290" s="62"/>
      <c r="BL290" s="62"/>
      <c r="BM290" s="62"/>
      <c r="BN290" s="62"/>
      <c r="BO290" s="62">
        <v>0.45</v>
      </c>
      <c r="BP290" s="62">
        <v>0.02</v>
      </c>
      <c r="BQ290" s="62">
        <v>0</v>
      </c>
      <c r="BR290" s="62">
        <v>0</v>
      </c>
      <c r="BS290" s="62">
        <v>0.25</v>
      </c>
      <c r="BT290" s="62">
        <v>5.0000000000000001E-3</v>
      </c>
      <c r="BU290" s="62">
        <v>0.25</v>
      </c>
      <c r="BV290" s="62">
        <v>5.0000000000000001E-3</v>
      </c>
      <c r="BW290" s="62"/>
      <c r="BX290" s="62"/>
      <c r="BY290" s="62"/>
      <c r="BZ290" s="62"/>
      <c r="CA290" s="62"/>
      <c r="CB290" s="62"/>
      <c r="CC290" s="62">
        <v>0</v>
      </c>
      <c r="CD290" s="62">
        <v>0</v>
      </c>
      <c r="CE290" s="331"/>
      <c r="CF290" s="76"/>
      <c r="CG290" s="91"/>
    </row>
    <row r="291" spans="4:85" x14ac:dyDescent="0.2">
      <c r="D291" s="91">
        <v>45047</v>
      </c>
      <c r="F291" s="89">
        <v>4.5030000000000001</v>
      </c>
      <c r="G291" s="90">
        <v>7.0781374359842039E-2</v>
      </c>
      <c r="H291" s="89">
        <v>0.15</v>
      </c>
      <c r="I291" s="89">
        <v>0.45</v>
      </c>
      <c r="J291" s="89">
        <v>0.5</v>
      </c>
      <c r="K291" s="89">
        <v>0.4</v>
      </c>
      <c r="L291" s="89">
        <v>0.4</v>
      </c>
      <c r="M291" s="89">
        <v>0.45</v>
      </c>
      <c r="N291" s="89">
        <v>0.5</v>
      </c>
      <c r="O291" s="89">
        <v>0.45</v>
      </c>
      <c r="P291" s="89">
        <v>0.4</v>
      </c>
      <c r="Q291" s="89">
        <v>0.45</v>
      </c>
      <c r="R291" s="90">
        <v>0.25</v>
      </c>
      <c r="S291" s="90">
        <v>0.5</v>
      </c>
      <c r="T291" s="89">
        <v>0.45</v>
      </c>
      <c r="U291" s="89"/>
      <c r="V291" s="89"/>
      <c r="W291" s="89"/>
      <c r="X291" s="89"/>
      <c r="Y291" s="89"/>
      <c r="Z291" s="89"/>
      <c r="AA291" s="89"/>
      <c r="AB291" s="89"/>
      <c r="AC291" s="89"/>
      <c r="AD291" s="89"/>
      <c r="AE291" s="89"/>
      <c r="AF291" s="89"/>
      <c r="AG291" s="89"/>
      <c r="AH291" s="89"/>
      <c r="AI291" s="90"/>
      <c r="AJ291" s="90"/>
      <c r="AK291" s="90">
        <v>0</v>
      </c>
      <c r="AL291" s="89">
        <v>0</v>
      </c>
      <c r="AM291" s="89"/>
      <c r="AN291" s="89"/>
      <c r="AO291" s="89">
        <v>-0.17</v>
      </c>
      <c r="AP291" s="62">
        <v>0</v>
      </c>
      <c r="AQ291" s="62">
        <v>0</v>
      </c>
      <c r="AR291" s="62">
        <v>0</v>
      </c>
      <c r="AS291" s="62">
        <v>-0.33</v>
      </c>
      <c r="AT291" s="62">
        <v>0</v>
      </c>
      <c r="AU291" s="62">
        <v>0</v>
      </c>
      <c r="AV291" s="62">
        <v>0</v>
      </c>
      <c r="AW291" s="62">
        <v>0</v>
      </c>
      <c r="AX291" s="62">
        <v>0</v>
      </c>
      <c r="AY291" s="62"/>
      <c r="AZ291" s="62"/>
      <c r="BA291" s="62">
        <v>0.1825</v>
      </c>
      <c r="BB291" s="62">
        <v>0.01</v>
      </c>
      <c r="BC291" s="62"/>
      <c r="BD291" s="62"/>
      <c r="BE291" s="62"/>
      <c r="BF291" s="62"/>
      <c r="BG291" s="62"/>
      <c r="BH291" s="62"/>
      <c r="BI291" s="62"/>
      <c r="BJ291" s="62"/>
      <c r="BK291" s="62"/>
      <c r="BL291" s="62"/>
      <c r="BM291" s="62"/>
      <c r="BN291" s="62"/>
      <c r="BO291" s="62">
        <v>0.40500000000000003</v>
      </c>
      <c r="BP291" s="62">
        <v>0.02</v>
      </c>
      <c r="BQ291" s="62">
        <v>0</v>
      </c>
      <c r="BR291" s="62">
        <v>0</v>
      </c>
      <c r="BS291" s="62">
        <v>0.20250000000000001</v>
      </c>
      <c r="BT291" s="62">
        <v>5.0000000000000001E-3</v>
      </c>
      <c r="BU291" s="62">
        <v>0.20250000000000001</v>
      </c>
      <c r="BV291" s="62">
        <v>5.0000000000000001E-3</v>
      </c>
      <c r="BW291" s="62"/>
      <c r="BX291" s="62"/>
      <c r="BY291" s="62"/>
      <c r="BZ291" s="62"/>
      <c r="CA291" s="62"/>
      <c r="CB291" s="62"/>
      <c r="CC291" s="62">
        <v>0</v>
      </c>
      <c r="CD291" s="62">
        <v>0</v>
      </c>
      <c r="CE291" s="331"/>
      <c r="CF291" s="76"/>
      <c r="CG291" s="91"/>
    </row>
    <row r="292" spans="4:85" x14ac:dyDescent="0.2">
      <c r="D292" s="91">
        <v>45078</v>
      </c>
      <c r="F292" s="89">
        <v>4.5549999999999997</v>
      </c>
      <c r="G292" s="90">
        <v>7.0773628934784019E-2</v>
      </c>
      <c r="H292" s="89">
        <v>0.15</v>
      </c>
      <c r="I292" s="89">
        <v>0.45</v>
      </c>
      <c r="J292" s="89">
        <v>0.5</v>
      </c>
      <c r="K292" s="89">
        <v>0.4</v>
      </c>
      <c r="L292" s="89">
        <v>0.5</v>
      </c>
      <c r="M292" s="89">
        <v>0.45</v>
      </c>
      <c r="N292" s="89">
        <v>0.5</v>
      </c>
      <c r="O292" s="89">
        <v>0.5</v>
      </c>
      <c r="P292" s="89">
        <v>0.5</v>
      </c>
      <c r="Q292" s="89">
        <v>0.5</v>
      </c>
      <c r="R292" s="90">
        <v>0.25</v>
      </c>
      <c r="S292" s="90">
        <v>0.5</v>
      </c>
      <c r="T292" s="89">
        <v>0.45</v>
      </c>
      <c r="U292" s="89"/>
      <c r="V292" s="89"/>
      <c r="W292" s="89"/>
      <c r="X292" s="89"/>
      <c r="Y292" s="89"/>
      <c r="Z292" s="89"/>
      <c r="AA292" s="89"/>
      <c r="AB292" s="89"/>
      <c r="AC292" s="89"/>
      <c r="AD292" s="89"/>
      <c r="AE292" s="89"/>
      <c r="AF292" s="89"/>
      <c r="AG292" s="89"/>
      <c r="AH292" s="89"/>
      <c r="AI292" s="90"/>
      <c r="AJ292" s="90"/>
      <c r="AK292" s="90">
        <v>0</v>
      </c>
      <c r="AL292" s="89">
        <v>0</v>
      </c>
      <c r="AM292" s="89"/>
      <c r="AN292" s="89"/>
      <c r="AO292" s="89">
        <v>-0.17</v>
      </c>
      <c r="AP292" s="62">
        <v>0</v>
      </c>
      <c r="AQ292" s="62">
        <v>0</v>
      </c>
      <c r="AR292" s="62">
        <v>0</v>
      </c>
      <c r="AS292" s="62">
        <v>-0.33</v>
      </c>
      <c r="AT292" s="62">
        <v>0</v>
      </c>
      <c r="AU292" s="62">
        <v>0</v>
      </c>
      <c r="AV292" s="62">
        <v>0</v>
      </c>
      <c r="AW292" s="62">
        <v>0</v>
      </c>
      <c r="AX292" s="62">
        <v>0</v>
      </c>
      <c r="AY292" s="62"/>
      <c r="AZ292" s="62"/>
      <c r="BA292" s="62">
        <v>0.1825</v>
      </c>
      <c r="BB292" s="62">
        <v>1.2500000000000001E-2</v>
      </c>
      <c r="BC292" s="62"/>
      <c r="BD292" s="62"/>
      <c r="BE292" s="62"/>
      <c r="BF292" s="62"/>
      <c r="BG292" s="62"/>
      <c r="BH292" s="62"/>
      <c r="BI292" s="62"/>
      <c r="BJ292" s="62"/>
      <c r="BK292" s="62"/>
      <c r="BL292" s="62"/>
      <c r="BM292" s="62"/>
      <c r="BN292" s="62"/>
      <c r="BO292" s="62">
        <v>0.39500000000000002</v>
      </c>
      <c r="BP292" s="62">
        <v>3.5000000000000003E-2</v>
      </c>
      <c r="BQ292" s="62">
        <v>0</v>
      </c>
      <c r="BR292" s="62">
        <v>0</v>
      </c>
      <c r="BS292" s="62">
        <v>0.20250000000000001</v>
      </c>
      <c r="BT292" s="62">
        <v>5.0000000000000001E-3</v>
      </c>
      <c r="BU292" s="62">
        <v>0.20250000000000001</v>
      </c>
      <c r="BV292" s="62">
        <v>5.0000000000000001E-3</v>
      </c>
      <c r="BW292" s="62"/>
      <c r="BX292" s="62"/>
      <c r="BY292" s="62"/>
      <c r="BZ292" s="62"/>
      <c r="CA292" s="62"/>
      <c r="CB292" s="62"/>
      <c r="CC292" s="62">
        <v>0</v>
      </c>
      <c r="CD292" s="62">
        <v>0</v>
      </c>
      <c r="CE292" s="331"/>
      <c r="CF292" s="76"/>
      <c r="CG292" s="91"/>
    </row>
    <row r="293" spans="4:85" x14ac:dyDescent="0.2">
      <c r="D293" s="91">
        <v>45108</v>
      </c>
      <c r="F293" s="89">
        <v>4.5670000000000002</v>
      </c>
      <c r="G293" s="90">
        <v>7.0766133362167027E-2</v>
      </c>
      <c r="H293" s="89">
        <v>0.15</v>
      </c>
      <c r="I293" s="89">
        <v>0.5</v>
      </c>
      <c r="J293" s="89">
        <v>0.5</v>
      </c>
      <c r="K293" s="89">
        <v>0.4</v>
      </c>
      <c r="L293" s="89">
        <v>0.5</v>
      </c>
      <c r="M293" s="89">
        <v>0.5</v>
      </c>
      <c r="N293" s="89">
        <v>0.5</v>
      </c>
      <c r="O293" s="89">
        <v>0.5</v>
      </c>
      <c r="P293" s="89">
        <v>0.5</v>
      </c>
      <c r="Q293" s="89">
        <v>0.5</v>
      </c>
      <c r="R293" s="90">
        <v>0.35</v>
      </c>
      <c r="S293" s="90">
        <v>0.55000000000000004</v>
      </c>
      <c r="T293" s="89">
        <v>0.5</v>
      </c>
      <c r="U293" s="89"/>
      <c r="V293" s="89"/>
      <c r="W293" s="89"/>
      <c r="X293" s="89"/>
      <c r="Y293" s="89"/>
      <c r="Z293" s="89"/>
      <c r="AA293" s="89"/>
      <c r="AB293" s="89"/>
      <c r="AC293" s="89"/>
      <c r="AD293" s="89"/>
      <c r="AE293" s="89"/>
      <c r="AF293" s="89"/>
      <c r="AG293" s="89"/>
      <c r="AH293" s="89"/>
      <c r="AI293" s="90"/>
      <c r="AJ293" s="90"/>
      <c r="AK293" s="90">
        <v>0</v>
      </c>
      <c r="AL293" s="89">
        <v>0</v>
      </c>
      <c r="AM293" s="89"/>
      <c r="AN293" s="89"/>
      <c r="AO293" s="89">
        <v>-0.17</v>
      </c>
      <c r="AP293" s="62">
        <v>0</v>
      </c>
      <c r="AQ293" s="62">
        <v>0</v>
      </c>
      <c r="AR293" s="62">
        <v>0</v>
      </c>
      <c r="AS293" s="62">
        <v>-0.33</v>
      </c>
      <c r="AT293" s="62">
        <v>0</v>
      </c>
      <c r="AU293" s="62">
        <v>0</v>
      </c>
      <c r="AV293" s="62">
        <v>0</v>
      </c>
      <c r="AW293" s="62">
        <v>0</v>
      </c>
      <c r="AX293" s="62">
        <v>0</v>
      </c>
      <c r="AY293" s="62"/>
      <c r="AZ293" s="62"/>
      <c r="BA293" s="62">
        <v>0.1825</v>
      </c>
      <c r="BB293" s="62">
        <v>1.2500000000000001E-2</v>
      </c>
      <c r="BC293" s="62"/>
      <c r="BD293" s="62"/>
      <c r="BE293" s="62"/>
      <c r="BF293" s="62"/>
      <c r="BG293" s="62"/>
      <c r="BH293" s="62"/>
      <c r="BI293" s="62"/>
      <c r="BJ293" s="62"/>
      <c r="BK293" s="62"/>
      <c r="BL293" s="62"/>
      <c r="BM293" s="62"/>
      <c r="BN293" s="62"/>
      <c r="BO293" s="62">
        <v>0.43</v>
      </c>
      <c r="BP293" s="62">
        <v>3.5000000000000003E-2</v>
      </c>
      <c r="BQ293" s="62">
        <v>0</v>
      </c>
      <c r="BR293" s="62">
        <v>0</v>
      </c>
      <c r="BS293" s="62">
        <v>0.215</v>
      </c>
      <c r="BT293" s="62">
        <v>7.4999999999999997E-3</v>
      </c>
      <c r="BU293" s="62">
        <v>0.215</v>
      </c>
      <c r="BV293" s="62">
        <v>7.4999999999999997E-3</v>
      </c>
      <c r="BW293" s="62"/>
      <c r="BX293" s="62"/>
      <c r="BY293" s="62"/>
      <c r="BZ293" s="62"/>
      <c r="CA293" s="62"/>
      <c r="CB293" s="62"/>
      <c r="CC293" s="62">
        <v>0</v>
      </c>
      <c r="CD293" s="62">
        <v>0</v>
      </c>
      <c r="CE293" s="331"/>
      <c r="CF293" s="76"/>
      <c r="CG293" s="91"/>
    </row>
    <row r="294" spans="4:85" x14ac:dyDescent="0.2">
      <c r="D294" s="91">
        <v>45139</v>
      </c>
      <c r="F294" s="89">
        <v>4.5880000000000001</v>
      </c>
      <c r="G294" s="90">
        <v>7.0758387937149017E-2</v>
      </c>
      <c r="H294" s="89">
        <v>0.15</v>
      </c>
      <c r="I294" s="89">
        <v>0.55000000000000004</v>
      </c>
      <c r="J294" s="89">
        <v>0.55000000000000004</v>
      </c>
      <c r="K294" s="89">
        <v>0.5</v>
      </c>
      <c r="L294" s="89">
        <v>0.6</v>
      </c>
      <c r="M294" s="89">
        <v>0.55000000000000004</v>
      </c>
      <c r="N294" s="89">
        <v>0.6</v>
      </c>
      <c r="O294" s="89">
        <v>0.55000000000000004</v>
      </c>
      <c r="P294" s="89">
        <v>0.6</v>
      </c>
      <c r="Q294" s="89">
        <v>0.45</v>
      </c>
      <c r="R294" s="90">
        <v>0.4</v>
      </c>
      <c r="S294" s="90">
        <v>0.6</v>
      </c>
      <c r="T294" s="89">
        <v>0.55000000000000004</v>
      </c>
      <c r="U294" s="89"/>
      <c r="V294" s="89"/>
      <c r="W294" s="89"/>
      <c r="X294" s="89"/>
      <c r="Y294" s="89"/>
      <c r="Z294" s="89"/>
      <c r="AA294" s="89"/>
      <c r="AB294" s="89"/>
      <c r="AC294" s="89"/>
      <c r="AD294" s="89"/>
      <c r="AE294" s="89"/>
      <c r="AF294" s="89"/>
      <c r="AG294" s="89"/>
      <c r="AH294" s="89"/>
      <c r="AI294" s="90"/>
      <c r="AJ294" s="90"/>
      <c r="AK294" s="90">
        <v>0</v>
      </c>
      <c r="AL294" s="89">
        <v>0</v>
      </c>
      <c r="AM294" s="89"/>
      <c r="AN294" s="89"/>
      <c r="AO294" s="89">
        <v>-0.17</v>
      </c>
      <c r="AP294" s="62">
        <v>0</v>
      </c>
      <c r="AQ294" s="62">
        <v>0</v>
      </c>
      <c r="AR294" s="62">
        <v>0</v>
      </c>
      <c r="AS294" s="62">
        <v>-0.33</v>
      </c>
      <c r="AT294" s="62">
        <v>0</v>
      </c>
      <c r="AU294" s="62">
        <v>0</v>
      </c>
      <c r="AV294" s="62">
        <v>0</v>
      </c>
      <c r="AW294" s="62">
        <v>0</v>
      </c>
      <c r="AX294" s="62">
        <v>0</v>
      </c>
      <c r="AY294" s="62"/>
      <c r="AZ294" s="62"/>
      <c r="BA294" s="62">
        <v>0.1825</v>
      </c>
      <c r="BB294" s="62">
        <v>1.2500000000000001E-2</v>
      </c>
      <c r="BC294" s="62"/>
      <c r="BD294" s="62"/>
      <c r="BE294" s="62"/>
      <c r="BF294" s="62"/>
      <c r="BG294" s="62"/>
      <c r="BH294" s="62"/>
      <c r="BI294" s="62"/>
      <c r="BJ294" s="62"/>
      <c r="BK294" s="62"/>
      <c r="BL294" s="62"/>
      <c r="BM294" s="62"/>
      <c r="BN294" s="62"/>
      <c r="BO294" s="62">
        <v>0.495</v>
      </c>
      <c r="BP294" s="62">
        <v>3.5000000000000003E-2</v>
      </c>
      <c r="BQ294" s="62">
        <v>0</v>
      </c>
      <c r="BR294" s="62">
        <v>0</v>
      </c>
      <c r="BS294" s="62">
        <v>0.215</v>
      </c>
      <c r="BT294" s="62">
        <v>7.4999999999999997E-3</v>
      </c>
      <c r="BU294" s="62">
        <v>0.215</v>
      </c>
      <c r="BV294" s="62">
        <v>7.4999999999999997E-3</v>
      </c>
      <c r="BW294" s="62"/>
      <c r="BX294" s="62"/>
      <c r="BY294" s="62"/>
      <c r="BZ294" s="62"/>
      <c r="CA294" s="62"/>
      <c r="CB294" s="62"/>
      <c r="CC294" s="62">
        <v>0</v>
      </c>
      <c r="CD294" s="62">
        <v>0</v>
      </c>
      <c r="CE294" s="331"/>
      <c r="CF294" s="76"/>
      <c r="CG294" s="91"/>
    </row>
    <row r="295" spans="4:85" x14ac:dyDescent="0.2">
      <c r="D295" s="91">
        <v>45170</v>
      </c>
      <c r="F295" s="89">
        <v>4.5949999999999998</v>
      </c>
      <c r="G295" s="90">
        <v>7.0750642512149992E-2</v>
      </c>
      <c r="H295" s="89"/>
      <c r="I295" s="89">
        <v>0.55000000000000004</v>
      </c>
      <c r="J295" s="89">
        <v>0.55000000000000004</v>
      </c>
      <c r="K295" s="89">
        <v>0.55000000000000004</v>
      </c>
      <c r="L295" s="89">
        <v>0.55000000000000004</v>
      </c>
      <c r="M295" s="89">
        <v>0.55000000000000004</v>
      </c>
      <c r="N295" s="89">
        <v>0.6</v>
      </c>
      <c r="O295" s="89">
        <v>0.6</v>
      </c>
      <c r="P295" s="89">
        <v>0.55000000000000004</v>
      </c>
      <c r="Q295" s="89">
        <v>0.5</v>
      </c>
      <c r="R295" s="90">
        <v>0.35</v>
      </c>
      <c r="S295" s="90">
        <v>0.6</v>
      </c>
      <c r="T295" s="89">
        <v>0.55000000000000004</v>
      </c>
      <c r="U295" s="89"/>
      <c r="V295" s="89"/>
      <c r="W295" s="89"/>
      <c r="X295" s="89"/>
      <c r="Y295" s="89"/>
      <c r="Z295" s="89"/>
      <c r="AA295" s="89"/>
      <c r="AB295" s="89"/>
      <c r="AC295" s="89"/>
      <c r="AD295" s="89"/>
      <c r="AE295" s="89"/>
      <c r="AF295" s="89"/>
      <c r="AG295" s="89"/>
      <c r="AH295" s="89"/>
      <c r="AI295" s="90"/>
      <c r="AJ295" s="90"/>
      <c r="AK295" s="90">
        <v>0</v>
      </c>
      <c r="AL295" s="89">
        <v>0</v>
      </c>
      <c r="AM295" s="89"/>
      <c r="AN295" s="89"/>
      <c r="AO295" s="89">
        <v>-0.17</v>
      </c>
      <c r="AP295" s="62">
        <v>0</v>
      </c>
      <c r="AQ295" s="62">
        <v>0</v>
      </c>
      <c r="AR295" s="62">
        <v>0</v>
      </c>
      <c r="AS295" s="62">
        <v>-0.33</v>
      </c>
      <c r="AT295" s="62">
        <v>0</v>
      </c>
      <c r="AU295" s="62">
        <v>0</v>
      </c>
      <c r="AV295" s="62">
        <v>0</v>
      </c>
      <c r="AW295" s="62">
        <v>0</v>
      </c>
      <c r="AX295" s="62">
        <v>0</v>
      </c>
      <c r="AY295" s="62"/>
      <c r="AZ295" s="62"/>
      <c r="BA295" s="62">
        <v>0.1825</v>
      </c>
      <c r="BB295" s="62">
        <v>1.2500000000000001E-2</v>
      </c>
      <c r="BC295" s="62"/>
      <c r="BD295" s="62"/>
      <c r="BE295" s="62"/>
      <c r="BF295" s="62"/>
      <c r="BG295" s="62"/>
      <c r="BH295" s="62"/>
      <c r="BI295" s="62"/>
      <c r="BJ295" s="62"/>
      <c r="BK295" s="62"/>
      <c r="BL295" s="62"/>
      <c r="BM295" s="62"/>
      <c r="BN295" s="62"/>
      <c r="BO295" s="62">
        <v>0.39500000000000002</v>
      </c>
      <c r="BP295" s="62">
        <v>3.5000000000000003E-2</v>
      </c>
      <c r="BQ295" s="62">
        <v>0</v>
      </c>
      <c r="BR295" s="62">
        <v>0</v>
      </c>
      <c r="BS295" s="62">
        <v>0.19500000000000001</v>
      </c>
      <c r="BT295" s="62">
        <v>5.0000000000000001E-3</v>
      </c>
      <c r="BU295" s="62">
        <v>0.19500000000000001</v>
      </c>
      <c r="BV295" s="62">
        <v>5.0000000000000001E-3</v>
      </c>
      <c r="BW295" s="62"/>
      <c r="BX295" s="62"/>
      <c r="BY295" s="62"/>
      <c r="BZ295" s="62"/>
      <c r="CA295" s="62"/>
      <c r="CB295" s="62"/>
      <c r="CC295" s="62">
        <v>0</v>
      </c>
      <c r="CD295" s="62">
        <v>0</v>
      </c>
      <c r="CE295" s="331"/>
      <c r="CF295" s="76"/>
      <c r="CG295" s="91"/>
    </row>
    <row r="296" spans="4:85" x14ac:dyDescent="0.2">
      <c r="D296" s="91">
        <v>45200</v>
      </c>
      <c r="F296" s="89">
        <v>4.59</v>
      </c>
      <c r="G296" s="90">
        <v>7.074314693959001E-2</v>
      </c>
      <c r="H296" s="89"/>
      <c r="I296" s="89">
        <v>0.6</v>
      </c>
      <c r="J296" s="89">
        <v>0.6</v>
      </c>
      <c r="K296" s="89">
        <v>0.55000000000000004</v>
      </c>
      <c r="L296" s="89">
        <v>0.6</v>
      </c>
      <c r="M296" s="89">
        <v>0.6</v>
      </c>
      <c r="N296" s="89">
        <v>0.65</v>
      </c>
      <c r="O296" s="89">
        <v>0.65</v>
      </c>
      <c r="P296" s="89">
        <v>0.6</v>
      </c>
      <c r="Q296" s="89">
        <v>0.5</v>
      </c>
      <c r="R296" s="90">
        <v>0.4</v>
      </c>
      <c r="S296" s="90">
        <v>0.65</v>
      </c>
      <c r="T296" s="89">
        <v>0.6</v>
      </c>
      <c r="U296" s="89"/>
      <c r="V296" s="89"/>
      <c r="W296" s="89"/>
      <c r="X296" s="89"/>
      <c r="Y296" s="89"/>
      <c r="Z296" s="89"/>
      <c r="AA296" s="89"/>
      <c r="AB296" s="89"/>
      <c r="AC296" s="89"/>
      <c r="AD296" s="89"/>
      <c r="AE296" s="89"/>
      <c r="AF296" s="89"/>
      <c r="AG296" s="89"/>
      <c r="AH296" s="89"/>
      <c r="AI296" s="90"/>
      <c r="AJ296" s="90"/>
      <c r="AK296" s="90">
        <v>0</v>
      </c>
      <c r="AL296" s="89">
        <v>0</v>
      </c>
      <c r="AM296" s="89"/>
      <c r="AN296" s="89"/>
      <c r="AO296" s="89">
        <v>-0.17</v>
      </c>
      <c r="AP296" s="62">
        <v>0</v>
      </c>
      <c r="AQ296" s="62">
        <v>0</v>
      </c>
      <c r="AR296" s="62">
        <v>0</v>
      </c>
      <c r="AS296" s="62">
        <v>-0.33</v>
      </c>
      <c r="AT296" s="62">
        <v>0</v>
      </c>
      <c r="AU296" s="62">
        <v>0</v>
      </c>
      <c r="AV296" s="62">
        <v>0</v>
      </c>
      <c r="AW296" s="62">
        <v>0</v>
      </c>
      <c r="AX296" s="62">
        <v>0</v>
      </c>
      <c r="AY296" s="62"/>
      <c r="AZ296" s="62"/>
      <c r="BA296" s="62">
        <v>0.1875</v>
      </c>
      <c r="BB296" s="62">
        <v>1.2500000000000001E-2</v>
      </c>
      <c r="BC296" s="62"/>
      <c r="BD296" s="62"/>
      <c r="BE296" s="62"/>
      <c r="BF296" s="62"/>
      <c r="BG296" s="62"/>
      <c r="BH296" s="62"/>
      <c r="BI296" s="62"/>
      <c r="BJ296" s="62"/>
      <c r="BK296" s="62"/>
      <c r="BL296" s="62"/>
      <c r="BM296" s="62"/>
      <c r="BN296" s="62"/>
      <c r="BO296" s="62">
        <v>0.46100000000000002</v>
      </c>
      <c r="BP296" s="62">
        <v>3.5000000000000003E-2</v>
      </c>
      <c r="BQ296" s="62">
        <v>0</v>
      </c>
      <c r="BR296" s="62">
        <v>0</v>
      </c>
      <c r="BS296" s="62">
        <v>0.215</v>
      </c>
      <c r="BT296" s="62">
        <v>2.5000000000000001E-3</v>
      </c>
      <c r="BU296" s="62">
        <v>0.215</v>
      </c>
      <c r="BV296" s="62">
        <v>2.5000000000000001E-3</v>
      </c>
      <c r="BW296" s="62"/>
      <c r="BX296" s="62"/>
      <c r="BY296" s="62"/>
      <c r="BZ296" s="62"/>
      <c r="CA296" s="62"/>
      <c r="CB296" s="62"/>
      <c r="CC296" s="62">
        <v>0</v>
      </c>
      <c r="CD296" s="62">
        <v>0</v>
      </c>
      <c r="CE296" s="331"/>
      <c r="CF296" s="76"/>
      <c r="CG296" s="91"/>
    </row>
    <row r="297" spans="4:85" x14ac:dyDescent="0.2">
      <c r="D297" s="91">
        <v>45231</v>
      </c>
      <c r="F297" s="89">
        <v>4.5819999999999999</v>
      </c>
      <c r="G297" s="90">
        <v>7.0735401514630009E-2</v>
      </c>
      <c r="H297" s="89"/>
      <c r="I297" s="89">
        <v>0.8</v>
      </c>
      <c r="J297" s="89">
        <v>0.85</v>
      </c>
      <c r="K297" s="89">
        <v>0.8</v>
      </c>
      <c r="L297" s="89">
        <v>0.8</v>
      </c>
      <c r="M297" s="89">
        <v>0.9</v>
      </c>
      <c r="N297" s="89">
        <v>0.95</v>
      </c>
      <c r="O297" s="89">
        <v>0.85</v>
      </c>
      <c r="P297" s="89">
        <v>0.8</v>
      </c>
      <c r="Q297" s="89">
        <v>0.95</v>
      </c>
      <c r="R297" s="90">
        <v>0.45</v>
      </c>
      <c r="S297" s="90">
        <v>0.8</v>
      </c>
      <c r="T297" s="89">
        <v>0.8</v>
      </c>
      <c r="U297" s="89"/>
      <c r="V297" s="89"/>
      <c r="W297" s="89"/>
      <c r="X297" s="89"/>
      <c r="Y297" s="89"/>
      <c r="Z297" s="89"/>
      <c r="AA297" s="89"/>
      <c r="AB297" s="89"/>
      <c r="AC297" s="89"/>
      <c r="AD297" s="89"/>
      <c r="AE297" s="89"/>
      <c r="AF297" s="89"/>
      <c r="AG297" s="89"/>
      <c r="AH297" s="89"/>
      <c r="AI297" s="90"/>
      <c r="AJ297" s="90"/>
      <c r="AK297" s="90">
        <v>0</v>
      </c>
      <c r="AL297" s="89">
        <v>0</v>
      </c>
      <c r="AM297" s="89"/>
      <c r="AN297" s="89"/>
      <c r="AO297" s="89">
        <v>-0.2</v>
      </c>
      <c r="AP297" s="62">
        <v>0</v>
      </c>
      <c r="AQ297" s="62">
        <v>0</v>
      </c>
      <c r="AR297" s="62">
        <v>0</v>
      </c>
      <c r="AS297" s="62">
        <v>0</v>
      </c>
      <c r="AT297" s="62">
        <v>0</v>
      </c>
      <c r="AU297" s="62">
        <v>0</v>
      </c>
      <c r="AV297" s="62">
        <v>0</v>
      </c>
      <c r="AW297" s="62">
        <v>0</v>
      </c>
      <c r="AX297" s="62">
        <v>0</v>
      </c>
      <c r="AY297" s="62"/>
      <c r="AZ297" s="62"/>
      <c r="BA297" s="62">
        <v>0.27</v>
      </c>
      <c r="BB297" s="62">
        <v>1.7500000000000002E-2</v>
      </c>
      <c r="BC297" s="62"/>
      <c r="BD297" s="62"/>
      <c r="BE297" s="62"/>
      <c r="BF297" s="62"/>
      <c r="BG297" s="62"/>
      <c r="BH297" s="62"/>
      <c r="BI297" s="62"/>
      <c r="BJ297" s="62"/>
      <c r="BK297" s="62"/>
      <c r="BL297" s="62"/>
      <c r="BM297" s="62"/>
      <c r="BN297" s="62"/>
      <c r="BO297" s="62">
        <v>0.76749999999999996</v>
      </c>
      <c r="BP297" s="62">
        <v>0.14599999999999999</v>
      </c>
      <c r="BQ297" s="62">
        <v>0</v>
      </c>
      <c r="BR297" s="62">
        <v>0</v>
      </c>
      <c r="BS297" s="62">
        <v>0.28749999999999998</v>
      </c>
      <c r="BT297" s="62">
        <v>0.02</v>
      </c>
      <c r="BU297" s="62">
        <v>0.46500000000000002</v>
      </c>
      <c r="BV297" s="62">
        <v>1.4999999999999999E-2</v>
      </c>
      <c r="BW297" s="62"/>
      <c r="BX297" s="62"/>
      <c r="BY297" s="62"/>
      <c r="BZ297" s="62"/>
      <c r="CA297" s="62"/>
      <c r="CB297" s="62"/>
      <c r="CC297" s="62">
        <v>0</v>
      </c>
      <c r="CD297" s="62">
        <v>0</v>
      </c>
      <c r="CE297" s="331"/>
      <c r="CF297" s="76"/>
      <c r="CG297" s="91"/>
    </row>
    <row r="298" spans="4:85" x14ac:dyDescent="0.2">
      <c r="D298" s="91">
        <v>45261</v>
      </c>
      <c r="F298" s="89">
        <v>4.6080000000000005</v>
      </c>
      <c r="G298" s="90">
        <v>7.0727905942107996E-2</v>
      </c>
      <c r="H298" s="89"/>
      <c r="I298" s="89">
        <v>1</v>
      </c>
      <c r="J298" s="89">
        <v>1.05</v>
      </c>
      <c r="K298" s="89">
        <v>1</v>
      </c>
      <c r="L298" s="89">
        <v>1</v>
      </c>
      <c r="M298" s="89">
        <v>1.1499999999999999</v>
      </c>
      <c r="N298" s="89">
        <v>1.25</v>
      </c>
      <c r="O298" s="89">
        <v>1.05</v>
      </c>
      <c r="P298" s="89">
        <v>1</v>
      </c>
      <c r="Q298" s="89">
        <v>1.35</v>
      </c>
      <c r="R298" s="90">
        <v>0.65</v>
      </c>
      <c r="S298" s="90">
        <v>1.1000000000000001</v>
      </c>
      <c r="T298" s="89">
        <v>1</v>
      </c>
      <c r="U298" s="89"/>
      <c r="V298" s="89"/>
      <c r="W298" s="89"/>
      <c r="X298" s="89"/>
      <c r="Y298" s="89"/>
      <c r="Z298" s="89"/>
      <c r="AA298" s="89"/>
      <c r="AB298" s="89"/>
      <c r="AC298" s="89"/>
      <c r="AD298" s="89"/>
      <c r="AE298" s="89"/>
      <c r="AF298" s="89"/>
      <c r="AG298" s="89"/>
      <c r="AH298" s="89"/>
      <c r="AI298" s="90"/>
      <c r="AJ298" s="90"/>
      <c r="AK298" s="90">
        <v>0</v>
      </c>
      <c r="AL298" s="89">
        <v>0</v>
      </c>
      <c r="AM298" s="89"/>
      <c r="AN298" s="89"/>
      <c r="AO298" s="89">
        <v>-0.2</v>
      </c>
      <c r="AP298" s="62">
        <v>0</v>
      </c>
      <c r="AQ298" s="62">
        <v>0</v>
      </c>
      <c r="AR298" s="62">
        <v>0</v>
      </c>
      <c r="AS298" s="62">
        <v>0</v>
      </c>
      <c r="AT298" s="62">
        <v>0</v>
      </c>
      <c r="AU298" s="62">
        <v>0</v>
      </c>
      <c r="AV298" s="62">
        <v>0</v>
      </c>
      <c r="AW298" s="62">
        <v>0</v>
      </c>
      <c r="AX298" s="62">
        <v>0</v>
      </c>
      <c r="AY298" s="62"/>
      <c r="AZ298" s="62"/>
      <c r="BA298" s="62">
        <v>0.30499999999999999</v>
      </c>
      <c r="BB298" s="62">
        <v>2.2499999999999999E-2</v>
      </c>
      <c r="BC298" s="62"/>
      <c r="BD298" s="62"/>
      <c r="BE298" s="62"/>
      <c r="BF298" s="62"/>
      <c r="BG298" s="62"/>
      <c r="BH298" s="62"/>
      <c r="BI298" s="62"/>
      <c r="BJ298" s="62"/>
      <c r="BK298" s="62"/>
      <c r="BL298" s="62"/>
      <c r="BM298" s="62"/>
      <c r="BN298" s="62"/>
      <c r="BO298" s="62">
        <v>1.19</v>
      </c>
      <c r="BP298" s="62">
        <v>0.2</v>
      </c>
      <c r="BQ298" s="62">
        <v>0</v>
      </c>
      <c r="BR298" s="62">
        <v>0</v>
      </c>
      <c r="BS298" s="62">
        <v>0.33750000000000002</v>
      </c>
      <c r="BT298" s="62">
        <v>2.2499999999999999E-2</v>
      </c>
      <c r="BU298" s="62">
        <v>0.8</v>
      </c>
      <c r="BV298" s="62">
        <v>1.7500000000000002E-2</v>
      </c>
      <c r="BW298" s="62"/>
      <c r="BX298" s="62"/>
      <c r="BY298" s="62"/>
      <c r="BZ298" s="62"/>
      <c r="CA298" s="62"/>
      <c r="CB298" s="62"/>
      <c r="CC298" s="62">
        <v>0</v>
      </c>
      <c r="CD298" s="62">
        <v>0</v>
      </c>
      <c r="CE298" s="331"/>
      <c r="CF298" s="76"/>
      <c r="CG298" s="91"/>
    </row>
    <row r="299" spans="4:85" x14ac:dyDescent="0.2">
      <c r="D299" s="91">
        <v>45292</v>
      </c>
      <c r="F299" s="89"/>
      <c r="G299" s="90">
        <v>7.0720160517188005E-2</v>
      </c>
      <c r="H299" s="89"/>
      <c r="I299" s="89">
        <v>1</v>
      </c>
      <c r="J299" s="89">
        <v>1.05</v>
      </c>
      <c r="K299" s="89">
        <v>1</v>
      </c>
      <c r="L299" s="89">
        <v>1</v>
      </c>
      <c r="M299" s="89">
        <v>1.1499999999999999</v>
      </c>
      <c r="N299" s="89">
        <v>1.45</v>
      </c>
      <c r="O299" s="89">
        <v>1.05</v>
      </c>
      <c r="P299" s="89">
        <v>1</v>
      </c>
      <c r="Q299" s="89">
        <v>1.35</v>
      </c>
      <c r="R299" s="90">
        <v>0.7</v>
      </c>
      <c r="S299" s="90">
        <v>1.1000000000000001</v>
      </c>
      <c r="T299" s="89">
        <v>1</v>
      </c>
      <c r="U299" s="89"/>
      <c r="V299" s="89"/>
      <c r="W299" s="89"/>
      <c r="X299" s="89"/>
      <c r="Y299" s="89"/>
      <c r="Z299" s="89"/>
      <c r="AA299" s="89"/>
      <c r="AB299" s="89"/>
      <c r="AC299" s="89"/>
      <c r="AD299" s="89"/>
      <c r="AE299" s="89"/>
      <c r="AF299" s="89"/>
      <c r="AG299" s="89"/>
      <c r="AH299" s="89"/>
      <c r="AI299" s="90"/>
      <c r="AJ299" s="90"/>
      <c r="AK299" s="90">
        <v>0</v>
      </c>
      <c r="AL299" s="89">
        <v>0</v>
      </c>
      <c r="AM299" s="89"/>
      <c r="AN299" s="89"/>
      <c r="AO299" s="89">
        <v>-0.2</v>
      </c>
      <c r="AP299" s="62">
        <v>0</v>
      </c>
      <c r="AQ299" s="62">
        <v>0</v>
      </c>
      <c r="AR299" s="62">
        <v>0</v>
      </c>
      <c r="AS299" s="62">
        <v>0</v>
      </c>
      <c r="AT299" s="62">
        <v>0</v>
      </c>
      <c r="AU299" s="62">
        <v>0</v>
      </c>
      <c r="AV299" s="62">
        <v>0</v>
      </c>
      <c r="AW299" s="62">
        <v>0</v>
      </c>
      <c r="AX299" s="62">
        <v>0</v>
      </c>
      <c r="AY299" s="62"/>
      <c r="AZ299" s="62"/>
      <c r="BA299" s="62">
        <v>0.30499999999999999</v>
      </c>
      <c r="BB299" s="62">
        <v>2.2499999999999999E-2</v>
      </c>
      <c r="BC299" s="62"/>
      <c r="BD299" s="62"/>
      <c r="BE299" s="62"/>
      <c r="BF299" s="62"/>
      <c r="BG299" s="62"/>
      <c r="BH299" s="62"/>
      <c r="BI299" s="62"/>
      <c r="BJ299" s="62"/>
      <c r="BK299" s="62"/>
      <c r="BL299" s="62"/>
      <c r="BM299" s="62"/>
      <c r="BN299" s="62"/>
      <c r="BO299" s="62">
        <v>1.5249999999999999</v>
      </c>
      <c r="BP299" s="62">
        <v>0.3</v>
      </c>
      <c r="BQ299" s="62">
        <v>0</v>
      </c>
      <c r="BR299" s="62">
        <v>0</v>
      </c>
      <c r="BS299" s="62">
        <v>0.4375</v>
      </c>
      <c r="BT299" s="62">
        <v>0.03</v>
      </c>
      <c r="BU299" s="62">
        <v>0.97499999999999998</v>
      </c>
      <c r="BV299" s="62">
        <v>2.2499999999999999E-2</v>
      </c>
      <c r="BW299" s="62"/>
      <c r="BX299" s="62"/>
      <c r="BY299" s="62"/>
      <c r="BZ299" s="62"/>
      <c r="CA299" s="62"/>
      <c r="CB299" s="62"/>
      <c r="CC299" s="62">
        <v>0</v>
      </c>
      <c r="CD299" s="62">
        <v>0</v>
      </c>
      <c r="CE299" s="331"/>
      <c r="CF299" s="76"/>
      <c r="CG299" s="91"/>
    </row>
    <row r="300" spans="4:85" x14ac:dyDescent="0.2">
      <c r="D300" s="91">
        <v>45323</v>
      </c>
      <c r="F300" s="89"/>
      <c r="G300" s="90">
        <v>7.0712415092287997E-2</v>
      </c>
      <c r="H300" s="89"/>
      <c r="I300" s="89">
        <v>1</v>
      </c>
      <c r="J300" s="89">
        <v>1.05</v>
      </c>
      <c r="K300" s="89">
        <v>1</v>
      </c>
      <c r="L300" s="89">
        <v>1</v>
      </c>
      <c r="M300" s="89">
        <v>1.1499999999999999</v>
      </c>
      <c r="N300" s="89">
        <v>1.45</v>
      </c>
      <c r="O300" s="89">
        <v>1.05</v>
      </c>
      <c r="P300" s="89">
        <v>1</v>
      </c>
      <c r="Q300" s="89">
        <v>1.35</v>
      </c>
      <c r="R300" s="90">
        <v>0.7</v>
      </c>
      <c r="S300" s="90">
        <v>1.1000000000000001</v>
      </c>
      <c r="T300" s="89">
        <v>1</v>
      </c>
      <c r="U300" s="89"/>
      <c r="V300" s="89"/>
      <c r="W300" s="89"/>
      <c r="X300" s="89"/>
      <c r="Y300" s="89"/>
      <c r="Z300" s="89"/>
      <c r="AA300" s="89"/>
      <c r="AB300" s="89"/>
      <c r="AC300" s="89"/>
      <c r="AD300" s="89"/>
      <c r="AE300" s="89"/>
      <c r="AF300" s="89"/>
      <c r="AG300" s="89"/>
      <c r="AH300" s="89"/>
      <c r="AI300" s="90"/>
      <c r="AJ300" s="90"/>
      <c r="AK300" s="90">
        <v>0</v>
      </c>
      <c r="AL300" s="89">
        <v>0</v>
      </c>
      <c r="AM300" s="89"/>
      <c r="AN300" s="89"/>
      <c r="AO300" s="89">
        <v>-0.2</v>
      </c>
      <c r="AP300" s="62">
        <v>0</v>
      </c>
      <c r="AQ300" s="62">
        <v>0</v>
      </c>
      <c r="AR300" s="62">
        <v>0</v>
      </c>
      <c r="AS300" s="62">
        <v>0</v>
      </c>
      <c r="AT300" s="62">
        <v>0</v>
      </c>
      <c r="AU300" s="62">
        <v>0</v>
      </c>
      <c r="AV300" s="62">
        <v>0</v>
      </c>
      <c r="AW300" s="62">
        <v>0</v>
      </c>
      <c r="AX300" s="62">
        <v>0</v>
      </c>
      <c r="AY300" s="62"/>
      <c r="AZ300" s="62"/>
      <c r="BA300" s="62">
        <v>0.30499999999999999</v>
      </c>
      <c r="BB300" s="62">
        <v>2.2499999999999999E-2</v>
      </c>
      <c r="BC300" s="62"/>
      <c r="BD300" s="62"/>
      <c r="BE300" s="62"/>
      <c r="BF300" s="62"/>
      <c r="BG300" s="62"/>
      <c r="BH300" s="62"/>
      <c r="BI300" s="62"/>
      <c r="BJ300" s="62"/>
      <c r="BK300" s="62"/>
      <c r="BL300" s="62"/>
      <c r="BM300" s="62"/>
      <c r="BN300" s="62"/>
      <c r="BO300" s="62">
        <v>1.4550000000000001</v>
      </c>
      <c r="BP300" s="62">
        <v>0.3</v>
      </c>
      <c r="BQ300" s="62">
        <v>0</v>
      </c>
      <c r="BR300" s="62">
        <v>0</v>
      </c>
      <c r="BS300" s="62">
        <v>0.435</v>
      </c>
      <c r="BT300" s="62">
        <v>0.03</v>
      </c>
      <c r="BU300" s="62">
        <v>0.97499999999999998</v>
      </c>
      <c r="BV300" s="62">
        <v>1.7500000000000002E-2</v>
      </c>
      <c r="BW300" s="62"/>
      <c r="BX300" s="62"/>
      <c r="BY300" s="62"/>
      <c r="BZ300" s="62"/>
      <c r="CA300" s="62"/>
      <c r="CB300" s="62"/>
      <c r="CC300" s="62">
        <v>0</v>
      </c>
      <c r="CD300" s="62">
        <v>0</v>
      </c>
      <c r="CE300" s="331"/>
      <c r="CF300" s="76"/>
      <c r="CG300" s="91"/>
    </row>
    <row r="301" spans="4:85" x14ac:dyDescent="0.2">
      <c r="D301" s="91">
        <v>45352</v>
      </c>
      <c r="F301" s="89"/>
      <c r="G301" s="90">
        <v>7.0705169372237017E-2</v>
      </c>
      <c r="H301" s="89"/>
      <c r="I301" s="89">
        <v>0.75</v>
      </c>
      <c r="J301" s="89">
        <v>0.8</v>
      </c>
      <c r="K301" s="89">
        <v>0.75</v>
      </c>
      <c r="L301" s="89">
        <v>0.75</v>
      </c>
      <c r="M301" s="89">
        <v>0.85</v>
      </c>
      <c r="N301" s="89">
        <v>1</v>
      </c>
      <c r="O301" s="89">
        <v>0.75</v>
      </c>
      <c r="P301" s="89">
        <v>0.75</v>
      </c>
      <c r="Q301" s="89">
        <v>0.95</v>
      </c>
      <c r="R301" s="90">
        <v>0.35</v>
      </c>
      <c r="S301" s="90">
        <v>0.75</v>
      </c>
      <c r="T301" s="89">
        <v>0.75</v>
      </c>
      <c r="U301" s="89"/>
      <c r="V301" s="89"/>
      <c r="W301" s="89"/>
      <c r="X301" s="89"/>
      <c r="Y301" s="89"/>
      <c r="Z301" s="89"/>
      <c r="AA301" s="89"/>
      <c r="AB301" s="89"/>
      <c r="AC301" s="89"/>
      <c r="AD301" s="89"/>
      <c r="AE301" s="89"/>
      <c r="AF301" s="89"/>
      <c r="AG301" s="89"/>
      <c r="AH301" s="89"/>
      <c r="AI301" s="90"/>
      <c r="AJ301" s="90"/>
      <c r="AK301" s="90">
        <v>0</v>
      </c>
      <c r="AL301" s="89">
        <v>0</v>
      </c>
      <c r="AM301" s="89"/>
      <c r="AN301" s="89"/>
      <c r="AO301" s="89">
        <v>-0.2</v>
      </c>
      <c r="AP301" s="62">
        <v>0</v>
      </c>
      <c r="AQ301" s="62">
        <v>0</v>
      </c>
      <c r="AR301" s="62">
        <v>0</v>
      </c>
      <c r="AS301" s="62">
        <v>0</v>
      </c>
      <c r="AT301" s="62">
        <v>0</v>
      </c>
      <c r="AU301" s="62">
        <v>0</v>
      </c>
      <c r="AV301" s="62">
        <v>0</v>
      </c>
      <c r="AW301" s="62">
        <v>0</v>
      </c>
      <c r="AX301" s="62">
        <v>0</v>
      </c>
      <c r="AY301" s="62"/>
      <c r="AZ301" s="62"/>
      <c r="BA301" s="62">
        <v>0.26500000000000001</v>
      </c>
      <c r="BB301" s="62">
        <v>2.2499999999999999E-2</v>
      </c>
      <c r="BC301" s="62"/>
      <c r="BD301" s="62"/>
      <c r="BE301" s="62"/>
      <c r="BF301" s="62"/>
      <c r="BG301" s="62"/>
      <c r="BH301" s="62"/>
      <c r="BI301" s="62"/>
      <c r="BJ301" s="62"/>
      <c r="BK301" s="62"/>
      <c r="BL301" s="62"/>
      <c r="BM301" s="62"/>
      <c r="BN301" s="62"/>
      <c r="BO301" s="62">
        <v>0.83499999999999996</v>
      </c>
      <c r="BP301" s="62">
        <v>0.16</v>
      </c>
      <c r="BQ301" s="62">
        <v>0</v>
      </c>
      <c r="BR301" s="62">
        <v>0</v>
      </c>
      <c r="BS301" s="62">
        <v>0.30249999999999999</v>
      </c>
      <c r="BT301" s="62">
        <v>0.02</v>
      </c>
      <c r="BU301" s="62">
        <v>0.60750000000000004</v>
      </c>
      <c r="BV301" s="62">
        <v>2.5000000000000001E-3</v>
      </c>
      <c r="BW301" s="62"/>
      <c r="BX301" s="62"/>
      <c r="BY301" s="62"/>
      <c r="BZ301" s="62"/>
      <c r="CA301" s="62"/>
      <c r="CB301" s="62"/>
      <c r="CC301" s="62">
        <v>0</v>
      </c>
      <c r="CD301" s="62">
        <v>0</v>
      </c>
      <c r="CE301" s="331"/>
      <c r="CF301" s="76"/>
      <c r="CG301" s="91"/>
    </row>
    <row r="302" spans="4:85" x14ac:dyDescent="0.2">
      <c r="D302" s="91">
        <v>45383</v>
      </c>
      <c r="F302" s="89"/>
      <c r="G302" s="90">
        <v>7.0697423947375007E-2</v>
      </c>
      <c r="H302" s="89"/>
      <c r="I302" s="89">
        <v>0.4</v>
      </c>
      <c r="J302" s="89">
        <v>0.45</v>
      </c>
      <c r="K302" s="89">
        <v>0.4</v>
      </c>
      <c r="L302" s="89">
        <v>0.45</v>
      </c>
      <c r="M302" s="89">
        <v>0.45</v>
      </c>
      <c r="N302" s="89">
        <v>0.45</v>
      </c>
      <c r="O302" s="89">
        <v>0.45</v>
      </c>
      <c r="P302" s="89">
        <v>0.45</v>
      </c>
      <c r="Q302" s="89">
        <v>0.5</v>
      </c>
      <c r="R302" s="90">
        <v>0.3</v>
      </c>
      <c r="S302" s="90">
        <v>0.45</v>
      </c>
      <c r="T302" s="89">
        <v>0.4</v>
      </c>
      <c r="U302" s="89"/>
      <c r="V302" s="89"/>
      <c r="W302" s="89"/>
      <c r="X302" s="89"/>
      <c r="Y302" s="89"/>
      <c r="Z302" s="89"/>
      <c r="AA302" s="89"/>
      <c r="AB302" s="89"/>
      <c r="AC302" s="89"/>
      <c r="AD302" s="89"/>
      <c r="AE302" s="89"/>
      <c r="AF302" s="89"/>
      <c r="AG302" s="89"/>
      <c r="AH302" s="89"/>
      <c r="AI302" s="90"/>
      <c r="AJ302" s="90"/>
      <c r="AK302" s="90">
        <v>0</v>
      </c>
      <c r="AL302" s="89">
        <v>0</v>
      </c>
      <c r="AM302" s="89"/>
      <c r="AN302" s="89"/>
      <c r="AO302" s="89">
        <v>-0.2</v>
      </c>
      <c r="AP302" s="62">
        <v>0</v>
      </c>
      <c r="AQ302" s="62">
        <v>0</v>
      </c>
      <c r="AR302" s="62">
        <v>0</v>
      </c>
      <c r="AS302" s="62">
        <v>0</v>
      </c>
      <c r="AT302" s="62">
        <v>0</v>
      </c>
      <c r="AU302" s="62">
        <v>0</v>
      </c>
      <c r="AV302" s="62">
        <v>0</v>
      </c>
      <c r="AW302" s="62">
        <v>0</v>
      </c>
      <c r="AX302" s="62">
        <v>0</v>
      </c>
      <c r="AY302" s="62"/>
      <c r="AZ302" s="62"/>
      <c r="BA302" s="62">
        <v>0.19500000000000001</v>
      </c>
      <c r="BB302" s="62">
        <v>1.7500000000000002E-2</v>
      </c>
      <c r="BC302" s="62"/>
      <c r="BD302" s="62"/>
      <c r="BE302" s="62"/>
      <c r="BF302" s="62"/>
      <c r="BG302" s="62"/>
      <c r="BH302" s="62"/>
      <c r="BI302" s="62"/>
      <c r="BJ302" s="62"/>
      <c r="BK302" s="62"/>
      <c r="BL302" s="62"/>
      <c r="BM302" s="62"/>
      <c r="BN302" s="62"/>
      <c r="BO302" s="62">
        <v>0.45</v>
      </c>
      <c r="BP302" s="62">
        <v>0.02</v>
      </c>
      <c r="BQ302" s="62">
        <v>0</v>
      </c>
      <c r="BR302" s="62">
        <v>0</v>
      </c>
      <c r="BS302" s="62">
        <v>0.25</v>
      </c>
      <c r="BT302" s="62">
        <v>5.0000000000000001E-3</v>
      </c>
      <c r="BU302" s="62">
        <v>0.25</v>
      </c>
      <c r="BV302" s="62">
        <v>5.0000000000000001E-3</v>
      </c>
      <c r="BW302" s="62"/>
      <c r="BX302" s="62"/>
      <c r="BY302" s="62"/>
      <c r="BZ302" s="62"/>
      <c r="CA302" s="62"/>
      <c r="CB302" s="62"/>
      <c r="CC302" s="62">
        <v>0</v>
      </c>
      <c r="CD302" s="62">
        <v>0</v>
      </c>
      <c r="CE302" s="331"/>
      <c r="CF302" s="76"/>
      <c r="CG302" s="91"/>
    </row>
    <row r="303" spans="4:85" x14ac:dyDescent="0.2">
      <c r="D303" s="91">
        <v>45413</v>
      </c>
      <c r="F303" s="89"/>
      <c r="G303" s="90">
        <v>7.0689928374946018E-2</v>
      </c>
      <c r="H303" s="89"/>
      <c r="I303" s="89">
        <v>0.45</v>
      </c>
      <c r="J303" s="89">
        <v>0.5</v>
      </c>
      <c r="K303" s="89">
        <v>0.4</v>
      </c>
      <c r="L303" s="89">
        <v>0.4</v>
      </c>
      <c r="M303" s="89">
        <v>0.45</v>
      </c>
      <c r="N303" s="89">
        <v>0.5</v>
      </c>
      <c r="O303" s="89">
        <v>0.45</v>
      </c>
      <c r="P303" s="89">
        <v>0.4</v>
      </c>
      <c r="Q303" s="89">
        <v>0.45</v>
      </c>
      <c r="R303" s="90">
        <v>0.25</v>
      </c>
      <c r="S303" s="90">
        <v>0.5</v>
      </c>
      <c r="T303" s="89">
        <v>0.45</v>
      </c>
      <c r="U303" s="89"/>
      <c r="V303" s="89"/>
      <c r="W303" s="89"/>
      <c r="X303" s="89"/>
      <c r="Y303" s="89"/>
      <c r="Z303" s="89"/>
      <c r="AA303" s="89"/>
      <c r="AB303" s="89"/>
      <c r="AC303" s="89"/>
      <c r="AD303" s="89"/>
      <c r="AE303" s="89"/>
      <c r="AF303" s="89"/>
      <c r="AG303" s="89"/>
      <c r="AH303" s="89"/>
      <c r="AI303" s="90"/>
      <c r="AJ303" s="90"/>
      <c r="AK303" s="90">
        <v>0</v>
      </c>
      <c r="AL303" s="89">
        <v>0</v>
      </c>
      <c r="AM303" s="89"/>
      <c r="AN303" s="89"/>
      <c r="AO303" s="89">
        <v>-0.2</v>
      </c>
      <c r="AP303" s="62">
        <v>0</v>
      </c>
      <c r="AQ303" s="62">
        <v>0</v>
      </c>
      <c r="AR303" s="62">
        <v>0</v>
      </c>
      <c r="AS303" s="62">
        <v>0</v>
      </c>
      <c r="AT303" s="62">
        <v>0</v>
      </c>
      <c r="AU303" s="62">
        <v>0</v>
      </c>
      <c r="AV303" s="62">
        <v>0</v>
      </c>
      <c r="AW303" s="62">
        <v>0</v>
      </c>
      <c r="AX303" s="62">
        <v>0</v>
      </c>
      <c r="AY303" s="62"/>
      <c r="AZ303" s="62"/>
      <c r="BA303" s="62">
        <v>0.1825</v>
      </c>
      <c r="BB303" s="62">
        <v>0.01</v>
      </c>
      <c r="BC303" s="62"/>
      <c r="BD303" s="62"/>
      <c r="BE303" s="62"/>
      <c r="BF303" s="62"/>
      <c r="BG303" s="62"/>
      <c r="BH303" s="62"/>
      <c r="BI303" s="62"/>
      <c r="BJ303" s="62"/>
      <c r="BK303" s="62"/>
      <c r="BL303" s="62"/>
      <c r="BM303" s="62"/>
      <c r="BN303" s="62"/>
      <c r="BO303" s="62">
        <v>0.40500000000000003</v>
      </c>
      <c r="BP303" s="62">
        <v>0.02</v>
      </c>
      <c r="BQ303" s="62">
        <v>0</v>
      </c>
      <c r="BR303" s="62">
        <v>0</v>
      </c>
      <c r="BS303" s="62">
        <v>0.20250000000000001</v>
      </c>
      <c r="BT303" s="62">
        <v>5.0000000000000001E-3</v>
      </c>
      <c r="BU303" s="62">
        <v>0.20250000000000001</v>
      </c>
      <c r="BV303" s="62">
        <v>5.0000000000000001E-3</v>
      </c>
      <c r="BW303" s="62"/>
      <c r="BX303" s="62"/>
      <c r="BY303" s="62"/>
      <c r="BZ303" s="62"/>
      <c r="CA303" s="62"/>
      <c r="CB303" s="62"/>
      <c r="CC303" s="62">
        <v>0</v>
      </c>
      <c r="CD303" s="62">
        <v>0</v>
      </c>
      <c r="CE303" s="331"/>
      <c r="CF303" s="76"/>
      <c r="CG303" s="91"/>
    </row>
    <row r="304" spans="4:85" x14ac:dyDescent="0.2">
      <c r="D304" s="91">
        <v>45444</v>
      </c>
      <c r="F304" s="89"/>
      <c r="G304" s="90">
        <v>7.0682182950123004E-2</v>
      </c>
      <c r="H304" s="89"/>
      <c r="I304" s="89">
        <v>0.45</v>
      </c>
      <c r="J304" s="89">
        <v>0.5</v>
      </c>
      <c r="K304" s="89">
        <v>0.4</v>
      </c>
      <c r="L304" s="89">
        <v>0.5</v>
      </c>
      <c r="M304" s="89">
        <v>0.45</v>
      </c>
      <c r="N304" s="89">
        <v>0.5</v>
      </c>
      <c r="O304" s="89">
        <v>0.5</v>
      </c>
      <c r="P304" s="89">
        <v>0.5</v>
      </c>
      <c r="Q304" s="89">
        <v>0.5</v>
      </c>
      <c r="R304" s="90">
        <v>0.25</v>
      </c>
      <c r="S304" s="90">
        <v>0.5</v>
      </c>
      <c r="T304" s="89">
        <v>0.45</v>
      </c>
      <c r="U304" s="89"/>
      <c r="V304" s="89"/>
      <c r="W304" s="89"/>
      <c r="X304" s="89"/>
      <c r="Y304" s="89"/>
      <c r="Z304" s="89"/>
      <c r="AA304" s="89"/>
      <c r="AB304" s="89"/>
      <c r="AC304" s="89"/>
      <c r="AD304" s="89"/>
      <c r="AE304" s="89"/>
      <c r="AF304" s="89"/>
      <c r="AG304" s="89"/>
      <c r="AH304" s="89"/>
      <c r="AI304" s="90"/>
      <c r="AJ304" s="90"/>
      <c r="AK304" s="90">
        <v>0</v>
      </c>
      <c r="AL304" s="89">
        <v>0</v>
      </c>
      <c r="AM304" s="89"/>
      <c r="AN304" s="89"/>
      <c r="AO304" s="89">
        <v>-0.2</v>
      </c>
      <c r="AP304" s="62">
        <v>0</v>
      </c>
      <c r="AQ304" s="62">
        <v>0</v>
      </c>
      <c r="AR304" s="62">
        <v>0</v>
      </c>
      <c r="AS304" s="62">
        <v>0</v>
      </c>
      <c r="AT304" s="62">
        <v>0</v>
      </c>
      <c r="AU304" s="62">
        <v>0</v>
      </c>
      <c r="AV304" s="62">
        <v>0</v>
      </c>
      <c r="AW304" s="62">
        <v>0</v>
      </c>
      <c r="AX304" s="62">
        <v>0</v>
      </c>
      <c r="AY304" s="62"/>
      <c r="AZ304" s="62"/>
      <c r="BA304" s="62">
        <v>0.1825</v>
      </c>
      <c r="BB304" s="62">
        <v>1.2500000000000001E-2</v>
      </c>
      <c r="BC304" s="62"/>
      <c r="BD304" s="62"/>
      <c r="BE304" s="62"/>
      <c r="BF304" s="62"/>
      <c r="BG304" s="62"/>
      <c r="BH304" s="62"/>
      <c r="BI304" s="62"/>
      <c r="BJ304" s="62"/>
      <c r="BK304" s="62"/>
      <c r="BL304" s="62"/>
      <c r="BM304" s="62"/>
      <c r="BN304" s="62"/>
      <c r="BO304" s="62">
        <v>0.39500000000000002</v>
      </c>
      <c r="BP304" s="62">
        <v>3.5000000000000003E-2</v>
      </c>
      <c r="BQ304" s="62">
        <v>0</v>
      </c>
      <c r="BR304" s="62">
        <v>0</v>
      </c>
      <c r="BS304" s="62">
        <v>0.20250000000000001</v>
      </c>
      <c r="BT304" s="62">
        <v>5.0000000000000001E-3</v>
      </c>
      <c r="BU304" s="62">
        <v>0.20250000000000001</v>
      </c>
      <c r="BV304" s="62">
        <v>5.0000000000000001E-3</v>
      </c>
      <c r="BW304" s="62"/>
      <c r="BX304" s="62"/>
      <c r="BY304" s="62"/>
      <c r="BZ304" s="62"/>
      <c r="CA304" s="62"/>
      <c r="CB304" s="62"/>
      <c r="CC304" s="62">
        <v>0</v>
      </c>
      <c r="CD304" s="62">
        <v>0</v>
      </c>
      <c r="CE304" s="331"/>
      <c r="CF304" s="76"/>
      <c r="CG304" s="91"/>
    </row>
    <row r="305" spans="4:85" x14ac:dyDescent="0.2">
      <c r="D305" s="91">
        <v>45474</v>
      </c>
      <c r="F305" s="89"/>
      <c r="G305" s="90">
        <v>7.0674687377733011E-2</v>
      </c>
      <c r="H305" s="89"/>
      <c r="I305" s="89">
        <v>0.5</v>
      </c>
      <c r="J305" s="89">
        <v>0.5</v>
      </c>
      <c r="K305" s="89">
        <v>0.4</v>
      </c>
      <c r="L305" s="89">
        <v>0.5</v>
      </c>
      <c r="M305" s="89">
        <v>0.5</v>
      </c>
      <c r="N305" s="89">
        <v>0.5</v>
      </c>
      <c r="O305" s="89">
        <v>0.5</v>
      </c>
      <c r="P305" s="89">
        <v>0.5</v>
      </c>
      <c r="Q305" s="89">
        <v>0.5</v>
      </c>
      <c r="R305" s="90">
        <v>0.35</v>
      </c>
      <c r="S305" s="90">
        <v>0.55000000000000004</v>
      </c>
      <c r="T305" s="89">
        <v>0.5</v>
      </c>
      <c r="U305" s="89"/>
      <c r="V305" s="89"/>
      <c r="W305" s="89"/>
      <c r="X305" s="89"/>
      <c r="Y305" s="89"/>
      <c r="Z305" s="89"/>
      <c r="AA305" s="89"/>
      <c r="AB305" s="89"/>
      <c r="AC305" s="89"/>
      <c r="AD305" s="89"/>
      <c r="AE305" s="89"/>
      <c r="AF305" s="89"/>
      <c r="AG305" s="89"/>
      <c r="AH305" s="89"/>
      <c r="AI305" s="90"/>
      <c r="AJ305" s="90"/>
      <c r="AK305" s="90">
        <v>0</v>
      </c>
      <c r="AL305" s="89">
        <v>0</v>
      </c>
      <c r="AM305" s="89"/>
      <c r="AN305" s="89"/>
      <c r="AO305" s="89">
        <v>-0.2</v>
      </c>
      <c r="AP305" s="62">
        <v>0</v>
      </c>
      <c r="AQ305" s="62">
        <v>0</v>
      </c>
      <c r="AR305" s="62">
        <v>0</v>
      </c>
      <c r="AS305" s="62">
        <v>0</v>
      </c>
      <c r="AT305" s="62">
        <v>0</v>
      </c>
      <c r="AU305" s="62">
        <v>0</v>
      </c>
      <c r="AV305" s="62">
        <v>0</v>
      </c>
      <c r="AW305" s="62">
        <v>0</v>
      </c>
      <c r="AX305" s="62">
        <v>0</v>
      </c>
      <c r="AY305" s="62"/>
      <c r="AZ305" s="62"/>
      <c r="BA305" s="62">
        <v>0.1825</v>
      </c>
      <c r="BB305" s="62">
        <v>1.2500000000000001E-2</v>
      </c>
      <c r="BC305" s="62"/>
      <c r="BD305" s="62"/>
      <c r="BE305" s="62"/>
      <c r="BF305" s="62"/>
      <c r="BG305" s="62"/>
      <c r="BH305" s="62"/>
      <c r="BI305" s="62"/>
      <c r="BJ305" s="62"/>
      <c r="BK305" s="62"/>
      <c r="BL305" s="62"/>
      <c r="BM305" s="62"/>
      <c r="BN305" s="62"/>
      <c r="BO305" s="62">
        <v>0.43</v>
      </c>
      <c r="BP305" s="62">
        <v>3.5000000000000003E-2</v>
      </c>
      <c r="BQ305" s="62">
        <v>0</v>
      </c>
      <c r="BR305" s="62">
        <v>0</v>
      </c>
      <c r="BS305" s="62">
        <v>0.215</v>
      </c>
      <c r="BT305" s="62">
        <v>7.4999999999999997E-3</v>
      </c>
      <c r="BU305" s="62">
        <v>0.215</v>
      </c>
      <c r="BV305" s="62">
        <v>7.4999999999999997E-3</v>
      </c>
      <c r="BW305" s="62"/>
      <c r="BX305" s="62"/>
      <c r="BY305" s="62"/>
      <c r="BZ305" s="62"/>
      <c r="CA305" s="62"/>
      <c r="CB305" s="62"/>
      <c r="CC305" s="62">
        <v>0</v>
      </c>
      <c r="CD305" s="62">
        <v>0</v>
      </c>
      <c r="CE305" s="331"/>
      <c r="CF305" s="76"/>
      <c r="CG305" s="91"/>
    </row>
    <row r="306" spans="4:85" x14ac:dyDescent="0.2">
      <c r="D306" s="91">
        <v>45505</v>
      </c>
      <c r="F306" s="89"/>
      <c r="G306" s="90">
        <v>7.0666941952949036E-2</v>
      </c>
      <c r="H306" s="89"/>
      <c r="I306" s="89">
        <v>0.55000000000000004</v>
      </c>
      <c r="J306" s="89">
        <v>0.55000000000000004</v>
      </c>
      <c r="K306" s="89">
        <v>0.5</v>
      </c>
      <c r="L306" s="89">
        <v>0.6</v>
      </c>
      <c r="M306" s="89">
        <v>0.55000000000000004</v>
      </c>
      <c r="N306" s="89">
        <v>0.6</v>
      </c>
      <c r="O306" s="89">
        <v>0.55000000000000004</v>
      </c>
      <c r="P306" s="89">
        <v>0.6</v>
      </c>
      <c r="Q306" s="89">
        <v>0.45</v>
      </c>
      <c r="R306" s="90">
        <v>0.4</v>
      </c>
      <c r="S306" s="90">
        <v>0.6</v>
      </c>
      <c r="T306" s="89">
        <v>0.55000000000000004</v>
      </c>
      <c r="U306" s="89"/>
      <c r="V306" s="89"/>
      <c r="W306" s="89"/>
      <c r="X306" s="89"/>
      <c r="Y306" s="89"/>
      <c r="Z306" s="89"/>
      <c r="AA306" s="89"/>
      <c r="AB306" s="89"/>
      <c r="AC306" s="89"/>
      <c r="AD306" s="89"/>
      <c r="AE306" s="89"/>
      <c r="AF306" s="89"/>
      <c r="AG306" s="89"/>
      <c r="AH306" s="89"/>
      <c r="AI306" s="90"/>
      <c r="AJ306" s="90"/>
      <c r="AK306" s="90">
        <v>0</v>
      </c>
      <c r="AL306" s="89">
        <v>0</v>
      </c>
      <c r="AM306" s="89"/>
      <c r="AN306" s="89"/>
      <c r="AO306" s="89">
        <v>-0.2</v>
      </c>
      <c r="AP306" s="62">
        <v>0</v>
      </c>
      <c r="AQ306" s="62">
        <v>0</v>
      </c>
      <c r="AR306" s="62">
        <v>0</v>
      </c>
      <c r="AS306" s="62">
        <v>0</v>
      </c>
      <c r="AT306" s="62">
        <v>0</v>
      </c>
      <c r="AU306" s="62">
        <v>0</v>
      </c>
      <c r="AV306" s="62">
        <v>0</v>
      </c>
      <c r="AW306" s="62">
        <v>0</v>
      </c>
      <c r="AX306" s="62">
        <v>0</v>
      </c>
      <c r="AY306" s="62"/>
      <c r="AZ306" s="62"/>
      <c r="BA306" s="62">
        <v>0.1825</v>
      </c>
      <c r="BB306" s="62">
        <v>1.2500000000000001E-2</v>
      </c>
      <c r="BC306" s="62"/>
      <c r="BD306" s="62"/>
      <c r="BE306" s="62"/>
      <c r="BF306" s="62"/>
      <c r="BG306" s="62"/>
      <c r="BH306" s="62"/>
      <c r="BI306" s="62"/>
      <c r="BJ306" s="62"/>
      <c r="BK306" s="62"/>
      <c r="BL306" s="62"/>
      <c r="BM306" s="62"/>
      <c r="BN306" s="62"/>
      <c r="BO306" s="62">
        <v>0.495</v>
      </c>
      <c r="BP306" s="62">
        <v>3.5000000000000003E-2</v>
      </c>
      <c r="BQ306" s="62">
        <v>0</v>
      </c>
      <c r="BR306" s="62">
        <v>0</v>
      </c>
      <c r="BS306" s="62">
        <v>0.215</v>
      </c>
      <c r="BT306" s="62">
        <v>7.4999999999999997E-3</v>
      </c>
      <c r="BU306" s="62">
        <v>0.215</v>
      </c>
      <c r="BV306" s="62">
        <v>7.4999999999999997E-3</v>
      </c>
      <c r="BW306" s="62"/>
      <c r="BX306" s="62"/>
      <c r="BY306" s="62"/>
      <c r="BZ306" s="62"/>
      <c r="CA306" s="62"/>
      <c r="CB306" s="62"/>
      <c r="CC306" s="62">
        <v>0</v>
      </c>
      <c r="CD306" s="62">
        <v>0</v>
      </c>
      <c r="CE306" s="331"/>
      <c r="CF306" s="76"/>
      <c r="CG306" s="91"/>
    </row>
    <row r="307" spans="4:85" x14ac:dyDescent="0.2">
      <c r="D307" s="91">
        <v>45536</v>
      </c>
      <c r="G307" s="90">
        <v>7.0659196528184018E-2</v>
      </c>
      <c r="H307" s="89"/>
      <c r="I307" s="89">
        <v>0.55000000000000004</v>
      </c>
      <c r="J307" s="89">
        <v>0.55000000000000004</v>
      </c>
      <c r="K307" s="89">
        <v>0.55000000000000004</v>
      </c>
      <c r="L307" s="89">
        <v>0.55000000000000004</v>
      </c>
      <c r="M307" s="89">
        <v>0.55000000000000004</v>
      </c>
      <c r="N307" s="89">
        <v>0.6</v>
      </c>
      <c r="O307" s="89">
        <v>0.6</v>
      </c>
      <c r="P307" s="89">
        <v>0.55000000000000004</v>
      </c>
      <c r="Q307" s="89">
        <v>0.5</v>
      </c>
      <c r="R307" s="90">
        <v>0.35</v>
      </c>
      <c r="S307" s="90">
        <v>0.6</v>
      </c>
      <c r="T307" s="89">
        <v>0.55000000000000004</v>
      </c>
      <c r="U307" s="89"/>
      <c r="V307" s="89"/>
      <c r="W307" s="89"/>
      <c r="X307" s="89"/>
      <c r="Y307" s="89"/>
      <c r="Z307" s="89"/>
      <c r="AA307" s="89"/>
      <c r="AB307" s="89"/>
      <c r="AC307" s="89"/>
      <c r="AD307" s="89"/>
      <c r="AE307" s="89"/>
      <c r="AF307" s="89"/>
      <c r="AG307" s="89"/>
      <c r="AH307" s="89"/>
      <c r="AI307" s="90"/>
      <c r="AJ307" s="90"/>
      <c r="AK307" s="90">
        <v>0</v>
      </c>
      <c r="AL307" s="89">
        <v>0</v>
      </c>
      <c r="AM307" s="89"/>
      <c r="AN307" s="89"/>
      <c r="AO307" s="89">
        <v>-0.2</v>
      </c>
      <c r="AP307" s="62">
        <v>0</v>
      </c>
      <c r="AQ307" s="62">
        <v>0</v>
      </c>
      <c r="AR307" s="62">
        <v>0</v>
      </c>
      <c r="AS307" s="62">
        <v>0</v>
      </c>
      <c r="AT307" s="62">
        <v>0</v>
      </c>
      <c r="AU307" s="62">
        <v>0</v>
      </c>
      <c r="AV307" s="62">
        <v>0</v>
      </c>
      <c r="AW307" s="62">
        <v>0</v>
      </c>
      <c r="AX307" s="62">
        <v>0</v>
      </c>
      <c r="AY307" s="62"/>
      <c r="AZ307" s="62"/>
      <c r="BA307" s="62">
        <v>0.1825</v>
      </c>
      <c r="BB307" s="62">
        <v>1.2500000000000001E-2</v>
      </c>
      <c r="BC307" s="62"/>
      <c r="BD307" s="62"/>
      <c r="BE307" s="62"/>
      <c r="BF307" s="62"/>
      <c r="BG307" s="62"/>
      <c r="BH307" s="62"/>
      <c r="BI307" s="62"/>
      <c r="BJ307" s="62"/>
      <c r="BK307" s="62"/>
      <c r="BL307" s="62"/>
      <c r="BM307" s="62"/>
      <c r="BN307" s="62"/>
      <c r="BO307" s="62">
        <v>0.39500000000000002</v>
      </c>
      <c r="BP307" s="62">
        <v>3.5000000000000003E-2</v>
      </c>
      <c r="BQ307" s="62">
        <v>0</v>
      </c>
      <c r="BR307" s="62">
        <v>0</v>
      </c>
      <c r="BS307" s="62">
        <v>0.19500000000000001</v>
      </c>
      <c r="BT307" s="62">
        <v>5.0000000000000001E-3</v>
      </c>
      <c r="BU307" s="62">
        <v>0.19500000000000001</v>
      </c>
      <c r="BV307" s="62">
        <v>5.0000000000000001E-3</v>
      </c>
      <c r="BW307" s="62"/>
      <c r="BX307" s="62"/>
      <c r="BY307" s="62"/>
      <c r="BZ307" s="62"/>
      <c r="CA307" s="62"/>
      <c r="CB307" s="62"/>
      <c r="CC307" s="62"/>
      <c r="CD307" s="62"/>
      <c r="CE307" s="331"/>
      <c r="CF307" s="76"/>
      <c r="CG307" s="91"/>
    </row>
    <row r="308" spans="4:85" x14ac:dyDescent="0.2">
      <c r="D308" s="91">
        <v>45566</v>
      </c>
      <c r="G308" s="90">
        <v>7.0651700955850022E-2</v>
      </c>
      <c r="H308" s="89"/>
      <c r="I308" s="89">
        <v>0.6</v>
      </c>
      <c r="J308" s="89">
        <v>0.6</v>
      </c>
      <c r="K308" s="89">
        <v>0.55000000000000004</v>
      </c>
      <c r="L308" s="89">
        <v>0.6</v>
      </c>
      <c r="M308" s="89">
        <v>0.6</v>
      </c>
      <c r="N308" s="89">
        <v>0.65</v>
      </c>
      <c r="O308" s="89">
        <v>0.65</v>
      </c>
      <c r="P308" s="89">
        <v>0.6</v>
      </c>
      <c r="Q308" s="89">
        <v>0.5</v>
      </c>
      <c r="R308" s="90">
        <v>0.4</v>
      </c>
      <c r="S308" s="90">
        <v>0.65</v>
      </c>
      <c r="T308" s="89">
        <v>0.6</v>
      </c>
      <c r="U308" s="89"/>
      <c r="V308" s="89"/>
      <c r="W308" s="89"/>
      <c r="X308" s="89"/>
      <c r="Y308" s="89"/>
      <c r="Z308" s="89"/>
      <c r="AA308" s="89"/>
      <c r="AB308" s="89"/>
      <c r="AC308" s="89"/>
      <c r="AD308" s="89"/>
      <c r="AE308" s="89"/>
      <c r="AF308" s="89"/>
      <c r="AG308" s="89"/>
      <c r="AH308" s="89"/>
      <c r="AI308" s="90"/>
      <c r="AJ308" s="90"/>
      <c r="AK308" s="90">
        <v>0</v>
      </c>
      <c r="AL308" s="89">
        <v>0</v>
      </c>
      <c r="AM308" s="89"/>
      <c r="AN308" s="89"/>
      <c r="AO308" s="89">
        <v>-0.2</v>
      </c>
      <c r="AP308" s="62">
        <v>0</v>
      </c>
      <c r="AQ308" s="62">
        <v>0</v>
      </c>
      <c r="AR308" s="62">
        <v>0</v>
      </c>
      <c r="AS308" s="62">
        <v>0</v>
      </c>
      <c r="AT308" s="62">
        <v>0</v>
      </c>
      <c r="AU308" s="62">
        <v>0</v>
      </c>
      <c r="AV308" s="62">
        <v>0</v>
      </c>
      <c r="AW308" s="62">
        <v>0</v>
      </c>
      <c r="AX308" s="62">
        <v>0</v>
      </c>
      <c r="AY308" s="62"/>
      <c r="AZ308" s="62"/>
      <c r="BA308" s="62">
        <v>0.1875</v>
      </c>
      <c r="BB308" s="62">
        <v>1.2500000000000001E-2</v>
      </c>
      <c r="BC308" s="62"/>
      <c r="BD308" s="62"/>
      <c r="BE308" s="62"/>
      <c r="BF308" s="62"/>
      <c r="BG308" s="62"/>
      <c r="BH308" s="62"/>
      <c r="BI308" s="62"/>
      <c r="BJ308" s="62"/>
      <c r="BK308" s="62"/>
      <c r="BL308" s="62"/>
      <c r="BM308" s="62"/>
      <c r="BN308" s="62"/>
      <c r="BO308" s="62">
        <v>0.46100000000000002</v>
      </c>
      <c r="BP308" s="62">
        <v>3.5000000000000003E-2</v>
      </c>
      <c r="BQ308" s="62">
        <v>0</v>
      </c>
      <c r="BR308" s="62">
        <v>0</v>
      </c>
      <c r="BS308" s="62">
        <v>0.215</v>
      </c>
      <c r="BT308" s="62">
        <v>2.5000000000000001E-3</v>
      </c>
      <c r="BU308" s="62">
        <v>0.215</v>
      </c>
      <c r="BV308" s="62">
        <v>2.5000000000000001E-3</v>
      </c>
      <c r="BW308" s="62"/>
      <c r="BX308" s="62"/>
      <c r="BY308" s="62"/>
      <c r="BZ308" s="62"/>
      <c r="CA308" s="62"/>
      <c r="CB308" s="62"/>
      <c r="CC308" s="62"/>
      <c r="CD308" s="62"/>
      <c r="CG308" s="91"/>
    </row>
    <row r="309" spans="4:85" x14ac:dyDescent="0.2">
      <c r="D309" s="91">
        <v>45597</v>
      </c>
      <c r="G309" s="90">
        <v>7.0643955531125013E-2</v>
      </c>
      <c r="H309" s="89"/>
      <c r="I309" s="89">
        <v>0.8</v>
      </c>
      <c r="J309" s="89">
        <v>0.85</v>
      </c>
      <c r="K309" s="89">
        <v>0.8</v>
      </c>
      <c r="L309" s="89">
        <v>0.8</v>
      </c>
      <c r="M309" s="89">
        <v>0.9</v>
      </c>
      <c r="N309" s="89">
        <v>0.95</v>
      </c>
      <c r="O309" s="89">
        <v>0.85</v>
      </c>
      <c r="P309" s="89">
        <v>0.8</v>
      </c>
      <c r="Q309" s="89">
        <v>0.95</v>
      </c>
      <c r="R309" s="90">
        <v>0.45</v>
      </c>
      <c r="S309" s="90">
        <v>0.8</v>
      </c>
      <c r="T309" s="89">
        <v>0.8</v>
      </c>
      <c r="U309" s="89"/>
      <c r="V309" s="89"/>
      <c r="W309" s="89"/>
      <c r="X309" s="89"/>
      <c r="Y309" s="89"/>
      <c r="Z309" s="89"/>
      <c r="AA309" s="89"/>
      <c r="AB309" s="89"/>
      <c r="AC309" s="89"/>
      <c r="AD309" s="89"/>
      <c r="AE309" s="89"/>
      <c r="AF309" s="89"/>
      <c r="AG309" s="89"/>
      <c r="AH309" s="89"/>
      <c r="AI309" s="90"/>
      <c r="AJ309" s="90"/>
      <c r="AK309" s="90">
        <v>0</v>
      </c>
      <c r="AL309" s="89">
        <v>0</v>
      </c>
      <c r="AM309" s="89"/>
      <c r="AN309" s="89"/>
      <c r="AO309" s="89">
        <v>-0.2</v>
      </c>
      <c r="AP309" s="62">
        <v>0</v>
      </c>
      <c r="AQ309" s="62">
        <v>0</v>
      </c>
      <c r="AR309" s="62">
        <v>0</v>
      </c>
      <c r="AS309" s="62">
        <v>0</v>
      </c>
      <c r="AT309" s="62">
        <v>0</v>
      </c>
      <c r="AU309" s="62">
        <v>0</v>
      </c>
      <c r="AV309" s="62">
        <v>0</v>
      </c>
      <c r="AW309" s="62">
        <v>0</v>
      </c>
      <c r="AX309" s="62">
        <v>0</v>
      </c>
      <c r="AY309" s="62"/>
      <c r="AZ309" s="62"/>
      <c r="BA309" s="62">
        <v>0.27</v>
      </c>
      <c r="BB309" s="62">
        <v>1.7500000000000002E-2</v>
      </c>
      <c r="BC309" s="62"/>
      <c r="BD309" s="62"/>
      <c r="BE309" s="62"/>
      <c r="BF309" s="62"/>
      <c r="BG309" s="62"/>
      <c r="BH309" s="62"/>
      <c r="BI309" s="62"/>
      <c r="BJ309" s="62"/>
      <c r="BK309" s="62"/>
      <c r="BL309" s="62"/>
      <c r="BM309" s="62"/>
      <c r="BN309" s="62"/>
      <c r="BO309" s="62">
        <v>0.76749999999999996</v>
      </c>
      <c r="BP309" s="62">
        <v>0.14599999999999999</v>
      </c>
      <c r="BQ309" s="62">
        <v>0</v>
      </c>
      <c r="BR309" s="62">
        <v>0</v>
      </c>
      <c r="BS309" s="62">
        <v>0.28749999999999998</v>
      </c>
      <c r="BT309" s="62">
        <v>0.02</v>
      </c>
      <c r="BU309" s="62">
        <v>0.46500000000000002</v>
      </c>
      <c r="BV309" s="62">
        <v>1.4999999999999999E-2</v>
      </c>
      <c r="BW309" s="62"/>
      <c r="BX309" s="62"/>
      <c r="BY309" s="62"/>
      <c r="BZ309" s="62"/>
      <c r="CA309" s="62"/>
      <c r="CB309" s="62"/>
      <c r="CC309" s="62"/>
      <c r="CD309" s="62"/>
      <c r="CG309" s="91"/>
    </row>
    <row r="310" spans="4:85" x14ac:dyDescent="0.2">
      <c r="D310" s="91">
        <v>45627</v>
      </c>
      <c r="G310" s="90">
        <v>7.0636459958829015E-2</v>
      </c>
      <c r="H310" s="89"/>
      <c r="I310" s="89">
        <v>1</v>
      </c>
      <c r="J310" s="89">
        <v>1.05</v>
      </c>
      <c r="K310" s="89">
        <v>1</v>
      </c>
      <c r="L310" s="89">
        <v>1</v>
      </c>
      <c r="M310" s="89">
        <v>1.1499999999999999</v>
      </c>
      <c r="N310" s="89">
        <v>1.25</v>
      </c>
      <c r="O310" s="89">
        <v>1.05</v>
      </c>
      <c r="P310" s="89">
        <v>1</v>
      </c>
      <c r="Q310" s="89">
        <v>1.35</v>
      </c>
      <c r="R310" s="90">
        <v>0.65</v>
      </c>
      <c r="S310" s="90">
        <v>1.1000000000000001</v>
      </c>
      <c r="T310" s="89">
        <v>1</v>
      </c>
      <c r="U310" s="89"/>
      <c r="V310" s="89"/>
      <c r="W310" s="89"/>
      <c r="X310" s="89"/>
      <c r="Y310" s="89"/>
      <c r="Z310" s="89"/>
      <c r="AA310" s="89"/>
      <c r="AB310" s="89"/>
      <c r="AC310" s="89"/>
      <c r="AD310" s="89"/>
      <c r="AE310" s="89"/>
      <c r="AF310" s="89"/>
      <c r="AG310" s="89"/>
      <c r="AH310" s="89"/>
      <c r="AI310" s="90"/>
      <c r="AJ310" s="90"/>
      <c r="AK310" s="90">
        <v>0</v>
      </c>
      <c r="AL310" s="89">
        <v>0</v>
      </c>
      <c r="AM310" s="89"/>
      <c r="AN310" s="89"/>
      <c r="AO310" s="89">
        <v>-0.2</v>
      </c>
      <c r="AP310" s="62">
        <v>0</v>
      </c>
      <c r="AQ310" s="62">
        <v>0</v>
      </c>
      <c r="AR310" s="62">
        <v>0</v>
      </c>
      <c r="AS310" s="62">
        <v>0</v>
      </c>
      <c r="AT310" s="62">
        <v>0</v>
      </c>
      <c r="AU310" s="62">
        <v>0</v>
      </c>
      <c r="AV310" s="62">
        <v>0</v>
      </c>
      <c r="AW310" s="62">
        <v>0</v>
      </c>
      <c r="AX310" s="62">
        <v>0</v>
      </c>
      <c r="AY310" s="62"/>
      <c r="AZ310" s="62"/>
      <c r="BA310" s="62">
        <v>0.30499999999999999</v>
      </c>
      <c r="BB310" s="62">
        <v>2.2499999999999999E-2</v>
      </c>
      <c r="BC310" s="62"/>
      <c r="BD310" s="62"/>
      <c r="BE310" s="62"/>
      <c r="BF310" s="62"/>
      <c r="BG310" s="62"/>
      <c r="BH310" s="62"/>
      <c r="BI310" s="62"/>
      <c r="BJ310" s="62"/>
      <c r="BK310" s="62"/>
      <c r="BL310" s="62"/>
      <c r="BM310" s="62"/>
      <c r="BN310" s="62"/>
      <c r="BO310" s="62">
        <v>1.19</v>
      </c>
      <c r="BP310" s="62">
        <v>0.2</v>
      </c>
      <c r="BQ310" s="62">
        <v>0</v>
      </c>
      <c r="BR310" s="62">
        <v>0</v>
      </c>
      <c r="BS310" s="62">
        <v>0.33750000000000002</v>
      </c>
      <c r="BT310" s="62">
        <v>2.2499999999999999E-2</v>
      </c>
      <c r="BU310" s="62">
        <v>0.8</v>
      </c>
      <c r="BV310" s="62">
        <v>1.7500000000000002E-2</v>
      </c>
      <c r="BW310" s="62"/>
      <c r="BX310" s="62"/>
      <c r="BY310" s="62"/>
      <c r="BZ310" s="62"/>
      <c r="CA310" s="62"/>
      <c r="CB310" s="62"/>
      <c r="CC310" s="62"/>
      <c r="CD310" s="62"/>
      <c r="CG310" s="91"/>
    </row>
    <row r="311" spans="4:85" x14ac:dyDescent="0.2">
      <c r="D311" s="91">
        <v>45658</v>
      </c>
      <c r="G311" s="90">
        <v>7.0628714534143003E-2</v>
      </c>
      <c r="H311" s="89"/>
      <c r="I311" s="89">
        <v>1</v>
      </c>
      <c r="J311" s="89">
        <v>1.05</v>
      </c>
      <c r="K311" s="89">
        <v>1</v>
      </c>
      <c r="L311" s="89">
        <v>1</v>
      </c>
      <c r="M311" s="89">
        <v>1.1499999999999999</v>
      </c>
      <c r="N311" s="89">
        <v>1.45</v>
      </c>
      <c r="O311" s="89">
        <v>1.05</v>
      </c>
      <c r="P311" s="89">
        <v>1</v>
      </c>
      <c r="Q311" s="89">
        <v>1.35</v>
      </c>
      <c r="R311" s="90">
        <v>0.7</v>
      </c>
      <c r="S311" s="90">
        <v>1.1000000000000001</v>
      </c>
      <c r="T311" s="89">
        <v>1</v>
      </c>
      <c r="U311" s="89"/>
      <c r="V311" s="89"/>
      <c r="W311" s="89"/>
      <c r="X311" s="89"/>
      <c r="Y311" s="89"/>
      <c r="Z311" s="89"/>
      <c r="AA311" s="89"/>
      <c r="AB311" s="89"/>
      <c r="AC311" s="89"/>
      <c r="AD311" s="89"/>
      <c r="AE311" s="89"/>
      <c r="AF311" s="89"/>
      <c r="AG311" s="89"/>
      <c r="AH311" s="89"/>
      <c r="AI311" s="90"/>
      <c r="AJ311" s="90"/>
      <c r="AK311" s="90">
        <v>0</v>
      </c>
      <c r="AL311" s="89">
        <v>0</v>
      </c>
      <c r="AM311" s="89"/>
      <c r="AN311" s="89"/>
      <c r="AO311" s="89">
        <v>-0.2</v>
      </c>
      <c r="AP311" s="62">
        <v>0</v>
      </c>
      <c r="AQ311" s="62">
        <v>0</v>
      </c>
      <c r="AR311" s="62">
        <v>0</v>
      </c>
      <c r="AS311" s="62">
        <v>0</v>
      </c>
      <c r="AT311" s="62">
        <v>0</v>
      </c>
      <c r="AU311" s="62">
        <v>0</v>
      </c>
      <c r="AV311" s="62">
        <v>0</v>
      </c>
      <c r="AW311" s="62">
        <v>0</v>
      </c>
      <c r="AX311" s="62">
        <v>0</v>
      </c>
      <c r="AY311" s="62"/>
      <c r="AZ311" s="62"/>
      <c r="BA311" s="62">
        <v>0.30499999999999999</v>
      </c>
      <c r="BB311" s="62">
        <v>2.2499999999999999E-2</v>
      </c>
      <c r="BC311" s="62"/>
      <c r="BD311" s="62"/>
      <c r="BE311" s="62"/>
      <c r="BF311" s="62"/>
      <c r="BG311" s="62"/>
      <c r="BH311" s="62"/>
      <c r="BI311" s="62"/>
      <c r="BJ311" s="62"/>
      <c r="BK311" s="62"/>
      <c r="BL311" s="62"/>
      <c r="BM311" s="62"/>
      <c r="BN311" s="62"/>
      <c r="BO311" s="62">
        <v>1.5249999999999999</v>
      </c>
      <c r="BP311" s="62">
        <v>0.3</v>
      </c>
      <c r="BQ311" s="62">
        <v>0</v>
      </c>
      <c r="BR311" s="62">
        <v>0</v>
      </c>
      <c r="BS311" s="62">
        <v>0.4375</v>
      </c>
      <c r="BT311" s="62">
        <v>0.03</v>
      </c>
      <c r="BU311" s="62">
        <v>0.97499999999999998</v>
      </c>
      <c r="BV311" s="62">
        <v>2.2499999999999999E-2</v>
      </c>
      <c r="BW311" s="62"/>
      <c r="BX311" s="62"/>
      <c r="BY311" s="62"/>
      <c r="BZ311" s="62"/>
      <c r="CA311" s="62"/>
      <c r="CB311" s="62"/>
      <c r="CC311" s="62"/>
      <c r="CD311" s="62"/>
      <c r="CG311" s="91"/>
    </row>
    <row r="312" spans="4:85" x14ac:dyDescent="0.2">
      <c r="D312" s="91">
        <v>45689</v>
      </c>
      <c r="G312" s="90">
        <v>7.0620969109476017E-2</v>
      </c>
      <c r="H312" s="89"/>
      <c r="I312" s="89">
        <v>1</v>
      </c>
      <c r="J312" s="89">
        <v>1.05</v>
      </c>
      <c r="K312" s="89">
        <v>1</v>
      </c>
      <c r="L312" s="89">
        <v>1</v>
      </c>
      <c r="M312" s="89">
        <v>1.1499999999999999</v>
      </c>
      <c r="N312" s="89">
        <v>1.45</v>
      </c>
      <c r="O312" s="89">
        <v>1.05</v>
      </c>
      <c r="P312" s="89">
        <v>1</v>
      </c>
      <c r="Q312" s="89">
        <v>1.35</v>
      </c>
      <c r="R312" s="90">
        <v>0.7</v>
      </c>
      <c r="S312" s="90">
        <v>1.1000000000000001</v>
      </c>
      <c r="T312" s="89">
        <v>1</v>
      </c>
      <c r="U312" s="89"/>
      <c r="V312" s="89"/>
      <c r="W312" s="89"/>
      <c r="X312" s="89"/>
      <c r="Y312" s="89"/>
      <c r="Z312" s="89"/>
      <c r="AA312" s="89"/>
      <c r="AB312" s="89"/>
      <c r="AC312" s="89"/>
      <c r="AD312" s="89"/>
      <c r="AE312" s="89"/>
      <c r="AF312" s="89"/>
      <c r="AG312" s="89"/>
      <c r="AH312" s="89"/>
      <c r="AI312" s="90"/>
      <c r="AJ312" s="90"/>
      <c r="AK312" s="90">
        <v>0</v>
      </c>
      <c r="AL312" s="89">
        <v>0</v>
      </c>
      <c r="AM312" s="89"/>
      <c r="AN312" s="89"/>
      <c r="AO312" s="89">
        <v>-0.2</v>
      </c>
      <c r="AP312" s="62">
        <v>0</v>
      </c>
      <c r="AQ312" s="62">
        <v>0</v>
      </c>
      <c r="AR312" s="62">
        <v>0</v>
      </c>
      <c r="AS312" s="62">
        <v>0</v>
      </c>
      <c r="AT312" s="62">
        <v>0</v>
      </c>
      <c r="AU312" s="62">
        <v>0</v>
      </c>
      <c r="AV312" s="62">
        <v>0</v>
      </c>
      <c r="AW312" s="62">
        <v>0</v>
      </c>
      <c r="AX312" s="62">
        <v>0</v>
      </c>
      <c r="AY312" s="62"/>
      <c r="AZ312" s="62"/>
      <c r="BA312" s="62">
        <v>0.30499999999999999</v>
      </c>
      <c r="BB312" s="62">
        <v>2.2499999999999999E-2</v>
      </c>
      <c r="BC312" s="62"/>
      <c r="BD312" s="62"/>
      <c r="BE312" s="62"/>
      <c r="BF312" s="62"/>
      <c r="BG312" s="62"/>
      <c r="BH312" s="62"/>
      <c r="BI312" s="62"/>
      <c r="BJ312" s="62"/>
      <c r="BK312" s="62"/>
      <c r="BL312" s="62"/>
      <c r="BM312" s="62"/>
      <c r="BN312" s="62"/>
      <c r="BO312" s="62">
        <v>1.4550000000000001</v>
      </c>
      <c r="BP312" s="62">
        <v>0.3</v>
      </c>
      <c r="BQ312" s="62">
        <v>0</v>
      </c>
      <c r="BR312" s="62">
        <v>0</v>
      </c>
      <c r="BS312" s="62">
        <v>0.435</v>
      </c>
      <c r="BT312" s="62">
        <v>0.03</v>
      </c>
      <c r="BU312" s="62">
        <v>0.97499999999999998</v>
      </c>
      <c r="BV312" s="62">
        <v>1.7500000000000002E-2</v>
      </c>
      <c r="BW312" s="62"/>
      <c r="BX312" s="62"/>
      <c r="BY312" s="62"/>
      <c r="BZ312" s="62"/>
      <c r="CA312" s="62"/>
      <c r="CB312" s="62"/>
      <c r="CC312" s="62"/>
      <c r="CD312" s="62"/>
      <c r="CG312" s="91"/>
    </row>
    <row r="313" spans="4:85" x14ac:dyDescent="0.2">
      <c r="D313" s="91">
        <v>45717</v>
      </c>
      <c r="G313" s="90">
        <v>7.0613973242053013E-2</v>
      </c>
      <c r="H313" s="89"/>
      <c r="I313" s="89">
        <v>0.75</v>
      </c>
      <c r="J313" s="89">
        <v>0.8</v>
      </c>
      <c r="K313" s="89">
        <v>0.75</v>
      </c>
      <c r="L313" s="89">
        <v>0.75</v>
      </c>
      <c r="M313" s="89">
        <v>0.85</v>
      </c>
      <c r="N313" s="89">
        <v>1</v>
      </c>
      <c r="O313" s="89">
        <v>0.75</v>
      </c>
      <c r="P313" s="89">
        <v>0.75</v>
      </c>
      <c r="Q313" s="89">
        <v>0.95</v>
      </c>
      <c r="R313" s="90">
        <v>0.35</v>
      </c>
      <c r="S313" s="90">
        <v>0.75</v>
      </c>
      <c r="T313" s="89">
        <v>0.75</v>
      </c>
      <c r="U313" s="89"/>
      <c r="V313" s="89"/>
      <c r="W313" s="89"/>
      <c r="X313" s="89"/>
      <c r="Y313" s="89"/>
      <c r="Z313" s="89"/>
      <c r="AA313" s="89"/>
      <c r="AB313" s="89"/>
      <c r="AC313" s="89"/>
      <c r="AD313" s="89"/>
      <c r="AE313" s="89"/>
      <c r="AF313" s="89"/>
      <c r="AG313" s="89"/>
      <c r="AH313" s="89"/>
      <c r="AI313" s="90"/>
      <c r="AJ313" s="90"/>
      <c r="AK313" s="90">
        <v>0</v>
      </c>
      <c r="AL313" s="89">
        <v>0</v>
      </c>
      <c r="AM313" s="89"/>
      <c r="AN313" s="89"/>
      <c r="AO313" s="89">
        <v>-0.2</v>
      </c>
      <c r="AP313" s="62">
        <v>0</v>
      </c>
      <c r="AQ313" s="62">
        <v>0</v>
      </c>
      <c r="AR313" s="62">
        <v>0</v>
      </c>
      <c r="AS313" s="62">
        <v>0</v>
      </c>
      <c r="AT313" s="62">
        <v>0</v>
      </c>
      <c r="AU313" s="62">
        <v>0</v>
      </c>
      <c r="AV313" s="62">
        <v>0</v>
      </c>
      <c r="AW313" s="62">
        <v>0</v>
      </c>
      <c r="AX313" s="62">
        <v>0</v>
      </c>
      <c r="AY313" s="62"/>
      <c r="AZ313" s="62"/>
      <c r="BA313" s="62">
        <v>0.26500000000000001</v>
      </c>
      <c r="BB313" s="62">
        <v>2.2499999999999999E-2</v>
      </c>
      <c r="BC313" s="62"/>
      <c r="BD313" s="62"/>
      <c r="BE313" s="62"/>
      <c r="BF313" s="62"/>
      <c r="BG313" s="62"/>
      <c r="BH313" s="62"/>
      <c r="BI313" s="62"/>
      <c r="BJ313" s="62"/>
      <c r="BK313" s="62"/>
      <c r="BL313" s="62"/>
      <c r="BM313" s="62"/>
      <c r="BN313" s="62"/>
      <c r="BO313" s="62">
        <v>0.83499999999999996</v>
      </c>
      <c r="BP313" s="62">
        <v>0.16</v>
      </c>
      <c r="BQ313" s="62">
        <v>0</v>
      </c>
      <c r="BR313" s="62">
        <v>0</v>
      </c>
      <c r="BS313" s="62">
        <v>0.30249999999999999</v>
      </c>
      <c r="BT313" s="62">
        <v>0.02</v>
      </c>
      <c r="BU313" s="62">
        <v>0.60750000000000004</v>
      </c>
      <c r="BV313" s="62">
        <v>2.5000000000000001E-3</v>
      </c>
      <c r="BW313" s="62"/>
      <c r="BX313" s="62"/>
      <c r="BY313" s="62"/>
      <c r="BZ313" s="62"/>
      <c r="CA313" s="62"/>
      <c r="CB313" s="62"/>
      <c r="CC313" s="62"/>
      <c r="CD313" s="62"/>
      <c r="CG313" s="91"/>
    </row>
    <row r="314" spans="4:85" x14ac:dyDescent="0.2">
      <c r="D314" s="91">
        <v>45748</v>
      </c>
      <c r="G314" s="90">
        <v>7.0606227817424025E-2</v>
      </c>
      <c r="H314" s="89"/>
      <c r="I314" s="89">
        <v>0.4</v>
      </c>
      <c r="J314" s="89">
        <v>0.45</v>
      </c>
      <c r="K314" s="89">
        <v>0.4</v>
      </c>
      <c r="L314" s="89">
        <v>0.45</v>
      </c>
      <c r="M314" s="89">
        <v>0.45</v>
      </c>
      <c r="N314" s="89">
        <v>0.45</v>
      </c>
      <c r="O314" s="89">
        <v>0.45</v>
      </c>
      <c r="P314" s="89">
        <v>0.45</v>
      </c>
      <c r="Q314" s="89">
        <v>0.5</v>
      </c>
      <c r="R314" s="90">
        <v>0.3</v>
      </c>
      <c r="S314" s="90">
        <v>0.45</v>
      </c>
      <c r="T314" s="89">
        <v>0.4</v>
      </c>
      <c r="U314" s="89"/>
      <c r="V314" s="89"/>
      <c r="W314" s="89"/>
      <c r="X314" s="89"/>
      <c r="Y314" s="89"/>
      <c r="Z314" s="89"/>
      <c r="AA314" s="89"/>
      <c r="AB314" s="89"/>
      <c r="AC314" s="89"/>
      <c r="AD314" s="89"/>
      <c r="AE314" s="89"/>
      <c r="AF314" s="89"/>
      <c r="AG314" s="89"/>
      <c r="AH314" s="89"/>
      <c r="AI314" s="90"/>
      <c r="AJ314" s="90"/>
      <c r="AK314" s="90">
        <v>0</v>
      </c>
      <c r="AL314" s="89">
        <v>0</v>
      </c>
      <c r="AM314" s="89"/>
      <c r="AN314" s="89"/>
      <c r="AO314" s="89">
        <v>-0.2</v>
      </c>
      <c r="AP314" s="62">
        <v>0</v>
      </c>
      <c r="AQ314" s="62">
        <v>0</v>
      </c>
      <c r="AR314" s="62">
        <v>0</v>
      </c>
      <c r="AS314" s="62">
        <v>0</v>
      </c>
      <c r="AT314" s="62">
        <v>0</v>
      </c>
      <c r="AU314" s="62">
        <v>0</v>
      </c>
      <c r="AV314" s="62">
        <v>0</v>
      </c>
      <c r="AW314" s="62">
        <v>0</v>
      </c>
      <c r="AX314" s="62">
        <v>0</v>
      </c>
      <c r="AY314" s="62"/>
      <c r="AZ314" s="62"/>
      <c r="BA314" s="62">
        <v>0.19500000000000001</v>
      </c>
      <c r="BB314" s="62">
        <v>1.7500000000000002E-2</v>
      </c>
      <c r="BC314" s="62"/>
      <c r="BD314" s="62"/>
      <c r="BE314" s="62"/>
      <c r="BF314" s="62"/>
      <c r="BG314" s="62"/>
      <c r="BH314" s="62"/>
      <c r="BI314" s="62"/>
      <c r="BJ314" s="62"/>
      <c r="BK314" s="62"/>
      <c r="BL314" s="62"/>
      <c r="BM314" s="62"/>
      <c r="BN314" s="62"/>
      <c r="BO314" s="62">
        <v>0.45</v>
      </c>
      <c r="BP314" s="62">
        <v>0.02</v>
      </c>
      <c r="BQ314" s="62">
        <v>0</v>
      </c>
      <c r="BR314" s="62">
        <v>0</v>
      </c>
      <c r="BS314" s="62">
        <v>0.25</v>
      </c>
      <c r="BT314" s="62">
        <v>5.0000000000000001E-3</v>
      </c>
      <c r="BU314" s="62">
        <v>0.25</v>
      </c>
      <c r="BV314" s="62">
        <v>5.0000000000000001E-3</v>
      </c>
      <c r="BW314" s="62"/>
      <c r="BX314" s="62"/>
      <c r="BY314" s="62"/>
      <c r="BZ314" s="62"/>
      <c r="CA314" s="62"/>
      <c r="CB314" s="62"/>
      <c r="CC314" s="62"/>
      <c r="CD314" s="62"/>
      <c r="CG314" s="91"/>
    </row>
    <row r="315" spans="4:85" x14ac:dyDescent="0.2">
      <c r="D315" s="91">
        <v>45778</v>
      </c>
      <c r="G315" s="90">
        <v>7.0598732245221993E-2</v>
      </c>
      <c r="H315" s="89"/>
      <c r="I315" s="89">
        <v>0.45</v>
      </c>
      <c r="J315" s="89">
        <v>0.5</v>
      </c>
      <c r="K315" s="89">
        <v>0.4</v>
      </c>
      <c r="L315" s="89">
        <v>0.4</v>
      </c>
      <c r="M315" s="89">
        <v>0.45</v>
      </c>
      <c r="N315" s="89">
        <v>0.5</v>
      </c>
      <c r="O315" s="89">
        <v>0.45</v>
      </c>
      <c r="P315" s="89">
        <v>0.4</v>
      </c>
      <c r="Q315" s="89">
        <v>0.45</v>
      </c>
      <c r="R315" s="90">
        <v>0.25</v>
      </c>
      <c r="S315" s="90">
        <v>0.5</v>
      </c>
      <c r="T315" s="89">
        <v>0.45</v>
      </c>
      <c r="U315" s="89"/>
      <c r="V315" s="89"/>
      <c r="W315" s="89"/>
      <c r="X315" s="89"/>
      <c r="Y315" s="89"/>
      <c r="Z315" s="89"/>
      <c r="AA315" s="89"/>
      <c r="AB315" s="89"/>
      <c r="AC315" s="89"/>
      <c r="AD315" s="89"/>
      <c r="AE315" s="89"/>
      <c r="AF315" s="89"/>
      <c r="AG315" s="89"/>
      <c r="AH315" s="89"/>
      <c r="AI315" s="90"/>
      <c r="AJ315" s="90"/>
      <c r="AK315" s="90">
        <v>0</v>
      </c>
      <c r="AL315" s="89">
        <v>0</v>
      </c>
      <c r="AM315" s="89"/>
      <c r="AN315" s="89"/>
      <c r="AO315" s="89">
        <v>-0.2</v>
      </c>
      <c r="AP315" s="62">
        <v>0</v>
      </c>
      <c r="AQ315" s="62">
        <v>0</v>
      </c>
      <c r="AR315" s="62">
        <v>0</v>
      </c>
      <c r="AS315" s="62">
        <v>0</v>
      </c>
      <c r="AT315" s="62">
        <v>0</v>
      </c>
      <c r="AU315" s="62">
        <v>0</v>
      </c>
      <c r="AV315" s="62">
        <v>0</v>
      </c>
      <c r="AW315" s="62">
        <v>0</v>
      </c>
      <c r="AX315" s="62">
        <v>0</v>
      </c>
      <c r="AY315" s="62"/>
      <c r="AZ315" s="62"/>
      <c r="BA315" s="62">
        <v>0.1825</v>
      </c>
      <c r="BB315" s="62">
        <v>0.01</v>
      </c>
      <c r="BC315" s="62"/>
      <c r="BD315" s="62"/>
      <c r="BE315" s="62"/>
      <c r="BF315" s="62"/>
      <c r="BG315" s="62"/>
      <c r="BH315" s="62"/>
      <c r="BI315" s="62"/>
      <c r="BJ315" s="62"/>
      <c r="BK315" s="62"/>
      <c r="BL315" s="62"/>
      <c r="BM315" s="62"/>
      <c r="BN315" s="62"/>
      <c r="BO315" s="62">
        <v>0.40500000000000003</v>
      </c>
      <c r="BP315" s="62">
        <v>0.02</v>
      </c>
      <c r="BQ315" s="62">
        <v>0</v>
      </c>
      <c r="BR315" s="62">
        <v>0</v>
      </c>
      <c r="BS315" s="62">
        <v>0.20250000000000001</v>
      </c>
      <c r="BT315" s="62">
        <v>5.0000000000000001E-3</v>
      </c>
      <c r="BU315" s="62">
        <v>0.20250000000000001</v>
      </c>
      <c r="BV315" s="62">
        <v>5.0000000000000001E-3</v>
      </c>
      <c r="BW315" s="62"/>
      <c r="BX315" s="62"/>
      <c r="BY315" s="62"/>
      <c r="BZ315" s="62"/>
      <c r="CA315" s="62"/>
      <c r="CB315" s="62"/>
      <c r="CC315" s="62"/>
      <c r="CD315" s="62"/>
      <c r="CG315" s="91"/>
    </row>
    <row r="316" spans="4:85" x14ac:dyDescent="0.2">
      <c r="D316" s="91">
        <v>45809</v>
      </c>
      <c r="G316" s="90">
        <v>7.0590986820632015E-2</v>
      </c>
      <c r="H316" s="89"/>
      <c r="I316" s="89">
        <v>0.45</v>
      </c>
      <c r="J316" s="89">
        <v>0.5</v>
      </c>
      <c r="K316" s="89">
        <v>0.4</v>
      </c>
      <c r="L316" s="89">
        <v>0.5</v>
      </c>
      <c r="M316" s="89">
        <v>0.45</v>
      </c>
      <c r="N316" s="89">
        <v>0.5</v>
      </c>
      <c r="O316" s="89">
        <v>0.5</v>
      </c>
      <c r="P316" s="89">
        <v>0.5</v>
      </c>
      <c r="Q316" s="89">
        <v>0.5</v>
      </c>
      <c r="R316" s="90">
        <v>0.25</v>
      </c>
      <c r="S316" s="90">
        <v>0.5</v>
      </c>
      <c r="T316" s="89">
        <v>0.45</v>
      </c>
      <c r="U316" s="89"/>
      <c r="V316" s="89"/>
      <c r="W316" s="89"/>
      <c r="X316" s="89"/>
      <c r="Y316" s="89"/>
      <c r="Z316" s="89"/>
      <c r="AA316" s="89"/>
      <c r="AB316" s="89"/>
      <c r="AC316" s="89"/>
      <c r="AD316" s="89"/>
      <c r="AE316" s="89"/>
      <c r="AF316" s="89"/>
      <c r="AG316" s="89"/>
      <c r="AH316" s="89"/>
      <c r="AI316" s="90"/>
      <c r="AJ316" s="90"/>
      <c r="AK316" s="90">
        <v>0</v>
      </c>
      <c r="AL316" s="89">
        <v>0</v>
      </c>
      <c r="AM316" s="89"/>
      <c r="AN316" s="89"/>
      <c r="AO316" s="89">
        <v>-0.2</v>
      </c>
      <c r="AP316" s="62">
        <v>0</v>
      </c>
      <c r="AQ316" s="62">
        <v>0</v>
      </c>
      <c r="AR316" s="62">
        <v>0</v>
      </c>
      <c r="AS316" s="62">
        <v>0</v>
      </c>
      <c r="AT316" s="62">
        <v>0</v>
      </c>
      <c r="AU316" s="62">
        <v>0</v>
      </c>
      <c r="AV316" s="62">
        <v>0</v>
      </c>
      <c r="AW316" s="62">
        <v>0</v>
      </c>
      <c r="AX316" s="62">
        <v>0</v>
      </c>
      <c r="AY316" s="62"/>
      <c r="AZ316" s="62"/>
      <c r="BA316" s="62">
        <v>0.1825</v>
      </c>
      <c r="BB316" s="62">
        <v>1.2500000000000001E-2</v>
      </c>
      <c r="BC316" s="62"/>
      <c r="BD316" s="62"/>
      <c r="BE316" s="62"/>
      <c r="BF316" s="62"/>
      <c r="BG316" s="62"/>
      <c r="BH316" s="62"/>
      <c r="BI316" s="62"/>
      <c r="BJ316" s="62"/>
      <c r="BK316" s="62"/>
      <c r="BL316" s="62"/>
      <c r="BM316" s="62"/>
      <c r="BN316" s="62"/>
      <c r="BO316" s="62">
        <v>0.39500000000000002</v>
      </c>
      <c r="BP316" s="62">
        <v>3.5000000000000003E-2</v>
      </c>
      <c r="BQ316" s="62">
        <v>0</v>
      </c>
      <c r="BR316" s="62">
        <v>0</v>
      </c>
      <c r="BS316" s="62">
        <v>0.20250000000000001</v>
      </c>
      <c r="BT316" s="62">
        <v>5.0000000000000001E-3</v>
      </c>
      <c r="BU316" s="62">
        <v>0.20250000000000001</v>
      </c>
      <c r="BV316" s="62">
        <v>5.0000000000000001E-3</v>
      </c>
      <c r="BW316" s="62"/>
      <c r="BX316" s="62"/>
      <c r="BY316" s="62"/>
      <c r="BZ316" s="62"/>
      <c r="CA316" s="62"/>
      <c r="CB316" s="62"/>
      <c r="CC316" s="62"/>
      <c r="CD316" s="62"/>
      <c r="CG316" s="91"/>
    </row>
    <row r="317" spans="4:85" x14ac:dyDescent="0.2">
      <c r="D317" s="91">
        <v>45839</v>
      </c>
      <c r="G317" s="90">
        <v>7.0583491248467023E-2</v>
      </c>
      <c r="H317" s="89"/>
      <c r="I317" s="89">
        <v>0.5</v>
      </c>
      <c r="J317" s="89">
        <v>0.5</v>
      </c>
      <c r="K317" s="89">
        <v>0.4</v>
      </c>
      <c r="L317" s="89">
        <v>0.5</v>
      </c>
      <c r="M317" s="89">
        <v>0.5</v>
      </c>
      <c r="N317" s="89">
        <v>0.5</v>
      </c>
      <c r="O317" s="89">
        <v>0.5</v>
      </c>
      <c r="P317" s="89">
        <v>0.5</v>
      </c>
      <c r="Q317" s="89">
        <v>0.5</v>
      </c>
      <c r="R317" s="90">
        <v>0.35</v>
      </c>
      <c r="S317" s="90">
        <v>0.55000000000000004</v>
      </c>
      <c r="T317" s="89">
        <v>0.5</v>
      </c>
      <c r="U317" s="89"/>
      <c r="V317" s="89"/>
      <c r="W317" s="89"/>
      <c r="X317" s="89"/>
      <c r="Y317" s="89"/>
      <c r="Z317" s="89"/>
      <c r="AA317" s="89"/>
      <c r="AB317" s="89"/>
      <c r="AC317" s="89"/>
      <c r="AD317" s="89"/>
      <c r="AE317" s="89"/>
      <c r="AF317" s="89"/>
      <c r="AG317" s="89"/>
      <c r="AH317" s="89"/>
      <c r="AI317" s="90"/>
      <c r="AJ317" s="90"/>
      <c r="AK317" s="90">
        <v>0</v>
      </c>
      <c r="AL317" s="89">
        <v>0</v>
      </c>
      <c r="AM317" s="89"/>
      <c r="AN317" s="89"/>
      <c r="AO317" s="89">
        <v>-0.2</v>
      </c>
      <c r="AP317" s="62">
        <v>0</v>
      </c>
      <c r="AQ317" s="62">
        <v>0</v>
      </c>
      <c r="AR317" s="62">
        <v>0</v>
      </c>
      <c r="AS317" s="62">
        <v>0</v>
      </c>
      <c r="AT317" s="62">
        <v>0</v>
      </c>
      <c r="AU317" s="62">
        <v>0</v>
      </c>
      <c r="AV317" s="62">
        <v>0</v>
      </c>
      <c r="AW317" s="62">
        <v>0</v>
      </c>
      <c r="AX317" s="62">
        <v>0</v>
      </c>
      <c r="AY317" s="62"/>
      <c r="AZ317" s="62"/>
      <c r="BA317" s="62">
        <v>0.1825</v>
      </c>
      <c r="BB317" s="62">
        <v>1.2500000000000001E-2</v>
      </c>
      <c r="BC317" s="62"/>
      <c r="BD317" s="62"/>
      <c r="BE317" s="62"/>
      <c r="BF317" s="62"/>
      <c r="BG317" s="62"/>
      <c r="BH317" s="62"/>
      <c r="BI317" s="62"/>
      <c r="BJ317" s="62"/>
      <c r="BK317" s="62"/>
      <c r="BL317" s="62"/>
      <c r="BM317" s="62"/>
      <c r="BN317" s="62"/>
      <c r="BO317" s="62">
        <v>0.43</v>
      </c>
      <c r="BP317" s="62">
        <v>3.5000000000000003E-2</v>
      </c>
      <c r="BQ317" s="62">
        <v>0</v>
      </c>
      <c r="BR317" s="62">
        <v>0</v>
      </c>
      <c r="BS317" s="62">
        <v>0.215</v>
      </c>
      <c r="BT317" s="62">
        <v>7.4999999999999997E-3</v>
      </c>
      <c r="BU317" s="62">
        <v>0.215</v>
      </c>
      <c r="BV317" s="62">
        <v>7.4999999999999997E-3</v>
      </c>
      <c r="BW317" s="62"/>
      <c r="BX317" s="62"/>
      <c r="BY317" s="62"/>
      <c r="BZ317" s="62"/>
      <c r="CA317" s="62"/>
      <c r="CB317" s="62"/>
      <c r="CC317" s="62"/>
      <c r="CD317" s="62"/>
      <c r="CG317" s="91"/>
    </row>
    <row r="318" spans="4:85" x14ac:dyDescent="0.2">
      <c r="D318" s="91">
        <v>45870</v>
      </c>
      <c r="G318" s="90">
        <v>7.0575745823916028E-2</v>
      </c>
      <c r="H318" s="89"/>
      <c r="I318" s="89">
        <v>0.55000000000000004</v>
      </c>
      <c r="J318" s="89">
        <v>0.55000000000000004</v>
      </c>
      <c r="K318" s="89">
        <v>0.5</v>
      </c>
      <c r="L318" s="89">
        <v>0.6</v>
      </c>
      <c r="M318" s="89">
        <v>0.55000000000000004</v>
      </c>
      <c r="N318" s="89">
        <v>0.6</v>
      </c>
      <c r="O318" s="89">
        <v>0.55000000000000004</v>
      </c>
      <c r="P318" s="89">
        <v>0.6</v>
      </c>
      <c r="Q318" s="89">
        <v>0.45</v>
      </c>
      <c r="R318" s="90">
        <v>0.4</v>
      </c>
      <c r="S318" s="90">
        <v>0.6</v>
      </c>
      <c r="T318" s="89">
        <v>0.55000000000000004</v>
      </c>
      <c r="U318" s="89"/>
      <c r="V318" s="89"/>
      <c r="W318" s="89"/>
      <c r="X318" s="89"/>
      <c r="Y318" s="89"/>
      <c r="Z318" s="89"/>
      <c r="AA318" s="89"/>
      <c r="AB318" s="89"/>
      <c r="AC318" s="89"/>
      <c r="AD318" s="89"/>
      <c r="AE318" s="89"/>
      <c r="AF318" s="89"/>
      <c r="AG318" s="89"/>
      <c r="AH318" s="89"/>
      <c r="AI318" s="90"/>
      <c r="AJ318" s="90"/>
      <c r="AK318" s="90">
        <v>0</v>
      </c>
      <c r="AL318" s="89">
        <v>0</v>
      </c>
      <c r="AM318" s="89"/>
      <c r="AN318" s="89"/>
      <c r="AO318" s="89">
        <v>-0.2</v>
      </c>
      <c r="AP318" s="62">
        <v>0</v>
      </c>
      <c r="AQ318" s="62">
        <v>0</v>
      </c>
      <c r="AR318" s="62">
        <v>0</v>
      </c>
      <c r="AS318" s="62">
        <v>0</v>
      </c>
      <c r="AT318" s="62">
        <v>0</v>
      </c>
      <c r="AU318" s="62">
        <v>0</v>
      </c>
      <c r="AV318" s="62">
        <v>0</v>
      </c>
      <c r="AW318" s="62">
        <v>0</v>
      </c>
      <c r="AX318" s="62">
        <v>0</v>
      </c>
      <c r="AY318" s="62"/>
      <c r="AZ318" s="62"/>
      <c r="BA318" s="62">
        <v>0.1825</v>
      </c>
      <c r="BB318" s="62">
        <v>1.2500000000000001E-2</v>
      </c>
      <c r="BC318" s="62"/>
      <c r="BD318" s="62"/>
      <c r="BE318" s="62"/>
      <c r="BF318" s="62"/>
      <c r="BG318" s="62"/>
      <c r="BH318" s="62"/>
      <c r="BI318" s="62"/>
      <c r="BJ318" s="62"/>
      <c r="BK318" s="62"/>
      <c r="BL318" s="62"/>
      <c r="BM318" s="62"/>
      <c r="BN318" s="62"/>
      <c r="BO318" s="62">
        <v>0.495</v>
      </c>
      <c r="BP318" s="62">
        <v>3.5000000000000003E-2</v>
      </c>
      <c r="BQ318" s="62">
        <v>0</v>
      </c>
      <c r="BR318" s="62">
        <v>0</v>
      </c>
      <c r="BS318" s="62">
        <v>0.215</v>
      </c>
      <c r="BT318" s="62">
        <v>7.4999999999999997E-3</v>
      </c>
      <c r="BU318" s="62">
        <v>0.215</v>
      </c>
      <c r="BV318" s="62">
        <v>7.4999999999999997E-3</v>
      </c>
      <c r="BW318" s="62"/>
      <c r="BX318" s="62"/>
      <c r="BY318" s="62"/>
      <c r="BZ318" s="62"/>
      <c r="CA318" s="62"/>
      <c r="CB318" s="62"/>
      <c r="CC318" s="62"/>
      <c r="CD318" s="62"/>
      <c r="CG318" s="91"/>
    </row>
    <row r="319" spans="4:85" x14ac:dyDescent="0.2">
      <c r="D319" s="91">
        <v>45901</v>
      </c>
      <c r="G319" s="90">
        <v>7.0568000399386016E-2</v>
      </c>
      <c r="H319" s="89"/>
      <c r="I319" s="89">
        <v>0.55000000000000004</v>
      </c>
      <c r="J319" s="89">
        <v>0.55000000000000004</v>
      </c>
      <c r="K319" s="89">
        <v>0.55000000000000004</v>
      </c>
      <c r="L319" s="89">
        <v>0.55000000000000004</v>
      </c>
      <c r="M319" s="89">
        <v>0.55000000000000004</v>
      </c>
      <c r="N319" s="89">
        <v>0.6</v>
      </c>
      <c r="O319" s="89">
        <v>0.6</v>
      </c>
      <c r="P319" s="89">
        <v>0.55000000000000004</v>
      </c>
      <c r="Q319" s="89">
        <v>0.5</v>
      </c>
      <c r="R319" s="90">
        <v>0.35</v>
      </c>
      <c r="S319" s="90">
        <v>0.6</v>
      </c>
      <c r="T319" s="89">
        <v>0.55000000000000004</v>
      </c>
      <c r="U319" s="89"/>
      <c r="V319" s="89"/>
      <c r="W319" s="89"/>
      <c r="X319" s="89"/>
      <c r="Y319" s="89"/>
      <c r="Z319" s="89"/>
      <c r="AA319" s="89"/>
      <c r="AB319" s="89"/>
      <c r="AC319" s="89"/>
      <c r="AD319" s="89"/>
      <c r="AE319" s="89"/>
      <c r="AF319" s="89"/>
      <c r="AG319" s="89"/>
      <c r="AH319" s="89"/>
      <c r="AI319" s="90"/>
      <c r="AJ319" s="90"/>
      <c r="AK319" s="90">
        <v>0</v>
      </c>
      <c r="AL319" s="89">
        <v>0</v>
      </c>
      <c r="AM319" s="89"/>
      <c r="AN319" s="89"/>
      <c r="AO319" s="89">
        <v>-0.2</v>
      </c>
      <c r="AP319" s="62">
        <v>0</v>
      </c>
      <c r="AQ319" s="62">
        <v>0</v>
      </c>
      <c r="AR319" s="62">
        <v>0</v>
      </c>
      <c r="AS319" s="62">
        <v>0</v>
      </c>
      <c r="AT319" s="62">
        <v>0</v>
      </c>
      <c r="AU319" s="62">
        <v>0</v>
      </c>
      <c r="AV319" s="62">
        <v>0</v>
      </c>
      <c r="AW319" s="62">
        <v>0</v>
      </c>
      <c r="AX319" s="62">
        <v>0</v>
      </c>
      <c r="AY319" s="62"/>
      <c r="AZ319" s="62"/>
      <c r="BA319" s="62">
        <v>0.1825</v>
      </c>
      <c r="BB319" s="62">
        <v>1.2500000000000001E-2</v>
      </c>
      <c r="BC319" s="62"/>
      <c r="BD319" s="62"/>
      <c r="BE319" s="62"/>
      <c r="BF319" s="62"/>
      <c r="BG319" s="62"/>
      <c r="BH319" s="62"/>
      <c r="BI319" s="62"/>
      <c r="BJ319" s="62"/>
      <c r="BK319" s="62"/>
      <c r="BL319" s="62"/>
      <c r="BM319" s="62"/>
      <c r="BN319" s="62"/>
      <c r="BO319" s="62">
        <v>0.39500000000000002</v>
      </c>
      <c r="BP319" s="62">
        <v>3.5000000000000003E-2</v>
      </c>
      <c r="BQ319" s="62">
        <v>0</v>
      </c>
      <c r="BR319" s="62">
        <v>0</v>
      </c>
      <c r="BS319" s="62">
        <v>0.19500000000000001</v>
      </c>
      <c r="BT319" s="62">
        <v>5.0000000000000001E-3</v>
      </c>
      <c r="BU319" s="62">
        <v>0.19500000000000001</v>
      </c>
      <c r="BV319" s="62">
        <v>5.0000000000000001E-3</v>
      </c>
      <c r="BW319" s="62"/>
      <c r="BX319" s="62"/>
      <c r="BY319" s="62"/>
      <c r="BZ319" s="62"/>
      <c r="CA319" s="62"/>
      <c r="CB319" s="62"/>
      <c r="CC319" s="62"/>
      <c r="CD319" s="62"/>
      <c r="CG319" s="91"/>
    </row>
    <row r="320" spans="4:85" x14ac:dyDescent="0.2">
      <c r="D320" s="91">
        <v>45931</v>
      </c>
      <c r="G320" s="90">
        <v>7.0560504827278006E-2</v>
      </c>
      <c r="H320" s="89"/>
      <c r="I320" s="89">
        <v>0.6</v>
      </c>
      <c r="J320" s="89">
        <v>0.6</v>
      </c>
      <c r="K320" s="89">
        <v>0.55000000000000004</v>
      </c>
      <c r="L320" s="89">
        <v>0.6</v>
      </c>
      <c r="M320" s="89">
        <v>0.6</v>
      </c>
      <c r="N320" s="89">
        <v>0.65</v>
      </c>
      <c r="O320" s="89">
        <v>0.65</v>
      </c>
      <c r="P320" s="89">
        <v>0.6</v>
      </c>
      <c r="Q320" s="89">
        <v>0.5</v>
      </c>
      <c r="R320" s="90">
        <v>0.4</v>
      </c>
      <c r="S320" s="90">
        <v>0.65</v>
      </c>
      <c r="T320" s="89">
        <v>0.6</v>
      </c>
      <c r="U320" s="89"/>
      <c r="V320" s="89"/>
      <c r="W320" s="89"/>
      <c r="X320" s="89"/>
      <c r="Y320" s="89"/>
      <c r="Z320" s="89"/>
      <c r="AA320" s="89"/>
      <c r="AB320" s="89"/>
      <c r="AC320" s="89"/>
      <c r="AD320" s="89"/>
      <c r="AE320" s="89"/>
      <c r="AF320" s="89"/>
      <c r="AG320" s="89"/>
      <c r="AH320" s="89"/>
      <c r="AI320" s="90"/>
      <c r="AJ320" s="90"/>
      <c r="AK320" s="90">
        <v>0</v>
      </c>
      <c r="AL320" s="89">
        <v>0</v>
      </c>
      <c r="AM320" s="89"/>
      <c r="AN320" s="89"/>
      <c r="AO320" s="89">
        <v>-0.2</v>
      </c>
      <c r="AP320" s="62">
        <v>0</v>
      </c>
      <c r="AQ320" s="62">
        <v>0</v>
      </c>
      <c r="AR320" s="62">
        <v>0</v>
      </c>
      <c r="AS320" s="62">
        <v>0</v>
      </c>
      <c r="AT320" s="62">
        <v>0</v>
      </c>
      <c r="AU320" s="62">
        <v>0</v>
      </c>
      <c r="AV320" s="62">
        <v>0</v>
      </c>
      <c r="AW320" s="62">
        <v>0</v>
      </c>
      <c r="AX320" s="62">
        <v>0</v>
      </c>
      <c r="AY320" s="62"/>
      <c r="AZ320" s="62"/>
      <c r="BA320" s="62">
        <v>0.1875</v>
      </c>
      <c r="BB320" s="62">
        <v>1.2500000000000001E-2</v>
      </c>
      <c r="BC320" s="62"/>
      <c r="BD320" s="62"/>
      <c r="BE320" s="62"/>
      <c r="BF320" s="62"/>
      <c r="BG320" s="62"/>
      <c r="BH320" s="62"/>
      <c r="BI320" s="62"/>
      <c r="BJ320" s="62"/>
      <c r="BK320" s="62"/>
      <c r="BL320" s="62"/>
      <c r="BM320" s="62"/>
      <c r="BN320" s="62"/>
      <c r="BO320" s="62">
        <v>0.46100000000000002</v>
      </c>
      <c r="BP320" s="62">
        <v>3.5000000000000003E-2</v>
      </c>
      <c r="BQ320" s="62">
        <v>0</v>
      </c>
      <c r="BR320" s="62">
        <v>0</v>
      </c>
      <c r="BS320" s="62">
        <v>0.215</v>
      </c>
      <c r="BT320" s="62">
        <v>2.5000000000000001E-3</v>
      </c>
      <c r="BU320" s="62">
        <v>0.215</v>
      </c>
      <c r="BV320" s="62">
        <v>2.5000000000000001E-3</v>
      </c>
      <c r="BW320" s="62"/>
      <c r="BX320" s="62"/>
      <c r="BY320" s="62"/>
      <c r="BZ320" s="62"/>
      <c r="CA320" s="62"/>
      <c r="CB320" s="62"/>
      <c r="CC320" s="62"/>
      <c r="CD320" s="62"/>
      <c r="CG320" s="91"/>
    </row>
    <row r="321" spans="4:85" x14ac:dyDescent="0.2">
      <c r="D321" s="91">
        <v>45962</v>
      </c>
      <c r="G321" s="90">
        <v>7.0552759402786033E-2</v>
      </c>
      <c r="H321" s="89"/>
      <c r="I321" s="89">
        <v>0.8</v>
      </c>
      <c r="J321" s="89">
        <v>0.85</v>
      </c>
      <c r="K321" s="89">
        <v>0.8</v>
      </c>
      <c r="L321" s="89">
        <v>0.8</v>
      </c>
      <c r="M321" s="89">
        <v>0.9</v>
      </c>
      <c r="N321" s="89">
        <v>0.95</v>
      </c>
      <c r="O321" s="89">
        <v>0.85</v>
      </c>
      <c r="P321" s="89">
        <v>0.8</v>
      </c>
      <c r="Q321" s="89">
        <v>0.95</v>
      </c>
      <c r="R321" s="90">
        <v>0.45</v>
      </c>
      <c r="S321" s="90">
        <v>0.8</v>
      </c>
      <c r="T321" s="89">
        <v>0.8</v>
      </c>
      <c r="U321" s="89"/>
      <c r="V321" s="89"/>
      <c r="W321" s="89"/>
      <c r="X321" s="89"/>
      <c r="Y321" s="89"/>
      <c r="Z321" s="89"/>
      <c r="AA321" s="89"/>
      <c r="AB321" s="89"/>
      <c r="AC321" s="89"/>
      <c r="AD321" s="89"/>
      <c r="AE321" s="89"/>
      <c r="AF321" s="89"/>
      <c r="AG321" s="89"/>
      <c r="AH321" s="89"/>
      <c r="AI321" s="90"/>
      <c r="AJ321" s="90"/>
      <c r="AK321" s="90">
        <v>0</v>
      </c>
      <c r="AL321" s="89">
        <v>0</v>
      </c>
      <c r="AM321" s="89"/>
      <c r="AN321" s="89"/>
      <c r="AO321" s="89">
        <v>-0.2</v>
      </c>
      <c r="AP321" s="62">
        <v>0</v>
      </c>
      <c r="AQ321" s="62">
        <v>0</v>
      </c>
      <c r="AR321" s="62">
        <v>0</v>
      </c>
      <c r="AS321" s="62">
        <v>0</v>
      </c>
      <c r="AT321" s="62">
        <v>0</v>
      </c>
      <c r="AU321" s="62">
        <v>0</v>
      </c>
      <c r="AV321" s="62">
        <v>0</v>
      </c>
      <c r="AW321" s="62">
        <v>0</v>
      </c>
      <c r="AX321" s="62">
        <v>0</v>
      </c>
      <c r="AY321" s="62"/>
      <c r="AZ321" s="62"/>
      <c r="BA321" s="62">
        <v>0.27</v>
      </c>
      <c r="BB321" s="62">
        <v>1.7500000000000002E-2</v>
      </c>
      <c r="BC321" s="62"/>
      <c r="BD321" s="62"/>
      <c r="BE321" s="62"/>
      <c r="BF321" s="62"/>
      <c r="BG321" s="62"/>
      <c r="BH321" s="62"/>
      <c r="BI321" s="62"/>
      <c r="BJ321" s="62"/>
      <c r="BK321" s="62"/>
      <c r="BL321" s="62"/>
      <c r="BM321" s="62"/>
      <c r="BN321" s="62"/>
      <c r="BO321" s="62">
        <v>0.76749999999999996</v>
      </c>
      <c r="BP321" s="62">
        <v>0.14599999999999999</v>
      </c>
      <c r="BQ321" s="62">
        <v>0</v>
      </c>
      <c r="BR321" s="62">
        <v>0</v>
      </c>
      <c r="BS321" s="62">
        <v>0.28749999999999998</v>
      </c>
      <c r="BT321" s="62">
        <v>0.02</v>
      </c>
      <c r="BU321" s="62">
        <v>0.46500000000000002</v>
      </c>
      <c r="BV321" s="62">
        <v>1.4999999999999999E-2</v>
      </c>
      <c r="BW321" s="62"/>
      <c r="BX321" s="62"/>
      <c r="BY321" s="62"/>
      <c r="BZ321" s="62"/>
      <c r="CA321" s="62"/>
      <c r="CB321" s="62"/>
      <c r="CC321" s="62"/>
      <c r="CD321" s="62"/>
      <c r="CG321" s="91"/>
    </row>
    <row r="322" spans="4:85" x14ac:dyDescent="0.2">
      <c r="D322" s="91">
        <v>45992</v>
      </c>
      <c r="G322" s="90">
        <v>7.0545263830716007E-2</v>
      </c>
      <c r="H322" s="89"/>
      <c r="I322" s="89">
        <v>1</v>
      </c>
      <c r="J322" s="89">
        <v>1.05</v>
      </c>
      <c r="K322" s="89">
        <v>1</v>
      </c>
      <c r="L322" s="89">
        <v>1</v>
      </c>
      <c r="M322" s="89">
        <v>1.1499999999999999</v>
      </c>
      <c r="N322" s="89">
        <v>1.25</v>
      </c>
      <c r="O322" s="89">
        <v>1.05</v>
      </c>
      <c r="P322" s="89">
        <v>1</v>
      </c>
      <c r="Q322" s="89">
        <v>1.35</v>
      </c>
      <c r="R322" s="90">
        <v>0.65</v>
      </c>
      <c r="S322" s="90">
        <v>1.1000000000000001</v>
      </c>
      <c r="T322" s="89">
        <v>1</v>
      </c>
      <c r="U322" s="89"/>
      <c r="V322" s="89"/>
      <c r="W322" s="89"/>
      <c r="X322" s="89"/>
      <c r="Y322" s="89"/>
      <c r="Z322" s="89"/>
      <c r="AA322" s="89"/>
      <c r="AB322" s="89"/>
      <c r="AC322" s="89"/>
      <c r="AD322" s="89"/>
      <c r="AE322" s="89"/>
      <c r="AF322" s="89"/>
      <c r="AG322" s="89"/>
      <c r="AH322" s="89"/>
      <c r="AI322" s="90"/>
      <c r="AJ322" s="90"/>
      <c r="AK322" s="90">
        <v>0</v>
      </c>
      <c r="AL322" s="89">
        <v>0</v>
      </c>
      <c r="AM322" s="89"/>
      <c r="AN322" s="89"/>
      <c r="AO322" s="89">
        <v>-0.2</v>
      </c>
      <c r="AP322" s="62">
        <v>0</v>
      </c>
      <c r="AQ322" s="62">
        <v>0</v>
      </c>
      <c r="AR322" s="62">
        <v>0</v>
      </c>
      <c r="AS322" s="62">
        <v>0</v>
      </c>
      <c r="AT322" s="62">
        <v>0</v>
      </c>
      <c r="AU322" s="62">
        <v>0</v>
      </c>
      <c r="AV322" s="62">
        <v>0</v>
      </c>
      <c r="AW322" s="62">
        <v>0</v>
      </c>
      <c r="AX322" s="62">
        <v>0</v>
      </c>
      <c r="AY322" s="62"/>
      <c r="AZ322" s="62"/>
      <c r="BA322" s="62">
        <v>0.30499999999999999</v>
      </c>
      <c r="BB322" s="62">
        <v>2.2499999999999999E-2</v>
      </c>
      <c r="BC322" s="62"/>
      <c r="BD322" s="62"/>
      <c r="BE322" s="62"/>
      <c r="BF322" s="62"/>
      <c r="BG322" s="62"/>
      <c r="BH322" s="62"/>
      <c r="BI322" s="62"/>
      <c r="BJ322" s="62"/>
      <c r="BK322" s="62"/>
      <c r="BL322" s="62"/>
      <c r="BM322" s="62"/>
      <c r="BN322" s="62"/>
      <c r="BO322" s="62">
        <v>1.19</v>
      </c>
      <c r="BP322" s="62">
        <v>0.2</v>
      </c>
      <c r="BQ322" s="62">
        <v>0</v>
      </c>
      <c r="BR322" s="62">
        <v>0</v>
      </c>
      <c r="BS322" s="62">
        <v>0.33750000000000002</v>
      </c>
      <c r="BT322" s="62">
        <v>2.2499999999999999E-2</v>
      </c>
      <c r="BU322" s="62">
        <v>0.8</v>
      </c>
      <c r="BV322" s="62">
        <v>1.7500000000000002E-2</v>
      </c>
      <c r="BW322" s="62"/>
      <c r="BX322" s="62"/>
      <c r="BY322" s="62"/>
      <c r="BZ322" s="62"/>
      <c r="CA322" s="62"/>
      <c r="CB322" s="62"/>
      <c r="CC322" s="62"/>
      <c r="CD322" s="62"/>
      <c r="CG322" s="91"/>
    </row>
    <row r="323" spans="4:85" x14ac:dyDescent="0.2">
      <c r="G323" s="90"/>
      <c r="H323" s="89"/>
      <c r="I323" s="89"/>
      <c r="J323" s="89"/>
      <c r="K323" s="89"/>
      <c r="L323" s="89"/>
      <c r="M323" s="89"/>
      <c r="N323" s="89"/>
      <c r="O323" s="89"/>
      <c r="P323" s="89"/>
      <c r="Q323" s="89"/>
      <c r="R323" s="90"/>
      <c r="S323" s="90"/>
      <c r="T323" s="89"/>
      <c r="U323" s="89"/>
      <c r="V323" s="89"/>
      <c r="W323" s="89"/>
      <c r="X323" s="89"/>
      <c r="Y323" s="89"/>
      <c r="Z323" s="89"/>
      <c r="AA323" s="89"/>
      <c r="AB323" s="89"/>
      <c r="AC323" s="89"/>
      <c r="AD323" s="89"/>
      <c r="AE323" s="89"/>
      <c r="AF323" s="89"/>
      <c r="AG323" s="89"/>
      <c r="AH323" s="89"/>
      <c r="AI323" s="90"/>
      <c r="AJ323" s="90"/>
      <c r="AK323" s="90"/>
      <c r="AL323" s="89"/>
      <c r="AM323" s="89"/>
      <c r="AN323" s="89"/>
      <c r="AO323" s="89"/>
      <c r="AP323" s="62"/>
      <c r="AQ323" s="62"/>
      <c r="AR323" s="62"/>
      <c r="AS323" s="62"/>
      <c r="AT323" s="62"/>
      <c r="AU323" s="62"/>
      <c r="AV323" s="62"/>
      <c r="AW323" s="62"/>
      <c r="AX323" s="62"/>
      <c r="AY323" s="62"/>
      <c r="AZ323" s="62"/>
      <c r="BA323" s="62"/>
      <c r="BB323" s="62"/>
      <c r="BC323" s="62"/>
      <c r="BD323" s="62"/>
      <c r="BE323" s="62"/>
      <c r="BF323" s="62"/>
      <c r="BG323" s="62"/>
      <c r="BH323" s="62"/>
      <c r="BI323" s="62"/>
      <c r="BJ323" s="62"/>
      <c r="BK323" s="62"/>
      <c r="BL323" s="62"/>
      <c r="BM323" s="62"/>
      <c r="BN323" s="62"/>
      <c r="BO323" s="62"/>
      <c r="BP323" s="62"/>
      <c r="BQ323" s="62"/>
      <c r="BR323" s="62"/>
      <c r="BS323" s="62"/>
      <c r="BT323" s="62"/>
      <c r="BU323" s="62"/>
      <c r="BV323" s="62"/>
      <c r="BW323" s="62"/>
      <c r="BX323" s="62"/>
      <c r="BY323" s="62"/>
      <c r="BZ323" s="62"/>
      <c r="CA323" s="62"/>
      <c r="CB323" s="62"/>
      <c r="CC323" s="62"/>
      <c r="CD323" s="62"/>
      <c r="CG323" s="91"/>
    </row>
    <row r="324" spans="4:85" x14ac:dyDescent="0.2">
      <c r="G324" s="90"/>
      <c r="H324" s="89"/>
      <c r="I324" s="89"/>
      <c r="J324" s="89"/>
      <c r="K324" s="89"/>
      <c r="L324" s="89"/>
      <c r="M324" s="89"/>
      <c r="N324" s="89"/>
      <c r="O324" s="89"/>
      <c r="P324" s="89"/>
      <c r="Q324" s="89"/>
      <c r="R324" s="90"/>
      <c r="S324" s="90"/>
      <c r="T324" s="89"/>
      <c r="U324" s="89"/>
      <c r="V324" s="89"/>
      <c r="W324" s="89"/>
      <c r="X324" s="89"/>
      <c r="Y324" s="89"/>
      <c r="Z324" s="89"/>
      <c r="AA324" s="89"/>
      <c r="AB324" s="89"/>
      <c r="AC324" s="89"/>
      <c r="AD324" s="89"/>
      <c r="AE324" s="89"/>
      <c r="AF324" s="89"/>
      <c r="AG324" s="89"/>
      <c r="AH324" s="89"/>
      <c r="AI324" s="90"/>
      <c r="AJ324" s="90"/>
      <c r="AK324" s="90"/>
      <c r="AL324" s="89"/>
      <c r="AM324" s="89"/>
      <c r="AN324" s="89"/>
      <c r="AO324" s="89"/>
      <c r="AP324" s="62"/>
      <c r="AQ324" s="62"/>
      <c r="AR324" s="62"/>
      <c r="AS324" s="62"/>
      <c r="AT324" s="62"/>
      <c r="AU324" s="62"/>
      <c r="AV324" s="62"/>
      <c r="AW324" s="62"/>
      <c r="AX324" s="62"/>
      <c r="AY324" s="62"/>
      <c r="AZ324" s="62"/>
      <c r="BA324" s="62"/>
      <c r="BB324" s="62"/>
      <c r="BC324" s="62"/>
      <c r="BD324" s="62"/>
      <c r="BE324" s="62"/>
      <c r="BF324" s="62"/>
      <c r="BG324" s="62"/>
      <c r="BH324" s="62"/>
      <c r="BI324" s="62"/>
      <c r="BJ324" s="62"/>
      <c r="BK324" s="62"/>
      <c r="BL324" s="62"/>
      <c r="BM324" s="62"/>
      <c r="BN324" s="62"/>
      <c r="BO324" s="62"/>
      <c r="BP324" s="62"/>
      <c r="BQ324" s="62"/>
      <c r="BR324" s="62"/>
      <c r="BS324" s="62"/>
      <c r="BT324" s="62"/>
    </row>
    <row r="325" spans="4:85" x14ac:dyDescent="0.2">
      <c r="G325" s="90"/>
      <c r="H325" s="89"/>
      <c r="I325" s="89"/>
      <c r="J325" s="89"/>
      <c r="K325" s="89"/>
      <c r="L325" s="89"/>
      <c r="M325" s="89"/>
      <c r="N325" s="89"/>
      <c r="O325" s="89"/>
      <c r="P325" s="89"/>
      <c r="Q325" s="89"/>
      <c r="R325" s="90"/>
      <c r="S325" s="90"/>
      <c r="T325" s="89"/>
      <c r="U325" s="89"/>
      <c r="V325" s="89"/>
      <c r="W325" s="89"/>
      <c r="X325" s="89"/>
      <c r="Y325" s="89"/>
      <c r="Z325" s="89"/>
      <c r="AA325" s="89"/>
      <c r="AB325" s="89"/>
      <c r="AC325" s="89"/>
      <c r="AD325" s="89"/>
      <c r="AE325" s="89"/>
      <c r="AF325" s="89"/>
      <c r="AG325" s="89"/>
      <c r="AH325" s="89"/>
      <c r="AI325" s="90"/>
      <c r="AJ325" s="90"/>
      <c r="AK325" s="90"/>
      <c r="AL325" s="89"/>
      <c r="AM325" s="89"/>
      <c r="AN325" s="89"/>
      <c r="AO325" s="89"/>
      <c r="AP325" s="62"/>
      <c r="AQ325" s="62"/>
      <c r="AR325" s="62"/>
      <c r="AS325" s="62"/>
      <c r="AT325" s="62"/>
      <c r="AU325" s="62"/>
      <c r="AV325" s="62"/>
      <c r="AW325" s="62"/>
      <c r="AX325" s="62"/>
      <c r="AY325" s="62"/>
      <c r="AZ325" s="62"/>
      <c r="BA325" s="62"/>
      <c r="BB325" s="62"/>
      <c r="BC325" s="62"/>
      <c r="BD325" s="62"/>
      <c r="BE325" s="62"/>
      <c r="BF325" s="62"/>
      <c r="BG325" s="62"/>
      <c r="BH325" s="62"/>
      <c r="BI325" s="62"/>
      <c r="BJ325" s="62"/>
      <c r="BK325" s="62"/>
      <c r="BL325" s="62"/>
      <c r="BM325" s="62"/>
      <c r="BN325" s="62"/>
      <c r="BO325" s="62"/>
      <c r="BP325" s="62"/>
      <c r="BQ325" s="62"/>
      <c r="BR325" s="62"/>
      <c r="BS325" s="62"/>
      <c r="BT325" s="62"/>
    </row>
    <row r="326" spans="4:85" x14ac:dyDescent="0.2">
      <c r="H326" s="89"/>
      <c r="I326" s="89"/>
      <c r="O326" s="89"/>
      <c r="P326" s="89"/>
      <c r="Q326" s="89"/>
      <c r="R326" s="89"/>
      <c r="S326" s="89"/>
      <c r="T326" s="89"/>
      <c r="U326" s="89"/>
      <c r="V326" s="89"/>
      <c r="W326" s="89"/>
      <c r="X326" s="89"/>
      <c r="Y326" s="89"/>
      <c r="Z326" s="89"/>
      <c r="AA326" s="89"/>
      <c r="AB326" s="89"/>
      <c r="AC326" s="89"/>
      <c r="AD326" s="89"/>
      <c r="AE326" s="89"/>
      <c r="AF326" s="89"/>
      <c r="AG326" s="89"/>
      <c r="AH326" s="89"/>
      <c r="AI326" s="62"/>
      <c r="AJ326" s="62"/>
      <c r="AK326" s="62"/>
      <c r="AL326" s="89"/>
      <c r="AM326" s="89"/>
      <c r="AN326" s="89"/>
      <c r="AO326" s="89"/>
    </row>
    <row r="327" spans="4:85" x14ac:dyDescent="0.2">
      <c r="H327" s="89"/>
      <c r="I327" s="89"/>
      <c r="O327" s="89"/>
      <c r="P327" s="89"/>
      <c r="Q327" s="89"/>
      <c r="R327" s="89"/>
      <c r="S327" s="89"/>
      <c r="T327" s="89"/>
      <c r="U327" s="89"/>
      <c r="V327" s="89"/>
      <c r="W327" s="89"/>
      <c r="X327" s="89"/>
      <c r="Y327" s="89"/>
      <c r="Z327" s="89"/>
      <c r="AA327" s="89"/>
      <c r="AB327" s="89"/>
      <c r="AC327" s="89"/>
      <c r="AD327" s="89"/>
      <c r="AE327" s="89"/>
      <c r="AF327" s="89"/>
      <c r="AG327" s="89"/>
      <c r="AH327" s="89"/>
      <c r="AI327" s="62"/>
      <c r="AJ327" s="62"/>
      <c r="AK327" s="62"/>
      <c r="AL327" s="89"/>
      <c r="AM327" s="89"/>
      <c r="AN327" s="89"/>
      <c r="AO327" s="89"/>
    </row>
    <row r="328" spans="4:85" x14ac:dyDescent="0.2">
      <c r="H328" s="89"/>
      <c r="I328" s="89"/>
      <c r="O328" s="89"/>
      <c r="P328" s="89"/>
      <c r="Q328" s="89"/>
      <c r="R328" s="89"/>
      <c r="S328" s="89"/>
      <c r="T328" s="89"/>
      <c r="U328" s="89"/>
      <c r="V328" s="89"/>
      <c r="W328" s="89"/>
      <c r="X328" s="89"/>
      <c r="Y328" s="89"/>
      <c r="Z328" s="89"/>
      <c r="AA328" s="89"/>
      <c r="AB328" s="89"/>
      <c r="AC328" s="89"/>
      <c r="AD328" s="89"/>
      <c r="AE328" s="89"/>
      <c r="AF328" s="89"/>
      <c r="AG328" s="89"/>
      <c r="AH328" s="89"/>
      <c r="AI328" s="62"/>
      <c r="AJ328" s="62"/>
      <c r="AK328" s="62"/>
      <c r="AL328" s="89"/>
      <c r="AM328" s="89"/>
      <c r="AN328" s="89"/>
      <c r="AO328" s="89"/>
    </row>
    <row r="329" spans="4:85" x14ac:dyDescent="0.2">
      <c r="H329" s="89"/>
      <c r="I329" s="89"/>
      <c r="O329" s="89"/>
      <c r="P329" s="89"/>
      <c r="Q329" s="89"/>
      <c r="R329" s="89"/>
      <c r="S329" s="89"/>
      <c r="T329" s="89"/>
      <c r="U329" s="89"/>
      <c r="V329" s="89"/>
      <c r="W329" s="89"/>
      <c r="X329" s="89"/>
      <c r="Y329" s="89"/>
      <c r="Z329" s="89"/>
      <c r="AA329" s="89"/>
      <c r="AB329" s="89"/>
      <c r="AC329" s="89"/>
      <c r="AD329" s="89"/>
      <c r="AE329" s="89"/>
      <c r="AF329" s="89"/>
      <c r="AG329" s="89"/>
      <c r="AH329" s="89"/>
      <c r="AI329" s="62"/>
      <c r="AJ329" s="62"/>
      <c r="AK329" s="62"/>
      <c r="AL329" s="89"/>
      <c r="AM329" s="89"/>
      <c r="AN329" s="89"/>
      <c r="AO329" s="89"/>
    </row>
    <row r="330" spans="4:85" x14ac:dyDescent="0.2">
      <c r="H330" s="89"/>
      <c r="I330" s="89"/>
      <c r="O330" s="89"/>
      <c r="P330" s="89"/>
      <c r="Q330" s="89"/>
      <c r="R330" s="89"/>
      <c r="S330" s="89"/>
      <c r="T330" s="89"/>
      <c r="U330" s="89"/>
      <c r="V330" s="89"/>
      <c r="W330" s="89"/>
      <c r="X330" s="89"/>
      <c r="Y330" s="89"/>
      <c r="Z330" s="89"/>
      <c r="AA330" s="89"/>
      <c r="AB330" s="89"/>
      <c r="AC330" s="89"/>
      <c r="AD330" s="89"/>
      <c r="AE330" s="89"/>
      <c r="AF330" s="89"/>
      <c r="AG330" s="89"/>
      <c r="AH330" s="89"/>
      <c r="AI330" s="62"/>
      <c r="AJ330" s="62"/>
      <c r="AK330" s="62"/>
      <c r="AL330" s="89"/>
      <c r="AM330" s="89"/>
      <c r="AN330" s="89"/>
      <c r="AO330" s="89"/>
    </row>
    <row r="331" spans="4:85" x14ac:dyDescent="0.2">
      <c r="H331" s="89"/>
      <c r="I331" s="89"/>
      <c r="O331" s="89"/>
      <c r="P331" s="89"/>
      <c r="Q331" s="89"/>
      <c r="R331" s="89"/>
      <c r="S331" s="89"/>
      <c r="T331" s="89"/>
      <c r="U331" s="89"/>
      <c r="V331" s="89"/>
      <c r="W331" s="89"/>
      <c r="X331" s="89"/>
      <c r="Y331" s="89"/>
      <c r="Z331" s="89"/>
      <c r="AA331" s="89"/>
      <c r="AB331" s="89"/>
      <c r="AC331" s="89"/>
      <c r="AD331" s="89"/>
      <c r="AE331" s="89"/>
      <c r="AF331" s="89"/>
      <c r="AG331" s="89"/>
      <c r="AH331" s="89"/>
      <c r="AI331" s="62"/>
      <c r="AJ331" s="62"/>
      <c r="AK331" s="62"/>
      <c r="AL331" s="89"/>
      <c r="AM331" s="89"/>
      <c r="AN331" s="89"/>
      <c r="AO331" s="89"/>
    </row>
    <row r="332" spans="4:85" x14ac:dyDescent="0.2">
      <c r="H332" s="89"/>
      <c r="I332" s="89"/>
      <c r="O332" s="89"/>
      <c r="P332" s="89"/>
      <c r="Q332" s="89"/>
      <c r="R332" s="89"/>
      <c r="S332" s="89"/>
      <c r="T332" s="89"/>
      <c r="U332" s="89"/>
      <c r="V332" s="89"/>
      <c r="W332" s="89"/>
      <c r="X332" s="89"/>
      <c r="Y332" s="89"/>
      <c r="Z332" s="89"/>
      <c r="AA332" s="89"/>
      <c r="AB332" s="89"/>
      <c r="AC332" s="89"/>
      <c r="AD332" s="89"/>
      <c r="AE332" s="89"/>
      <c r="AF332" s="89"/>
      <c r="AG332" s="89"/>
      <c r="AH332" s="89"/>
      <c r="AI332" s="62"/>
      <c r="AJ332" s="62"/>
      <c r="AK332" s="62"/>
      <c r="AL332" s="89"/>
      <c r="AM332" s="89"/>
      <c r="AN332" s="89"/>
      <c r="AO332" s="89"/>
    </row>
    <row r="333" spans="4:85" x14ac:dyDescent="0.2">
      <c r="H333" s="89"/>
      <c r="I333" s="89"/>
      <c r="O333" s="89"/>
      <c r="P333" s="89"/>
      <c r="Q333" s="89"/>
      <c r="R333" s="89"/>
      <c r="S333" s="89"/>
      <c r="T333" s="89"/>
      <c r="U333" s="89"/>
      <c r="V333" s="89"/>
      <c r="W333" s="89"/>
      <c r="X333" s="89"/>
      <c r="Y333" s="89"/>
      <c r="Z333" s="89"/>
      <c r="AA333" s="89"/>
      <c r="AB333" s="89"/>
      <c r="AC333" s="89"/>
      <c r="AD333" s="89"/>
      <c r="AE333" s="89"/>
      <c r="AF333" s="89"/>
      <c r="AG333" s="89"/>
      <c r="AH333" s="89"/>
      <c r="AI333" s="62"/>
      <c r="AJ333" s="62"/>
      <c r="AK333" s="62"/>
      <c r="AL333" s="89"/>
      <c r="AM333" s="89"/>
      <c r="AN333" s="89"/>
      <c r="AO333" s="89"/>
    </row>
    <row r="334" spans="4:85" x14ac:dyDescent="0.2">
      <c r="H334" s="89"/>
      <c r="I334" s="89"/>
      <c r="O334" s="89"/>
      <c r="P334" s="89"/>
      <c r="Q334" s="89"/>
      <c r="R334" s="89"/>
      <c r="S334" s="89"/>
      <c r="T334" s="89"/>
      <c r="U334" s="89"/>
      <c r="V334" s="89"/>
      <c r="W334" s="89"/>
      <c r="X334" s="89"/>
      <c r="Y334" s="89"/>
      <c r="Z334" s="89"/>
      <c r="AA334" s="89"/>
      <c r="AB334" s="89"/>
      <c r="AC334" s="89"/>
      <c r="AD334" s="89"/>
      <c r="AE334" s="89"/>
      <c r="AF334" s="89"/>
      <c r="AG334" s="89"/>
      <c r="AH334" s="89"/>
      <c r="AI334" s="62"/>
      <c r="AJ334" s="62"/>
      <c r="AK334" s="62"/>
      <c r="AL334" s="89"/>
      <c r="AM334" s="89"/>
      <c r="AN334" s="89"/>
      <c r="AO334" s="89"/>
    </row>
    <row r="335" spans="4:85" x14ac:dyDescent="0.2">
      <c r="H335" s="89"/>
      <c r="I335" s="89"/>
      <c r="O335" s="89"/>
      <c r="P335" s="89"/>
      <c r="Q335" s="89"/>
      <c r="R335" s="89"/>
      <c r="S335" s="89"/>
      <c r="T335" s="89"/>
      <c r="U335" s="89"/>
      <c r="V335" s="89"/>
      <c r="W335" s="89"/>
      <c r="X335" s="89"/>
      <c r="Y335" s="89"/>
      <c r="Z335" s="89"/>
      <c r="AA335" s="89"/>
      <c r="AB335" s="89"/>
      <c r="AC335" s="89"/>
      <c r="AD335" s="89"/>
      <c r="AE335" s="89"/>
      <c r="AF335" s="89"/>
      <c r="AG335" s="89"/>
      <c r="AH335" s="89"/>
      <c r="AI335" s="62"/>
      <c r="AJ335" s="62"/>
      <c r="AK335" s="62"/>
      <c r="AL335" s="89"/>
      <c r="AM335" s="89"/>
      <c r="AN335" s="89"/>
      <c r="AO335" s="89"/>
    </row>
    <row r="336" spans="4:85" x14ac:dyDescent="0.2">
      <c r="H336" s="89"/>
      <c r="I336" s="89"/>
      <c r="O336" s="89"/>
      <c r="P336" s="89"/>
      <c r="Q336" s="89"/>
      <c r="R336" s="89"/>
      <c r="S336" s="89"/>
      <c r="T336" s="89"/>
      <c r="U336" s="89"/>
      <c r="V336" s="89"/>
      <c r="W336" s="89"/>
      <c r="X336" s="89"/>
      <c r="Y336" s="89"/>
      <c r="Z336" s="89"/>
      <c r="AA336" s="89"/>
      <c r="AB336" s="89"/>
      <c r="AC336" s="89"/>
      <c r="AD336" s="89"/>
      <c r="AE336" s="89"/>
      <c r="AF336" s="89"/>
      <c r="AG336" s="89"/>
      <c r="AH336" s="89"/>
      <c r="AI336" s="62"/>
      <c r="AJ336" s="62"/>
      <c r="AK336" s="62"/>
      <c r="AL336" s="89"/>
      <c r="AM336" s="89"/>
      <c r="AN336" s="89"/>
      <c r="AO336" s="89"/>
    </row>
    <row r="337" spans="8:41" x14ac:dyDescent="0.2">
      <c r="H337" s="89"/>
      <c r="I337" s="89"/>
      <c r="O337" s="89"/>
      <c r="P337" s="89"/>
      <c r="Q337" s="89"/>
      <c r="R337" s="89"/>
      <c r="S337" s="89"/>
      <c r="T337" s="89"/>
      <c r="U337" s="89"/>
      <c r="V337" s="89"/>
      <c r="W337" s="89"/>
      <c r="X337" s="89"/>
      <c r="Y337" s="89"/>
      <c r="Z337" s="89"/>
      <c r="AA337" s="89"/>
      <c r="AB337" s="89"/>
      <c r="AC337" s="89"/>
      <c r="AD337" s="89"/>
      <c r="AE337" s="89"/>
      <c r="AF337" s="89"/>
      <c r="AG337" s="89"/>
      <c r="AH337" s="89"/>
      <c r="AI337" s="62"/>
      <c r="AJ337" s="62"/>
      <c r="AK337" s="62"/>
      <c r="AL337" s="89"/>
      <c r="AM337" s="89"/>
      <c r="AN337" s="89"/>
      <c r="AO337" s="89"/>
    </row>
    <row r="338" spans="8:41" x14ac:dyDescent="0.2">
      <c r="H338" s="89"/>
      <c r="I338" s="89"/>
      <c r="O338" s="89"/>
      <c r="P338" s="89"/>
      <c r="Q338" s="89"/>
      <c r="R338" s="89"/>
      <c r="S338" s="89"/>
      <c r="T338" s="89"/>
      <c r="U338" s="89"/>
      <c r="V338" s="89"/>
      <c r="W338" s="89"/>
      <c r="X338" s="89"/>
      <c r="Y338" s="89"/>
      <c r="Z338" s="89"/>
      <c r="AA338" s="89"/>
      <c r="AB338" s="89"/>
      <c r="AC338" s="89"/>
      <c r="AD338" s="89"/>
      <c r="AE338" s="89"/>
      <c r="AF338" s="89"/>
      <c r="AG338" s="89"/>
      <c r="AH338" s="89"/>
      <c r="AI338" s="62"/>
      <c r="AJ338" s="62"/>
      <c r="AK338" s="62"/>
      <c r="AL338" s="89"/>
      <c r="AM338" s="89"/>
      <c r="AN338" s="89"/>
      <c r="AO338" s="89"/>
    </row>
    <row r="339" spans="8:41" x14ac:dyDescent="0.2">
      <c r="H339" s="89"/>
      <c r="I339" s="89"/>
      <c r="O339" s="89"/>
      <c r="P339" s="89"/>
      <c r="Q339" s="89"/>
      <c r="R339" s="89"/>
      <c r="S339" s="89"/>
      <c r="T339" s="89"/>
      <c r="U339" s="89"/>
      <c r="V339" s="89"/>
      <c r="W339" s="89"/>
      <c r="X339" s="89"/>
      <c r="Y339" s="89"/>
      <c r="Z339" s="89"/>
      <c r="AA339" s="89"/>
      <c r="AB339" s="89"/>
      <c r="AC339" s="89"/>
      <c r="AD339" s="89"/>
      <c r="AE339" s="89"/>
      <c r="AF339" s="89"/>
      <c r="AG339" s="89"/>
      <c r="AH339" s="89"/>
      <c r="AI339" s="62"/>
      <c r="AJ339" s="62"/>
      <c r="AK339" s="62"/>
      <c r="AL339" s="89"/>
      <c r="AM339" s="89"/>
      <c r="AN339" s="89"/>
      <c r="AO339" s="89"/>
    </row>
    <row r="340" spans="8:41" x14ac:dyDescent="0.2">
      <c r="H340" s="89"/>
      <c r="I340" s="89"/>
      <c r="O340" s="89"/>
      <c r="P340" s="89"/>
      <c r="Q340" s="89"/>
      <c r="R340" s="89"/>
      <c r="S340" s="89"/>
      <c r="T340" s="89"/>
      <c r="U340" s="89"/>
      <c r="V340" s="89"/>
      <c r="W340" s="89"/>
      <c r="X340" s="89"/>
      <c r="Y340" s="89"/>
      <c r="Z340" s="89"/>
      <c r="AA340" s="89"/>
      <c r="AB340" s="89"/>
      <c r="AC340" s="89"/>
      <c r="AD340" s="89"/>
      <c r="AE340" s="89"/>
      <c r="AF340" s="89"/>
      <c r="AG340" s="89"/>
      <c r="AH340" s="89"/>
      <c r="AI340" s="62"/>
      <c r="AJ340" s="62"/>
      <c r="AK340" s="62"/>
      <c r="AL340" s="89"/>
      <c r="AM340" s="89"/>
      <c r="AN340" s="89"/>
      <c r="AO340" s="89"/>
    </row>
    <row r="341" spans="8:41" x14ac:dyDescent="0.2">
      <c r="H341" s="89"/>
      <c r="I341" s="89"/>
      <c r="O341" s="89"/>
      <c r="P341" s="89"/>
      <c r="Q341" s="89"/>
      <c r="R341" s="89"/>
      <c r="S341" s="89"/>
      <c r="T341" s="89"/>
      <c r="U341" s="89"/>
      <c r="V341" s="89"/>
      <c r="W341" s="89"/>
      <c r="X341" s="89"/>
      <c r="Y341" s="89"/>
      <c r="Z341" s="89"/>
      <c r="AA341" s="89"/>
      <c r="AB341" s="89"/>
      <c r="AC341" s="89"/>
      <c r="AD341" s="89"/>
      <c r="AE341" s="89"/>
      <c r="AF341" s="89"/>
      <c r="AG341" s="89"/>
      <c r="AH341" s="89"/>
      <c r="AI341" s="62"/>
      <c r="AJ341" s="62"/>
      <c r="AK341" s="62"/>
      <c r="AL341" s="89"/>
      <c r="AM341" s="89"/>
      <c r="AN341" s="89"/>
      <c r="AO341" s="89"/>
    </row>
    <row r="342" spans="8:41" x14ac:dyDescent="0.2">
      <c r="H342" s="89"/>
      <c r="I342" s="89"/>
      <c r="O342" s="89"/>
      <c r="P342" s="89"/>
      <c r="Q342" s="89"/>
      <c r="R342" s="89"/>
      <c r="S342" s="89"/>
      <c r="T342" s="89"/>
      <c r="U342" s="89"/>
      <c r="V342" s="89"/>
      <c r="W342" s="89"/>
      <c r="X342" s="89"/>
      <c r="Y342" s="89"/>
      <c r="Z342" s="89"/>
      <c r="AA342" s="89"/>
      <c r="AB342" s="89"/>
      <c r="AC342" s="89"/>
      <c r="AD342" s="89"/>
      <c r="AE342" s="89"/>
      <c r="AF342" s="89"/>
      <c r="AG342" s="89"/>
      <c r="AH342" s="89"/>
      <c r="AI342" s="62"/>
      <c r="AJ342" s="62"/>
      <c r="AK342" s="62"/>
      <c r="AL342" s="89"/>
      <c r="AM342" s="89"/>
      <c r="AN342" s="89"/>
      <c r="AO342" s="89"/>
    </row>
    <row r="343" spans="8:41" x14ac:dyDescent="0.2">
      <c r="H343" s="89"/>
      <c r="I343" s="89"/>
      <c r="O343" s="89"/>
      <c r="P343" s="89"/>
      <c r="Q343" s="89"/>
      <c r="R343" s="89"/>
      <c r="S343" s="89"/>
      <c r="T343" s="89"/>
      <c r="U343" s="89"/>
      <c r="V343" s="89"/>
      <c r="W343" s="89"/>
      <c r="X343" s="89"/>
      <c r="Y343" s="89"/>
      <c r="Z343" s="89"/>
      <c r="AA343" s="89"/>
      <c r="AB343" s="89"/>
      <c r="AC343" s="89"/>
      <c r="AD343" s="89"/>
      <c r="AE343" s="89"/>
      <c r="AF343" s="89"/>
      <c r="AG343" s="89"/>
      <c r="AH343" s="89"/>
      <c r="AI343" s="62"/>
      <c r="AJ343" s="62"/>
      <c r="AK343" s="62"/>
      <c r="AL343" s="89"/>
      <c r="AM343" s="89"/>
      <c r="AN343" s="89"/>
      <c r="AO343" s="89"/>
    </row>
    <row r="344" spans="8:41" x14ac:dyDescent="0.2">
      <c r="H344" s="89"/>
      <c r="I344" s="89"/>
      <c r="O344" s="89"/>
      <c r="P344" s="89"/>
      <c r="Q344" s="89"/>
      <c r="R344" s="89"/>
      <c r="S344" s="89"/>
      <c r="T344" s="89"/>
      <c r="U344" s="89"/>
      <c r="V344" s="89"/>
      <c r="W344" s="89"/>
      <c r="X344" s="89"/>
      <c r="Y344" s="89"/>
      <c r="Z344" s="89"/>
      <c r="AA344" s="89"/>
      <c r="AB344" s="89"/>
      <c r="AC344" s="89"/>
      <c r="AD344" s="89"/>
      <c r="AE344" s="89"/>
      <c r="AF344" s="89"/>
      <c r="AG344" s="89"/>
      <c r="AH344" s="89"/>
      <c r="AI344" s="62"/>
      <c r="AJ344" s="62"/>
      <c r="AK344" s="62"/>
      <c r="AL344" s="89"/>
      <c r="AM344" s="89"/>
      <c r="AN344" s="89"/>
      <c r="AO344" s="89"/>
    </row>
    <row r="345" spans="8:41" x14ac:dyDescent="0.2">
      <c r="H345" s="89"/>
      <c r="I345" s="89"/>
      <c r="O345" s="89"/>
      <c r="P345" s="89"/>
      <c r="Q345" s="89"/>
      <c r="R345" s="89"/>
      <c r="S345" s="89"/>
      <c r="T345" s="89"/>
      <c r="U345" s="89"/>
      <c r="V345" s="89"/>
      <c r="W345" s="89"/>
      <c r="X345" s="89"/>
      <c r="Y345" s="89"/>
      <c r="Z345" s="89"/>
      <c r="AA345" s="89"/>
      <c r="AB345" s="89"/>
      <c r="AC345" s="89"/>
      <c r="AD345" s="89"/>
      <c r="AE345" s="89"/>
      <c r="AF345" s="89"/>
      <c r="AG345" s="89"/>
      <c r="AH345" s="89"/>
      <c r="AI345" s="62"/>
      <c r="AJ345" s="62"/>
      <c r="AK345" s="62"/>
      <c r="AL345" s="89"/>
      <c r="AM345" s="89"/>
      <c r="AN345" s="89"/>
      <c r="AO345" s="89"/>
    </row>
    <row r="346" spans="8:41" x14ac:dyDescent="0.2">
      <c r="H346" s="89"/>
      <c r="I346" s="89"/>
      <c r="O346" s="89"/>
      <c r="P346" s="89"/>
      <c r="Q346" s="89"/>
      <c r="R346" s="89"/>
      <c r="S346" s="89"/>
      <c r="T346" s="89"/>
      <c r="U346" s="89"/>
      <c r="V346" s="89"/>
      <c r="W346" s="89"/>
      <c r="X346" s="89"/>
      <c r="Y346" s="89"/>
      <c r="Z346" s="89"/>
      <c r="AA346" s="89"/>
      <c r="AB346" s="89"/>
      <c r="AC346" s="89"/>
      <c r="AD346" s="89"/>
      <c r="AE346" s="89"/>
      <c r="AF346" s="89"/>
      <c r="AG346" s="89"/>
      <c r="AH346" s="89"/>
      <c r="AI346" s="62"/>
      <c r="AJ346" s="62"/>
      <c r="AK346" s="62"/>
      <c r="AL346" s="89"/>
      <c r="AM346" s="89"/>
      <c r="AN346" s="89"/>
      <c r="AO346" s="89"/>
    </row>
    <row r="347" spans="8:41" x14ac:dyDescent="0.2">
      <c r="H347" s="89"/>
      <c r="I347" s="89"/>
      <c r="O347" s="89"/>
      <c r="P347" s="89"/>
      <c r="Q347" s="89"/>
      <c r="R347" s="89"/>
      <c r="S347" s="89"/>
      <c r="T347" s="89"/>
      <c r="U347" s="89"/>
      <c r="V347" s="89"/>
      <c r="W347" s="89"/>
      <c r="X347" s="89"/>
      <c r="Y347" s="89"/>
      <c r="Z347" s="89"/>
      <c r="AA347" s="89"/>
      <c r="AB347" s="89"/>
      <c r="AC347" s="89"/>
      <c r="AD347" s="89"/>
      <c r="AE347" s="89"/>
      <c r="AF347" s="89"/>
      <c r="AG347" s="89"/>
      <c r="AH347" s="89"/>
      <c r="AI347" s="62"/>
      <c r="AJ347" s="62"/>
      <c r="AK347" s="62"/>
      <c r="AL347" s="89"/>
      <c r="AM347" s="89"/>
      <c r="AN347" s="89"/>
      <c r="AO347" s="89"/>
    </row>
    <row r="348" spans="8:41" x14ac:dyDescent="0.2">
      <c r="H348" s="89"/>
      <c r="I348" s="89"/>
      <c r="O348" s="89"/>
      <c r="P348" s="89"/>
      <c r="Q348" s="89"/>
      <c r="R348" s="89"/>
      <c r="S348" s="89"/>
      <c r="T348" s="89"/>
      <c r="U348" s="89"/>
      <c r="V348" s="89"/>
      <c r="W348" s="89"/>
      <c r="X348" s="89"/>
      <c r="Y348" s="89"/>
      <c r="Z348" s="89"/>
      <c r="AA348" s="89"/>
      <c r="AB348" s="89"/>
      <c r="AC348" s="89"/>
      <c r="AD348" s="89"/>
      <c r="AE348" s="89"/>
      <c r="AF348" s="89"/>
      <c r="AG348" s="89"/>
      <c r="AH348" s="89"/>
      <c r="AI348" s="62"/>
      <c r="AJ348" s="62"/>
      <c r="AK348" s="62"/>
      <c r="AL348" s="89"/>
      <c r="AM348" s="89"/>
      <c r="AN348" s="89"/>
      <c r="AO348" s="89"/>
    </row>
    <row r="349" spans="8:41" x14ac:dyDescent="0.2">
      <c r="H349" s="89"/>
      <c r="I349" s="89"/>
      <c r="O349" s="89"/>
      <c r="P349" s="89"/>
      <c r="Q349" s="89"/>
      <c r="R349" s="89"/>
      <c r="S349" s="89"/>
      <c r="T349" s="89"/>
      <c r="U349" s="89"/>
      <c r="V349" s="89"/>
      <c r="W349" s="89"/>
      <c r="X349" s="89"/>
      <c r="Y349" s="89"/>
      <c r="Z349" s="89"/>
      <c r="AA349" s="89"/>
      <c r="AB349" s="89"/>
      <c r="AC349" s="89"/>
      <c r="AD349" s="89"/>
      <c r="AE349" s="89"/>
      <c r="AF349" s="89"/>
      <c r="AG349" s="89"/>
      <c r="AH349" s="89"/>
      <c r="AI349" s="62"/>
      <c r="AJ349" s="62"/>
      <c r="AK349" s="62"/>
      <c r="AL349" s="89"/>
      <c r="AM349" s="89"/>
      <c r="AN349" s="89"/>
      <c r="AO349" s="89"/>
    </row>
    <row r="350" spans="8:41" x14ac:dyDescent="0.2">
      <c r="H350" s="89"/>
      <c r="I350" s="89"/>
      <c r="O350" s="89"/>
      <c r="P350" s="89"/>
      <c r="Q350" s="89"/>
      <c r="R350" s="89"/>
      <c r="S350" s="89"/>
      <c r="T350" s="89"/>
      <c r="U350" s="89"/>
      <c r="V350" s="89"/>
      <c r="W350" s="89"/>
      <c r="X350" s="89"/>
      <c r="Y350" s="89"/>
      <c r="Z350" s="89"/>
      <c r="AA350" s="89"/>
      <c r="AB350" s="89"/>
      <c r="AC350" s="89"/>
      <c r="AD350" s="89"/>
      <c r="AE350" s="89"/>
      <c r="AF350" s="89"/>
      <c r="AG350" s="89"/>
      <c r="AH350" s="89"/>
      <c r="AI350" s="62"/>
      <c r="AJ350" s="62"/>
      <c r="AK350" s="62"/>
      <c r="AL350" s="89"/>
      <c r="AM350" s="89"/>
      <c r="AN350" s="89"/>
      <c r="AO350" s="89"/>
    </row>
    <row r="351" spans="8:41" x14ac:dyDescent="0.2">
      <c r="H351" s="89"/>
      <c r="I351" s="89"/>
      <c r="O351" s="89"/>
      <c r="P351" s="89"/>
      <c r="Q351" s="89"/>
      <c r="R351" s="89"/>
      <c r="S351" s="89"/>
      <c r="T351" s="89"/>
      <c r="U351" s="89"/>
      <c r="V351" s="89"/>
      <c r="W351" s="89"/>
      <c r="X351" s="89"/>
      <c r="Y351" s="89"/>
      <c r="Z351" s="89"/>
      <c r="AA351" s="89"/>
      <c r="AB351" s="89"/>
      <c r="AC351" s="89"/>
      <c r="AD351" s="89"/>
      <c r="AE351" s="89"/>
      <c r="AF351" s="89"/>
      <c r="AG351" s="89"/>
      <c r="AH351" s="89"/>
      <c r="AI351" s="62"/>
      <c r="AJ351" s="62"/>
      <c r="AK351" s="62"/>
      <c r="AL351" s="89"/>
      <c r="AM351" s="89"/>
      <c r="AN351" s="89"/>
      <c r="AO351" s="89"/>
    </row>
    <row r="352" spans="8:41" x14ac:dyDescent="0.2">
      <c r="H352" s="89"/>
      <c r="I352" s="89"/>
      <c r="O352" s="89"/>
      <c r="P352" s="89"/>
      <c r="Q352" s="89"/>
      <c r="R352" s="89"/>
      <c r="S352" s="89"/>
      <c r="T352" s="89"/>
      <c r="U352" s="89"/>
      <c r="V352" s="89"/>
      <c r="W352" s="89"/>
      <c r="X352" s="89"/>
      <c r="Y352" s="89"/>
      <c r="Z352" s="89"/>
      <c r="AA352" s="89"/>
      <c r="AB352" s="89"/>
      <c r="AC352" s="89"/>
      <c r="AD352" s="89"/>
      <c r="AE352" s="89"/>
      <c r="AF352" s="89"/>
      <c r="AG352" s="89"/>
      <c r="AH352" s="89"/>
      <c r="AI352" s="62"/>
      <c r="AJ352" s="62"/>
      <c r="AK352" s="62"/>
      <c r="AL352" s="89"/>
      <c r="AM352" s="89"/>
      <c r="AN352" s="89"/>
      <c r="AO352" s="89"/>
    </row>
    <row r="353" spans="8:41" x14ac:dyDescent="0.2">
      <c r="H353" s="89"/>
      <c r="I353" s="89"/>
      <c r="O353" s="89"/>
      <c r="P353" s="89"/>
      <c r="Q353" s="89"/>
      <c r="R353" s="89"/>
      <c r="S353" s="89"/>
      <c r="T353" s="89"/>
      <c r="U353" s="89"/>
      <c r="V353" s="89"/>
      <c r="W353" s="89"/>
      <c r="X353" s="89"/>
      <c r="Y353" s="89"/>
      <c r="Z353" s="89"/>
      <c r="AA353" s="89"/>
      <c r="AB353" s="89"/>
      <c r="AC353" s="89"/>
      <c r="AD353" s="89"/>
      <c r="AE353" s="89"/>
      <c r="AF353" s="89"/>
      <c r="AG353" s="89"/>
      <c r="AH353" s="89"/>
      <c r="AI353" s="62"/>
      <c r="AJ353" s="62"/>
      <c r="AK353" s="62"/>
      <c r="AL353" s="89"/>
      <c r="AM353" s="89"/>
      <c r="AN353" s="89"/>
      <c r="AO353" s="89"/>
    </row>
    <row r="354" spans="8:41" x14ac:dyDescent="0.2">
      <c r="H354" s="89"/>
      <c r="I354" s="89"/>
      <c r="O354" s="89"/>
      <c r="P354" s="89"/>
      <c r="Q354" s="89"/>
      <c r="R354" s="89"/>
      <c r="S354" s="89"/>
      <c r="T354" s="89"/>
      <c r="U354" s="89"/>
      <c r="V354" s="89"/>
      <c r="W354" s="89"/>
      <c r="X354" s="89"/>
      <c r="Y354" s="89"/>
      <c r="Z354" s="89"/>
      <c r="AA354" s="89"/>
      <c r="AB354" s="89"/>
      <c r="AC354" s="89"/>
      <c r="AD354" s="89"/>
      <c r="AE354" s="89"/>
      <c r="AF354" s="89"/>
      <c r="AG354" s="89"/>
      <c r="AH354" s="89"/>
      <c r="AI354" s="62"/>
      <c r="AJ354" s="62"/>
      <c r="AK354" s="62"/>
      <c r="AL354" s="89"/>
      <c r="AM354" s="89"/>
      <c r="AN354" s="89"/>
      <c r="AO354" s="89"/>
    </row>
    <row r="355" spans="8:41" x14ac:dyDescent="0.2">
      <c r="H355" s="89"/>
      <c r="I355" s="89"/>
      <c r="O355" s="89"/>
      <c r="P355" s="89"/>
      <c r="Q355" s="89"/>
      <c r="R355" s="89"/>
      <c r="S355" s="89"/>
      <c r="T355" s="89"/>
      <c r="U355" s="89"/>
      <c r="V355" s="89"/>
      <c r="W355" s="89"/>
      <c r="X355" s="89"/>
      <c r="Y355" s="89"/>
      <c r="Z355" s="89"/>
      <c r="AA355" s="89"/>
      <c r="AB355" s="89"/>
      <c r="AC355" s="89"/>
      <c r="AD355" s="89"/>
      <c r="AE355" s="89"/>
      <c r="AF355" s="89"/>
      <c r="AG355" s="89"/>
      <c r="AH355" s="89"/>
      <c r="AI355" s="62"/>
      <c r="AJ355" s="62"/>
      <c r="AK355" s="62"/>
      <c r="AL355" s="89"/>
      <c r="AM355" s="89"/>
      <c r="AN355" s="89"/>
      <c r="AO355" s="89"/>
    </row>
    <row r="356" spans="8:41" x14ac:dyDescent="0.2">
      <c r="H356" s="89"/>
      <c r="I356" s="89"/>
      <c r="O356" s="89"/>
      <c r="P356" s="89"/>
      <c r="Q356" s="89"/>
      <c r="R356" s="89"/>
      <c r="S356" s="89"/>
      <c r="T356" s="89"/>
      <c r="U356" s="89"/>
      <c r="V356" s="89"/>
      <c r="W356" s="89"/>
      <c r="X356" s="89"/>
      <c r="Y356" s="89"/>
      <c r="Z356" s="89"/>
      <c r="AA356" s="89"/>
      <c r="AB356" s="89"/>
      <c r="AC356" s="89"/>
      <c r="AD356" s="89"/>
      <c r="AE356" s="89"/>
      <c r="AF356" s="89"/>
      <c r="AG356" s="89"/>
      <c r="AH356" s="89"/>
      <c r="AI356" s="62"/>
      <c r="AJ356" s="62"/>
      <c r="AK356" s="62"/>
      <c r="AL356" s="89"/>
      <c r="AM356" s="89"/>
      <c r="AN356" s="89"/>
      <c r="AO356" s="89"/>
    </row>
    <row r="357" spans="8:41" x14ac:dyDescent="0.2">
      <c r="H357" s="89"/>
      <c r="I357" s="89"/>
      <c r="O357" s="89"/>
      <c r="P357" s="89"/>
      <c r="Q357" s="89"/>
      <c r="R357" s="89"/>
      <c r="S357" s="89"/>
      <c r="T357" s="89"/>
      <c r="U357" s="89"/>
      <c r="V357" s="89"/>
      <c r="W357" s="89"/>
      <c r="X357" s="89"/>
      <c r="Y357" s="89"/>
      <c r="Z357" s="89"/>
      <c r="AA357" s="89"/>
      <c r="AB357" s="89"/>
      <c r="AC357" s="89"/>
      <c r="AD357" s="89"/>
      <c r="AE357" s="89"/>
      <c r="AF357" s="89"/>
      <c r="AG357" s="89"/>
      <c r="AH357" s="89"/>
      <c r="AI357" s="62"/>
      <c r="AJ357" s="62"/>
      <c r="AK357" s="62"/>
      <c r="AL357" s="89"/>
      <c r="AM357" s="89"/>
      <c r="AN357" s="89"/>
      <c r="AO357" s="89"/>
    </row>
    <row r="358" spans="8:41" x14ac:dyDescent="0.2">
      <c r="H358" s="89"/>
      <c r="I358" s="89"/>
      <c r="O358" s="89"/>
      <c r="P358" s="89"/>
      <c r="Q358" s="89"/>
      <c r="R358" s="89"/>
      <c r="S358" s="89"/>
      <c r="T358" s="89"/>
      <c r="U358" s="89"/>
      <c r="V358" s="89"/>
      <c r="W358" s="89"/>
      <c r="X358" s="89"/>
      <c r="Y358" s="89"/>
      <c r="Z358" s="89"/>
      <c r="AA358" s="89"/>
      <c r="AB358" s="89"/>
      <c r="AC358" s="89"/>
      <c r="AD358" s="89"/>
      <c r="AE358" s="89"/>
      <c r="AF358" s="89"/>
      <c r="AG358" s="89"/>
      <c r="AH358" s="89"/>
      <c r="AI358" s="62"/>
      <c r="AJ358" s="62"/>
      <c r="AK358" s="62"/>
      <c r="AL358" s="89"/>
      <c r="AM358" s="89"/>
      <c r="AN358" s="89"/>
      <c r="AO358" s="89"/>
    </row>
    <row r="359" spans="8:41" x14ac:dyDescent="0.2">
      <c r="H359" s="89"/>
      <c r="I359" s="89"/>
      <c r="O359" s="89"/>
      <c r="P359" s="89"/>
      <c r="Q359" s="89"/>
      <c r="R359" s="89"/>
      <c r="S359" s="89"/>
      <c r="T359" s="89"/>
      <c r="U359" s="89"/>
      <c r="V359" s="89"/>
      <c r="W359" s="89"/>
      <c r="X359" s="89"/>
      <c r="Y359" s="89"/>
      <c r="Z359" s="89"/>
      <c r="AA359" s="89"/>
      <c r="AB359" s="89"/>
      <c r="AC359" s="89"/>
      <c r="AD359" s="89"/>
      <c r="AE359" s="89"/>
      <c r="AF359" s="89"/>
      <c r="AG359" s="89"/>
      <c r="AH359" s="89"/>
      <c r="AI359" s="62"/>
      <c r="AJ359" s="62"/>
      <c r="AK359" s="62"/>
      <c r="AL359" s="89"/>
      <c r="AM359" s="89"/>
      <c r="AN359" s="89"/>
      <c r="AO359" s="89"/>
    </row>
    <row r="360" spans="8:41" x14ac:dyDescent="0.2">
      <c r="H360" s="89"/>
      <c r="I360" s="89"/>
      <c r="O360" s="89"/>
      <c r="P360" s="89"/>
      <c r="Q360" s="89"/>
      <c r="R360" s="89"/>
      <c r="S360" s="89"/>
      <c r="T360" s="89"/>
      <c r="U360" s="89"/>
      <c r="V360" s="89"/>
      <c r="W360" s="89"/>
      <c r="X360" s="89"/>
      <c r="Y360" s="89"/>
      <c r="Z360" s="89"/>
      <c r="AA360" s="89"/>
      <c r="AB360" s="89"/>
      <c r="AC360" s="89"/>
      <c r="AD360" s="89"/>
      <c r="AE360" s="89"/>
      <c r="AF360" s="89"/>
      <c r="AG360" s="89"/>
      <c r="AH360" s="89"/>
      <c r="AI360" s="62"/>
      <c r="AJ360" s="62"/>
      <c r="AK360" s="62"/>
      <c r="AL360" s="89"/>
      <c r="AM360" s="89"/>
      <c r="AN360" s="89"/>
      <c r="AO360" s="89"/>
    </row>
    <row r="361" spans="8:41" x14ac:dyDescent="0.2">
      <c r="H361" s="89"/>
      <c r="I361" s="89"/>
      <c r="O361" s="89"/>
      <c r="P361" s="89"/>
      <c r="Q361" s="89"/>
      <c r="R361" s="89"/>
      <c r="S361" s="89"/>
      <c r="T361" s="89"/>
      <c r="U361" s="89"/>
      <c r="V361" s="89"/>
      <c r="W361" s="89"/>
      <c r="X361" s="89"/>
      <c r="Y361" s="89"/>
      <c r="Z361" s="89"/>
      <c r="AA361" s="89"/>
      <c r="AB361" s="89"/>
      <c r="AC361" s="89"/>
      <c r="AD361" s="89"/>
      <c r="AE361" s="89"/>
      <c r="AF361" s="89"/>
      <c r="AG361" s="89"/>
      <c r="AH361" s="89"/>
      <c r="AI361" s="62"/>
      <c r="AJ361" s="62"/>
      <c r="AK361" s="62"/>
      <c r="AL361" s="89"/>
      <c r="AM361" s="89"/>
      <c r="AN361" s="89"/>
      <c r="AO361" s="89"/>
    </row>
    <row r="362" spans="8:41" x14ac:dyDescent="0.2">
      <c r="H362" s="89"/>
      <c r="I362" s="89"/>
      <c r="O362" s="89"/>
      <c r="P362" s="89"/>
      <c r="Q362" s="89"/>
      <c r="R362" s="89"/>
      <c r="S362" s="89"/>
      <c r="T362" s="89"/>
      <c r="U362" s="89"/>
      <c r="V362" s="89"/>
      <c r="W362" s="89"/>
      <c r="X362" s="89"/>
      <c r="Y362" s="89"/>
      <c r="Z362" s="89"/>
      <c r="AA362" s="89"/>
      <c r="AB362" s="89"/>
      <c r="AC362" s="89"/>
      <c r="AD362" s="89"/>
      <c r="AE362" s="89"/>
      <c r="AF362" s="89"/>
      <c r="AG362" s="89"/>
      <c r="AH362" s="89"/>
      <c r="AI362" s="62"/>
      <c r="AJ362" s="62"/>
      <c r="AK362" s="62"/>
      <c r="AL362" s="89"/>
      <c r="AM362" s="89"/>
      <c r="AN362" s="89"/>
      <c r="AO362" s="89"/>
    </row>
    <row r="363" spans="8:41" x14ac:dyDescent="0.2">
      <c r="H363" s="89"/>
      <c r="I363" s="89"/>
      <c r="O363" s="89"/>
      <c r="P363" s="89"/>
      <c r="Q363" s="89"/>
      <c r="R363" s="89"/>
      <c r="S363" s="89"/>
      <c r="T363" s="89"/>
      <c r="U363" s="89"/>
      <c r="V363" s="89"/>
      <c r="W363" s="89"/>
      <c r="X363" s="89"/>
      <c r="Y363" s="89"/>
      <c r="Z363" s="89"/>
      <c r="AA363" s="89"/>
      <c r="AB363" s="89"/>
      <c r="AC363" s="89"/>
      <c r="AD363" s="89"/>
      <c r="AE363" s="89"/>
      <c r="AF363" s="89"/>
      <c r="AG363" s="89"/>
      <c r="AH363" s="89"/>
      <c r="AI363" s="62"/>
      <c r="AJ363" s="62"/>
      <c r="AK363" s="62"/>
      <c r="AL363" s="89"/>
      <c r="AM363" s="89"/>
      <c r="AN363" s="89"/>
      <c r="AO363" s="89"/>
    </row>
    <row r="364" spans="8:41" x14ac:dyDescent="0.2">
      <c r="H364" s="89"/>
      <c r="I364" s="89"/>
      <c r="O364" s="89"/>
      <c r="P364" s="89"/>
      <c r="Q364" s="89"/>
      <c r="R364" s="89"/>
      <c r="S364" s="89"/>
      <c r="T364" s="89"/>
      <c r="U364" s="89"/>
      <c r="V364" s="89"/>
      <c r="W364" s="89"/>
      <c r="X364" s="89"/>
      <c r="Y364" s="89"/>
      <c r="Z364" s="89"/>
      <c r="AA364" s="89"/>
      <c r="AB364" s="89"/>
      <c r="AC364" s="89"/>
      <c r="AD364" s="89"/>
      <c r="AE364" s="89"/>
      <c r="AF364" s="89"/>
      <c r="AG364" s="89"/>
      <c r="AH364" s="89"/>
      <c r="AI364" s="62"/>
      <c r="AJ364" s="62"/>
      <c r="AK364" s="62"/>
      <c r="AL364" s="89"/>
      <c r="AM364" s="89"/>
      <c r="AN364" s="89"/>
      <c r="AO364" s="89"/>
    </row>
    <row r="365" spans="8:41" x14ac:dyDescent="0.2">
      <c r="H365" s="89"/>
      <c r="I365" s="89"/>
      <c r="O365" s="89"/>
      <c r="P365" s="89"/>
      <c r="Q365" s="89"/>
      <c r="R365" s="89"/>
      <c r="S365" s="89"/>
      <c r="T365" s="89"/>
      <c r="U365" s="89"/>
      <c r="V365" s="89"/>
      <c r="W365" s="89"/>
      <c r="X365" s="89"/>
      <c r="Y365" s="89"/>
      <c r="Z365" s="89"/>
      <c r="AA365" s="89"/>
      <c r="AB365" s="89"/>
      <c r="AC365" s="89"/>
      <c r="AD365" s="89"/>
      <c r="AE365" s="89"/>
      <c r="AF365" s="89"/>
      <c r="AG365" s="89"/>
      <c r="AH365" s="89"/>
      <c r="AI365" s="62"/>
      <c r="AJ365" s="62"/>
      <c r="AK365" s="62"/>
      <c r="AL365" s="89"/>
      <c r="AM365" s="89"/>
      <c r="AN365" s="89"/>
      <c r="AO365" s="89"/>
    </row>
    <row r="366" spans="8:41" x14ac:dyDescent="0.2">
      <c r="H366" s="89"/>
      <c r="I366" s="89"/>
      <c r="O366" s="89"/>
      <c r="P366" s="89"/>
      <c r="Q366" s="89"/>
      <c r="R366" s="89"/>
      <c r="S366" s="89"/>
      <c r="T366" s="89"/>
      <c r="U366" s="89"/>
      <c r="V366" s="89"/>
      <c r="W366" s="89"/>
      <c r="X366" s="89"/>
      <c r="Y366" s="89"/>
      <c r="Z366" s="89"/>
      <c r="AA366" s="89"/>
      <c r="AB366" s="89"/>
      <c r="AC366" s="89"/>
      <c r="AD366" s="89"/>
      <c r="AE366" s="89"/>
      <c r="AF366" s="89"/>
      <c r="AG366" s="89"/>
      <c r="AH366" s="89"/>
      <c r="AI366" s="62"/>
      <c r="AJ366" s="62"/>
      <c r="AK366" s="62"/>
      <c r="AL366" s="89"/>
      <c r="AM366" s="89"/>
      <c r="AN366" s="89"/>
      <c r="AO366" s="89"/>
    </row>
    <row r="367" spans="8:41" x14ac:dyDescent="0.2">
      <c r="H367" s="89"/>
      <c r="I367" s="89"/>
      <c r="O367" s="89"/>
      <c r="P367" s="89"/>
      <c r="Q367" s="89"/>
      <c r="R367" s="89"/>
      <c r="S367" s="89"/>
      <c r="T367" s="89"/>
      <c r="U367" s="89"/>
      <c r="V367" s="89"/>
      <c r="W367" s="89"/>
      <c r="X367" s="89"/>
      <c r="Y367" s="89"/>
      <c r="Z367" s="89"/>
      <c r="AA367" s="89"/>
      <c r="AB367" s="89"/>
      <c r="AC367" s="89"/>
      <c r="AD367" s="89"/>
      <c r="AE367" s="89"/>
      <c r="AF367" s="89"/>
      <c r="AG367" s="89"/>
      <c r="AH367" s="89"/>
      <c r="AI367" s="62"/>
      <c r="AJ367" s="62"/>
      <c r="AK367" s="62"/>
      <c r="AL367" s="89"/>
      <c r="AM367" s="89"/>
      <c r="AN367" s="89"/>
      <c r="AO367" s="89"/>
    </row>
    <row r="368" spans="8:41" x14ac:dyDescent="0.2">
      <c r="H368" s="89"/>
      <c r="I368" s="89"/>
      <c r="O368" s="89"/>
      <c r="P368" s="89"/>
      <c r="Q368" s="89"/>
      <c r="R368" s="89"/>
      <c r="S368" s="89"/>
      <c r="T368" s="89"/>
      <c r="U368" s="89"/>
      <c r="V368" s="89"/>
      <c r="W368" s="89"/>
      <c r="X368" s="89"/>
      <c r="Y368" s="89"/>
      <c r="Z368" s="89"/>
      <c r="AA368" s="89"/>
      <c r="AB368" s="89"/>
      <c r="AC368" s="89"/>
      <c r="AD368" s="89"/>
      <c r="AE368" s="89"/>
      <c r="AF368" s="89"/>
      <c r="AG368" s="89"/>
      <c r="AH368" s="89"/>
      <c r="AI368" s="62"/>
      <c r="AJ368" s="62"/>
      <c r="AK368" s="62"/>
      <c r="AL368" s="89"/>
      <c r="AM368" s="89"/>
      <c r="AN368" s="89"/>
      <c r="AO368" s="89"/>
    </row>
    <row r="369" spans="8:41" x14ac:dyDescent="0.2">
      <c r="H369" s="89"/>
      <c r="I369" s="89"/>
      <c r="O369" s="89"/>
      <c r="P369" s="89"/>
      <c r="Q369" s="89"/>
      <c r="R369" s="89"/>
      <c r="S369" s="89"/>
      <c r="T369" s="89"/>
      <c r="U369" s="89"/>
      <c r="V369" s="89"/>
      <c r="W369" s="89"/>
      <c r="X369" s="89"/>
      <c r="Y369" s="89"/>
      <c r="Z369" s="89"/>
      <c r="AA369" s="89"/>
      <c r="AB369" s="89"/>
      <c r="AC369" s="89"/>
      <c r="AD369" s="89"/>
      <c r="AE369" s="89"/>
      <c r="AF369" s="89"/>
      <c r="AG369" s="89"/>
      <c r="AH369" s="89"/>
      <c r="AI369" s="62"/>
      <c r="AJ369" s="62"/>
      <c r="AK369" s="62"/>
      <c r="AL369" s="89"/>
      <c r="AM369" s="89"/>
      <c r="AN369" s="89"/>
      <c r="AO369" s="89"/>
    </row>
    <row r="370" spans="8:41" x14ac:dyDescent="0.2">
      <c r="H370" s="89"/>
      <c r="I370" s="89"/>
      <c r="O370" s="89"/>
      <c r="P370" s="89"/>
      <c r="Q370" s="89"/>
      <c r="R370" s="89"/>
      <c r="S370" s="89"/>
      <c r="T370" s="89"/>
      <c r="U370" s="89"/>
      <c r="V370" s="89"/>
      <c r="W370" s="89"/>
      <c r="X370" s="89"/>
      <c r="Y370" s="89"/>
      <c r="Z370" s="89"/>
      <c r="AA370" s="89"/>
      <c r="AB370" s="89"/>
      <c r="AC370" s="89"/>
      <c r="AD370" s="89"/>
      <c r="AE370" s="89"/>
      <c r="AF370" s="89"/>
      <c r="AG370" s="89"/>
      <c r="AH370" s="89"/>
      <c r="AI370" s="62"/>
      <c r="AJ370" s="62"/>
      <c r="AK370" s="62"/>
      <c r="AL370" s="89"/>
      <c r="AM370" s="89"/>
      <c r="AN370" s="89"/>
      <c r="AO370" s="89"/>
    </row>
    <row r="371" spans="8:41" x14ac:dyDescent="0.2">
      <c r="H371" s="89"/>
      <c r="I371" s="89"/>
      <c r="O371" s="89"/>
      <c r="P371" s="89"/>
      <c r="Q371" s="89"/>
      <c r="R371" s="89"/>
      <c r="S371" s="89"/>
      <c r="T371" s="89"/>
      <c r="U371" s="89"/>
      <c r="V371" s="89"/>
      <c r="W371" s="89"/>
      <c r="X371" s="89"/>
      <c r="Y371" s="89"/>
      <c r="Z371" s="89"/>
      <c r="AA371" s="89"/>
      <c r="AB371" s="89"/>
      <c r="AC371" s="89"/>
      <c r="AD371" s="89"/>
      <c r="AE371" s="89"/>
      <c r="AF371" s="89"/>
      <c r="AG371" s="89"/>
      <c r="AH371" s="89"/>
      <c r="AI371" s="62"/>
      <c r="AJ371" s="62"/>
      <c r="AK371" s="62"/>
      <c r="AL371" s="89"/>
      <c r="AM371" s="89"/>
      <c r="AN371" s="89"/>
      <c r="AO371" s="89"/>
    </row>
    <row r="372" spans="8:41" x14ac:dyDescent="0.2">
      <c r="H372" s="89"/>
      <c r="I372" s="89"/>
      <c r="O372" s="89"/>
      <c r="P372" s="89"/>
      <c r="Q372" s="89"/>
      <c r="R372" s="89"/>
      <c r="S372" s="89"/>
      <c r="T372" s="89"/>
      <c r="U372" s="89"/>
      <c r="V372" s="89"/>
      <c r="W372" s="89"/>
      <c r="X372" s="89"/>
      <c r="Y372" s="89"/>
      <c r="Z372" s="89"/>
      <c r="AA372" s="89"/>
      <c r="AB372" s="89"/>
      <c r="AC372" s="89"/>
      <c r="AD372" s="89"/>
      <c r="AE372" s="89"/>
      <c r="AF372" s="89"/>
      <c r="AG372" s="89"/>
      <c r="AH372" s="89"/>
      <c r="AI372" s="62"/>
      <c r="AJ372" s="62"/>
      <c r="AK372" s="62"/>
      <c r="AL372" s="89"/>
      <c r="AM372" s="89"/>
      <c r="AN372" s="89"/>
      <c r="AO372" s="89"/>
    </row>
    <row r="373" spans="8:41" x14ac:dyDescent="0.2">
      <c r="H373" s="89"/>
      <c r="I373" s="89"/>
      <c r="O373" s="89"/>
      <c r="P373" s="89"/>
      <c r="Q373" s="89"/>
      <c r="R373" s="89"/>
      <c r="S373" s="89"/>
      <c r="T373" s="89"/>
      <c r="U373" s="89"/>
      <c r="V373" s="89"/>
      <c r="W373" s="89"/>
      <c r="X373" s="89"/>
      <c r="Y373" s="89"/>
      <c r="Z373" s="89"/>
      <c r="AA373" s="89"/>
      <c r="AB373" s="89"/>
      <c r="AC373" s="89"/>
      <c r="AD373" s="89"/>
      <c r="AE373" s="89"/>
      <c r="AF373" s="89"/>
      <c r="AG373" s="89"/>
      <c r="AH373" s="89"/>
      <c r="AI373" s="62"/>
      <c r="AJ373" s="62"/>
      <c r="AK373" s="62"/>
      <c r="AL373" s="89"/>
      <c r="AM373" s="89"/>
      <c r="AN373" s="89"/>
      <c r="AO373" s="89"/>
    </row>
    <row r="374" spans="8:41" x14ac:dyDescent="0.2">
      <c r="H374" s="89"/>
      <c r="I374" s="89"/>
      <c r="O374" s="89"/>
      <c r="P374" s="89"/>
      <c r="Q374" s="89"/>
      <c r="R374" s="89"/>
      <c r="S374" s="89"/>
      <c r="T374" s="89"/>
      <c r="U374" s="89"/>
      <c r="V374" s="89"/>
      <c r="W374" s="89"/>
      <c r="X374" s="89"/>
      <c r="Y374" s="89"/>
      <c r="Z374" s="89"/>
      <c r="AA374" s="89"/>
      <c r="AB374" s="89"/>
      <c r="AC374" s="89"/>
      <c r="AD374" s="89"/>
      <c r="AE374" s="89"/>
      <c r="AF374" s="89"/>
      <c r="AG374" s="89"/>
      <c r="AH374" s="89"/>
      <c r="AI374" s="62"/>
      <c r="AJ374" s="62"/>
      <c r="AK374" s="62"/>
      <c r="AL374" s="89"/>
      <c r="AM374" s="89"/>
      <c r="AN374" s="89"/>
      <c r="AO374" s="89"/>
    </row>
    <row r="375" spans="8:41" x14ac:dyDescent="0.2">
      <c r="H375" s="89"/>
      <c r="I375" s="89"/>
      <c r="O375" s="89"/>
      <c r="P375" s="89"/>
      <c r="Q375" s="89"/>
      <c r="R375" s="89"/>
      <c r="S375" s="89"/>
      <c r="T375" s="89"/>
      <c r="U375" s="89"/>
      <c r="V375" s="89"/>
      <c r="W375" s="89"/>
      <c r="X375" s="89"/>
      <c r="Y375" s="89"/>
      <c r="Z375" s="89"/>
      <c r="AA375" s="89"/>
      <c r="AB375" s="89"/>
      <c r="AC375" s="89"/>
      <c r="AD375" s="89"/>
      <c r="AE375" s="89"/>
      <c r="AF375" s="89"/>
      <c r="AG375" s="89"/>
      <c r="AH375" s="89"/>
      <c r="AI375" s="62"/>
      <c r="AJ375" s="62"/>
      <c r="AK375" s="62"/>
      <c r="AL375" s="89"/>
      <c r="AM375" s="89"/>
      <c r="AN375" s="89"/>
      <c r="AO375" s="89"/>
    </row>
    <row r="376" spans="8:41" x14ac:dyDescent="0.2">
      <c r="H376" s="89"/>
      <c r="I376" s="89"/>
      <c r="O376" s="89"/>
      <c r="P376" s="89"/>
      <c r="Q376" s="89"/>
      <c r="R376" s="89"/>
      <c r="S376" s="89"/>
      <c r="T376" s="89"/>
      <c r="U376" s="89"/>
      <c r="V376" s="89"/>
      <c r="W376" s="89"/>
      <c r="X376" s="89"/>
      <c r="Y376" s="89"/>
      <c r="Z376" s="89"/>
      <c r="AA376" s="89"/>
      <c r="AB376" s="89"/>
      <c r="AC376" s="89"/>
      <c r="AD376" s="89"/>
      <c r="AE376" s="89"/>
      <c r="AF376" s="89"/>
      <c r="AG376" s="89"/>
      <c r="AH376" s="89"/>
      <c r="AI376" s="62"/>
      <c r="AJ376" s="62"/>
      <c r="AK376" s="62"/>
      <c r="AL376" s="89"/>
      <c r="AM376" s="89"/>
      <c r="AN376" s="89"/>
      <c r="AO376" s="89"/>
    </row>
    <row r="377" spans="8:41" x14ac:dyDescent="0.2">
      <c r="H377" s="89"/>
      <c r="I377" s="89"/>
      <c r="AI377" s="62"/>
      <c r="AJ377" s="62"/>
      <c r="AK377" s="62"/>
    </row>
    <row r="378" spans="8:41" x14ac:dyDescent="0.2">
      <c r="H378" s="89"/>
      <c r="I378" s="89"/>
      <c r="AI378" s="62"/>
      <c r="AJ378" s="62"/>
      <c r="AK378" s="62"/>
    </row>
    <row r="379" spans="8:41" x14ac:dyDescent="0.2">
      <c r="H379" s="89"/>
      <c r="I379" s="89"/>
      <c r="AI379" s="62"/>
      <c r="AJ379" s="62"/>
      <c r="AK379" s="62"/>
    </row>
    <row r="380" spans="8:41" x14ac:dyDescent="0.2">
      <c r="H380" s="89"/>
      <c r="I380" s="89"/>
    </row>
    <row r="381" spans="8:41" x14ac:dyDescent="0.2">
      <c r="H381" s="89"/>
      <c r="I381" s="89"/>
    </row>
    <row r="382" spans="8:41" x14ac:dyDescent="0.2">
      <c r="H382" s="89"/>
      <c r="I382" s="89"/>
    </row>
    <row r="383" spans="8:41" x14ac:dyDescent="0.2">
      <c r="H383" s="89"/>
      <c r="I383" s="89"/>
    </row>
    <row r="384" spans="8:41" x14ac:dyDescent="0.2">
      <c r="H384" s="89"/>
      <c r="I384" s="89"/>
    </row>
    <row r="385" spans="8:9" x14ac:dyDescent="0.2">
      <c r="H385" s="89"/>
      <c r="I385" s="89"/>
    </row>
    <row r="386" spans="8:9" x14ac:dyDescent="0.2">
      <c r="H386" s="89"/>
      <c r="I386" s="89"/>
    </row>
    <row r="387" spans="8:9" x14ac:dyDescent="0.2">
      <c r="H387" s="89"/>
      <c r="I387" s="89"/>
    </row>
    <row r="388" spans="8:9" x14ac:dyDescent="0.2">
      <c r="H388" s="89"/>
      <c r="I388" s="89"/>
    </row>
    <row r="389" spans="8:9" x14ac:dyDescent="0.2">
      <c r="H389" s="89"/>
      <c r="I389" s="89"/>
    </row>
    <row r="390" spans="8:9" x14ac:dyDescent="0.2">
      <c r="H390" s="89"/>
      <c r="I390" s="89"/>
    </row>
    <row r="391" spans="8:9" x14ac:dyDescent="0.2">
      <c r="H391" s="89"/>
      <c r="I391" s="89"/>
    </row>
    <row r="392" spans="8:9" x14ac:dyDescent="0.2">
      <c r="H392" s="89"/>
      <c r="I392" s="89"/>
    </row>
    <row r="393" spans="8:9" x14ac:dyDescent="0.2">
      <c r="H393" s="89"/>
      <c r="I393" s="89"/>
    </row>
    <row r="394" spans="8:9" x14ac:dyDescent="0.2">
      <c r="H394" s="89"/>
      <c r="I394" s="89"/>
    </row>
    <row r="395" spans="8:9" x14ac:dyDescent="0.2">
      <c r="H395" s="89"/>
      <c r="I395" s="89"/>
    </row>
    <row r="396" spans="8:9" x14ac:dyDescent="0.2">
      <c r="H396" s="89"/>
      <c r="I396" s="89"/>
    </row>
    <row r="397" spans="8:9" x14ac:dyDescent="0.2">
      <c r="H397" s="89"/>
      <c r="I397" s="89"/>
    </row>
    <row r="398" spans="8:9" x14ac:dyDescent="0.2">
      <c r="H398" s="89"/>
      <c r="I398" s="89"/>
    </row>
    <row r="399" spans="8:9" x14ac:dyDescent="0.2">
      <c r="H399" s="89"/>
      <c r="I399" s="89"/>
    </row>
    <row r="400" spans="8:9" x14ac:dyDescent="0.2">
      <c r="H400" s="89"/>
      <c r="I400" s="89"/>
    </row>
    <row r="401" spans="8:9" x14ac:dyDescent="0.2">
      <c r="H401" s="89"/>
      <c r="I401" s="89"/>
    </row>
    <row r="402" spans="8:9" x14ac:dyDescent="0.2">
      <c r="H402" s="89"/>
      <c r="I402" s="89"/>
    </row>
    <row r="403" spans="8:9" x14ac:dyDescent="0.2">
      <c r="H403" s="89"/>
      <c r="I403" s="89"/>
    </row>
    <row r="404" spans="8:9" x14ac:dyDescent="0.2">
      <c r="H404" s="89"/>
      <c r="I404" s="89"/>
    </row>
    <row r="405" spans="8:9" x14ac:dyDescent="0.2">
      <c r="H405" s="89"/>
      <c r="I405" s="89"/>
    </row>
    <row r="406" spans="8:9" x14ac:dyDescent="0.2">
      <c r="H406" s="89"/>
      <c r="I406" s="89"/>
    </row>
    <row r="407" spans="8:9" x14ac:dyDescent="0.2">
      <c r="H407" s="89"/>
      <c r="I407" s="89"/>
    </row>
    <row r="408" spans="8:9" x14ac:dyDescent="0.2">
      <c r="H408" s="89"/>
      <c r="I408" s="89"/>
    </row>
    <row r="409" spans="8:9" x14ac:dyDescent="0.2">
      <c r="H409" s="89"/>
      <c r="I409" s="89"/>
    </row>
    <row r="410" spans="8:9" x14ac:dyDescent="0.2">
      <c r="H410" s="89"/>
      <c r="I410" s="89"/>
    </row>
    <row r="411" spans="8:9" x14ac:dyDescent="0.2">
      <c r="H411" s="89"/>
      <c r="I411" s="89"/>
    </row>
    <row r="412" spans="8:9" x14ac:dyDescent="0.2">
      <c r="H412" s="89"/>
      <c r="I412" s="89"/>
    </row>
    <row r="413" spans="8:9" x14ac:dyDescent="0.2">
      <c r="H413" s="89"/>
      <c r="I413" s="89"/>
    </row>
    <row r="414" spans="8:9" x14ac:dyDescent="0.2">
      <c r="H414" s="89"/>
      <c r="I414" s="89"/>
    </row>
    <row r="415" spans="8:9" x14ac:dyDescent="0.2">
      <c r="H415" s="89"/>
      <c r="I415" s="89"/>
    </row>
    <row r="416" spans="8:9" x14ac:dyDescent="0.2">
      <c r="H416" s="89"/>
      <c r="I416" s="89"/>
    </row>
    <row r="417" spans="8:9" x14ac:dyDescent="0.2">
      <c r="H417" s="89"/>
      <c r="I417" s="89"/>
    </row>
    <row r="418" spans="8:9" x14ac:dyDescent="0.2">
      <c r="H418" s="89"/>
      <c r="I418" s="89"/>
    </row>
    <row r="419" spans="8:9" x14ac:dyDescent="0.2">
      <c r="H419" s="89"/>
      <c r="I419" s="89"/>
    </row>
    <row r="420" spans="8:9" x14ac:dyDescent="0.2">
      <c r="H420" s="89"/>
      <c r="I420" s="89"/>
    </row>
    <row r="421" spans="8:9" x14ac:dyDescent="0.2">
      <c r="H421" s="89"/>
      <c r="I421" s="89"/>
    </row>
    <row r="422" spans="8:9" x14ac:dyDescent="0.2">
      <c r="H422" s="89"/>
      <c r="I422" s="89"/>
    </row>
    <row r="423" spans="8:9" x14ac:dyDescent="0.2">
      <c r="H423" s="89"/>
      <c r="I423" s="89"/>
    </row>
    <row r="424" spans="8:9" x14ac:dyDescent="0.2">
      <c r="H424" s="89"/>
      <c r="I424" s="89"/>
    </row>
    <row r="425" spans="8:9" x14ac:dyDescent="0.2">
      <c r="H425" s="89"/>
      <c r="I425" s="89"/>
    </row>
    <row r="426" spans="8:9" x14ac:dyDescent="0.2">
      <c r="H426" s="89"/>
      <c r="I426" s="89"/>
    </row>
    <row r="427" spans="8:9" x14ac:dyDescent="0.2">
      <c r="H427" s="89"/>
      <c r="I427" s="89"/>
    </row>
    <row r="428" spans="8:9" x14ac:dyDescent="0.2">
      <c r="H428" s="89"/>
      <c r="I428" s="89"/>
    </row>
    <row r="429" spans="8:9" x14ac:dyDescent="0.2">
      <c r="H429" s="89"/>
      <c r="I429" s="89"/>
    </row>
    <row r="430" spans="8:9" x14ac:dyDescent="0.2">
      <c r="H430" s="89"/>
      <c r="I430" s="89"/>
    </row>
    <row r="431" spans="8:9" x14ac:dyDescent="0.2">
      <c r="H431" s="89"/>
      <c r="I431" s="89"/>
    </row>
    <row r="432" spans="8:9" x14ac:dyDescent="0.2">
      <c r="H432" s="89"/>
      <c r="I432" s="89"/>
    </row>
    <row r="433" spans="8:9" x14ac:dyDescent="0.2">
      <c r="H433" s="89"/>
      <c r="I433" s="89"/>
    </row>
    <row r="434" spans="8:9" x14ac:dyDescent="0.2">
      <c r="H434" s="89"/>
      <c r="I434" s="89"/>
    </row>
    <row r="435" spans="8:9" x14ac:dyDescent="0.2">
      <c r="H435" s="89"/>
      <c r="I435" s="89"/>
    </row>
    <row r="436" spans="8:9" x14ac:dyDescent="0.2">
      <c r="H436" s="89"/>
      <c r="I436" s="89"/>
    </row>
    <row r="437" spans="8:9" x14ac:dyDescent="0.2">
      <c r="H437" s="89"/>
      <c r="I437" s="89"/>
    </row>
    <row r="438" spans="8:9" x14ac:dyDescent="0.2">
      <c r="H438" s="89"/>
      <c r="I438" s="89"/>
    </row>
    <row r="439" spans="8:9" x14ac:dyDescent="0.2">
      <c r="H439" s="89"/>
      <c r="I439" s="89"/>
    </row>
    <row r="440" spans="8:9" x14ac:dyDescent="0.2">
      <c r="H440" s="89"/>
      <c r="I440" s="89"/>
    </row>
    <row r="441" spans="8:9" x14ac:dyDescent="0.2">
      <c r="H441" s="89"/>
      <c r="I441" s="89"/>
    </row>
    <row r="442" spans="8:9" x14ac:dyDescent="0.2">
      <c r="H442" s="89"/>
      <c r="I442" s="89"/>
    </row>
    <row r="443" spans="8:9" x14ac:dyDescent="0.2">
      <c r="H443" s="89"/>
      <c r="I443" s="89"/>
    </row>
    <row r="444" spans="8:9" x14ac:dyDescent="0.2">
      <c r="H444" s="89"/>
      <c r="I444" s="89"/>
    </row>
    <row r="445" spans="8:9" x14ac:dyDescent="0.2">
      <c r="H445" s="89"/>
      <c r="I445" s="89"/>
    </row>
    <row r="446" spans="8:9" x14ac:dyDescent="0.2">
      <c r="H446" s="89"/>
      <c r="I446" s="89"/>
    </row>
    <row r="447" spans="8:9" x14ac:dyDescent="0.2">
      <c r="H447" s="89"/>
      <c r="I447" s="89"/>
    </row>
    <row r="448" spans="8:9" x14ac:dyDescent="0.2">
      <c r="H448" s="89"/>
      <c r="I448" s="89"/>
    </row>
    <row r="449" spans="8:9" x14ac:dyDescent="0.2">
      <c r="H449" s="89"/>
      <c r="I449" s="89"/>
    </row>
    <row r="450" spans="8:9" x14ac:dyDescent="0.2">
      <c r="H450" s="89"/>
      <c r="I450" s="89"/>
    </row>
    <row r="451" spans="8:9" x14ac:dyDescent="0.2">
      <c r="H451" s="89"/>
      <c r="I451" s="89"/>
    </row>
    <row r="452" spans="8:9" x14ac:dyDescent="0.2">
      <c r="H452" s="89"/>
      <c r="I452" s="89"/>
    </row>
    <row r="453" spans="8:9" x14ac:dyDescent="0.2">
      <c r="H453" s="89"/>
      <c r="I453" s="89"/>
    </row>
    <row r="454" spans="8:9" x14ac:dyDescent="0.2">
      <c r="H454" s="89"/>
      <c r="I454" s="89"/>
    </row>
    <row r="455" spans="8:9" x14ac:dyDescent="0.2">
      <c r="H455" s="89"/>
      <c r="I455" s="89"/>
    </row>
    <row r="456" spans="8:9" x14ac:dyDescent="0.2">
      <c r="H456" s="89"/>
      <c r="I456" s="89"/>
    </row>
    <row r="457" spans="8:9" x14ac:dyDescent="0.2">
      <c r="H457" s="89"/>
      <c r="I457" s="89"/>
    </row>
    <row r="458" spans="8:9" x14ac:dyDescent="0.2">
      <c r="H458" s="89"/>
      <c r="I458" s="89"/>
    </row>
    <row r="459" spans="8:9" x14ac:dyDescent="0.2">
      <c r="H459" s="89"/>
      <c r="I459" s="89"/>
    </row>
    <row r="460" spans="8:9" x14ac:dyDescent="0.2">
      <c r="H460" s="89"/>
      <c r="I460" s="89"/>
    </row>
    <row r="461" spans="8:9" x14ac:dyDescent="0.2">
      <c r="H461" s="89"/>
      <c r="I461" s="89"/>
    </row>
    <row r="462" spans="8:9" x14ac:dyDescent="0.2">
      <c r="H462" s="89"/>
      <c r="I462" s="89"/>
    </row>
    <row r="463" spans="8:9" x14ac:dyDescent="0.2">
      <c r="H463" s="89"/>
      <c r="I463" s="89"/>
    </row>
    <row r="464" spans="8:9" x14ac:dyDescent="0.2">
      <c r="H464" s="89"/>
      <c r="I464" s="89"/>
    </row>
    <row r="465" spans="8:9" x14ac:dyDescent="0.2">
      <c r="H465" s="89"/>
      <c r="I465" s="89"/>
    </row>
    <row r="466" spans="8:9" x14ac:dyDescent="0.2">
      <c r="H466" s="89"/>
      <c r="I466" s="89"/>
    </row>
    <row r="467" spans="8:9" x14ac:dyDescent="0.2">
      <c r="H467" s="89"/>
      <c r="I467" s="89"/>
    </row>
    <row r="468" spans="8:9" x14ac:dyDescent="0.2">
      <c r="H468" s="89"/>
      <c r="I468" s="89"/>
    </row>
    <row r="469" spans="8:9" x14ac:dyDescent="0.2">
      <c r="H469" s="89"/>
      <c r="I469" s="89"/>
    </row>
    <row r="470" spans="8:9" x14ac:dyDescent="0.2">
      <c r="H470" s="89"/>
      <c r="I470" s="89"/>
    </row>
    <row r="471" spans="8:9" x14ac:dyDescent="0.2">
      <c r="H471" s="89"/>
      <c r="I471" s="89"/>
    </row>
    <row r="472" spans="8:9" x14ac:dyDescent="0.2">
      <c r="H472" s="89"/>
      <c r="I472" s="89"/>
    </row>
    <row r="473" spans="8:9" x14ac:dyDescent="0.2">
      <c r="H473" s="89"/>
      <c r="I473" s="89"/>
    </row>
    <row r="474" spans="8:9" x14ac:dyDescent="0.2">
      <c r="H474" s="89"/>
      <c r="I474" s="89"/>
    </row>
    <row r="475" spans="8:9" x14ac:dyDescent="0.2">
      <c r="H475" s="89"/>
      <c r="I475" s="89"/>
    </row>
    <row r="476" spans="8:9" x14ac:dyDescent="0.2">
      <c r="H476" s="89"/>
      <c r="I476" s="89"/>
    </row>
    <row r="477" spans="8:9" x14ac:dyDescent="0.2">
      <c r="H477" s="89"/>
      <c r="I477" s="89"/>
    </row>
    <row r="478" spans="8:9" x14ac:dyDescent="0.2">
      <c r="H478" s="89"/>
      <c r="I478" s="89"/>
    </row>
    <row r="479" spans="8:9" x14ac:dyDescent="0.2">
      <c r="H479" s="89"/>
      <c r="I479" s="89"/>
    </row>
    <row r="480" spans="8:9" x14ac:dyDescent="0.2">
      <c r="H480" s="89"/>
      <c r="I480" s="89"/>
    </row>
    <row r="481" spans="8:9" x14ac:dyDescent="0.2">
      <c r="H481" s="89"/>
      <c r="I481" s="89"/>
    </row>
    <row r="482" spans="8:9" x14ac:dyDescent="0.2">
      <c r="H482" s="89"/>
      <c r="I482" s="89"/>
    </row>
    <row r="483" spans="8:9" x14ac:dyDescent="0.2">
      <c r="H483" s="89"/>
      <c r="I483" s="89"/>
    </row>
    <row r="484" spans="8:9" x14ac:dyDescent="0.2">
      <c r="H484" s="89"/>
      <c r="I484" s="89"/>
    </row>
    <row r="485" spans="8:9" x14ac:dyDescent="0.2">
      <c r="H485" s="89"/>
      <c r="I485" s="89"/>
    </row>
    <row r="486" spans="8:9" x14ac:dyDescent="0.2">
      <c r="H486" s="89"/>
      <c r="I486" s="89"/>
    </row>
    <row r="487" spans="8:9" x14ac:dyDescent="0.2">
      <c r="H487" s="89"/>
      <c r="I487" s="89"/>
    </row>
    <row r="488" spans="8:9" x14ac:dyDescent="0.2">
      <c r="H488" s="89"/>
      <c r="I488" s="89"/>
    </row>
    <row r="489" spans="8:9" x14ac:dyDescent="0.2">
      <c r="H489" s="89"/>
      <c r="I489" s="89"/>
    </row>
    <row r="490" spans="8:9" x14ac:dyDescent="0.2">
      <c r="H490" s="89"/>
      <c r="I490" s="89"/>
    </row>
    <row r="491" spans="8:9" x14ac:dyDescent="0.2">
      <c r="H491" s="89"/>
      <c r="I491" s="89"/>
    </row>
    <row r="492" spans="8:9" x14ac:dyDescent="0.2">
      <c r="H492" s="89"/>
      <c r="I492" s="89"/>
    </row>
    <row r="493" spans="8:9" x14ac:dyDescent="0.2">
      <c r="H493" s="89"/>
      <c r="I493" s="89"/>
    </row>
    <row r="494" spans="8:9" x14ac:dyDescent="0.2">
      <c r="H494" s="89"/>
      <c r="I494" s="89"/>
    </row>
    <row r="495" spans="8:9" x14ac:dyDescent="0.2">
      <c r="H495" s="89"/>
      <c r="I495" s="89"/>
    </row>
    <row r="496" spans="8:9" x14ac:dyDescent="0.2">
      <c r="H496" s="89"/>
      <c r="I496" s="89"/>
    </row>
    <row r="497" spans="8:9" x14ac:dyDescent="0.2">
      <c r="H497" s="89"/>
      <c r="I497" s="89"/>
    </row>
    <row r="498" spans="8:9" x14ac:dyDescent="0.2">
      <c r="H498" s="89"/>
      <c r="I498" s="89"/>
    </row>
    <row r="499" spans="8:9" x14ac:dyDescent="0.2">
      <c r="H499" s="89"/>
      <c r="I499" s="89"/>
    </row>
    <row r="500" spans="8:9" x14ac:dyDescent="0.2">
      <c r="H500" s="89"/>
      <c r="I500" s="89"/>
    </row>
    <row r="501" spans="8:9" x14ac:dyDescent="0.2">
      <c r="H501" s="89"/>
      <c r="I501" s="89"/>
    </row>
    <row r="502" spans="8:9" x14ac:dyDescent="0.2">
      <c r="H502" s="89"/>
      <c r="I502" s="89"/>
    </row>
    <row r="503" spans="8:9" x14ac:dyDescent="0.2">
      <c r="H503" s="89"/>
      <c r="I503" s="89"/>
    </row>
    <row r="504" spans="8:9" x14ac:dyDescent="0.2">
      <c r="H504" s="89"/>
      <c r="I504" s="89"/>
    </row>
    <row r="505" spans="8:9" x14ac:dyDescent="0.2">
      <c r="H505" s="89"/>
      <c r="I505" s="89"/>
    </row>
    <row r="506" spans="8:9" x14ac:dyDescent="0.2">
      <c r="H506" s="89"/>
      <c r="I506" s="89"/>
    </row>
    <row r="507" spans="8:9" x14ac:dyDescent="0.2">
      <c r="H507" s="89"/>
      <c r="I507" s="89"/>
    </row>
    <row r="508" spans="8:9" x14ac:dyDescent="0.2">
      <c r="H508" s="89"/>
      <c r="I508" s="89"/>
    </row>
    <row r="509" spans="8:9" x14ac:dyDescent="0.2">
      <c r="H509" s="89"/>
      <c r="I509" s="89"/>
    </row>
    <row r="510" spans="8:9" x14ac:dyDescent="0.2">
      <c r="H510" s="89"/>
      <c r="I510" s="89"/>
    </row>
    <row r="511" spans="8:9" x14ac:dyDescent="0.2">
      <c r="H511" s="89"/>
      <c r="I511" s="89"/>
    </row>
    <row r="512" spans="8:9" x14ac:dyDescent="0.2">
      <c r="H512" s="89"/>
      <c r="I512" s="89"/>
    </row>
    <row r="513" spans="8:9" x14ac:dyDescent="0.2">
      <c r="H513" s="89"/>
      <c r="I513" s="89"/>
    </row>
    <row r="514" spans="8:9" x14ac:dyDescent="0.2">
      <c r="H514" s="89"/>
      <c r="I514" s="89"/>
    </row>
    <row r="515" spans="8:9" x14ac:dyDescent="0.2">
      <c r="H515" s="89"/>
      <c r="I515" s="89"/>
    </row>
    <row r="516" spans="8:9" x14ac:dyDescent="0.2">
      <c r="H516" s="89"/>
      <c r="I516" s="89"/>
    </row>
    <row r="517" spans="8:9" x14ac:dyDescent="0.2">
      <c r="H517" s="89"/>
      <c r="I517" s="89"/>
    </row>
    <row r="518" spans="8:9" x14ac:dyDescent="0.2">
      <c r="H518" s="89"/>
      <c r="I518" s="89"/>
    </row>
    <row r="519" spans="8:9" x14ac:dyDescent="0.2">
      <c r="H519" s="89"/>
      <c r="I519" s="89"/>
    </row>
    <row r="520" spans="8:9" x14ac:dyDescent="0.2">
      <c r="H520" s="89"/>
      <c r="I520" s="89"/>
    </row>
    <row r="521" spans="8:9" x14ac:dyDescent="0.2">
      <c r="H521" s="89"/>
      <c r="I521" s="89"/>
    </row>
    <row r="522" spans="8:9" x14ac:dyDescent="0.2">
      <c r="H522" s="89"/>
      <c r="I522" s="89"/>
    </row>
    <row r="523" spans="8:9" x14ac:dyDescent="0.2">
      <c r="H523" s="89"/>
      <c r="I523" s="89"/>
    </row>
    <row r="524" spans="8:9" x14ac:dyDescent="0.2">
      <c r="H524" s="89"/>
      <c r="I524" s="89"/>
    </row>
    <row r="525" spans="8:9" x14ac:dyDescent="0.2">
      <c r="H525" s="89"/>
      <c r="I525" s="89"/>
    </row>
    <row r="526" spans="8:9" x14ac:dyDescent="0.2">
      <c r="H526" s="89"/>
      <c r="I526" s="89"/>
    </row>
    <row r="527" spans="8:9" x14ac:dyDescent="0.2">
      <c r="H527" s="89"/>
      <c r="I527" s="89"/>
    </row>
    <row r="528" spans="8:9" x14ac:dyDescent="0.2">
      <c r="H528" s="89"/>
      <c r="I528" s="89"/>
    </row>
    <row r="529" spans="8:9" x14ac:dyDescent="0.2">
      <c r="H529" s="89"/>
      <c r="I529" s="89"/>
    </row>
    <row r="530" spans="8:9" x14ac:dyDescent="0.2">
      <c r="H530" s="89"/>
      <c r="I530" s="89"/>
    </row>
    <row r="531" spans="8:9" x14ac:dyDescent="0.2">
      <c r="H531" s="89"/>
      <c r="I531" s="89"/>
    </row>
    <row r="532" spans="8:9" x14ac:dyDescent="0.2">
      <c r="H532" s="89"/>
      <c r="I532" s="89"/>
    </row>
    <row r="533" spans="8:9" x14ac:dyDescent="0.2">
      <c r="H533" s="89"/>
      <c r="I533" s="89"/>
    </row>
    <row r="534" spans="8:9" x14ac:dyDescent="0.2">
      <c r="H534" s="89"/>
      <c r="I534" s="89"/>
    </row>
    <row r="535" spans="8:9" x14ac:dyDescent="0.2">
      <c r="H535" s="89"/>
      <c r="I535" s="89"/>
    </row>
    <row r="536" spans="8:9" x14ac:dyDescent="0.2">
      <c r="H536" s="89"/>
      <c r="I536" s="89"/>
    </row>
    <row r="537" spans="8:9" x14ac:dyDescent="0.2">
      <c r="H537" s="89"/>
      <c r="I537" s="89"/>
    </row>
    <row r="538" spans="8:9" x14ac:dyDescent="0.2">
      <c r="H538" s="89"/>
      <c r="I538" s="89"/>
    </row>
    <row r="539" spans="8:9" x14ac:dyDescent="0.2">
      <c r="H539" s="89"/>
      <c r="I539" s="89"/>
    </row>
    <row r="540" spans="8:9" x14ac:dyDescent="0.2">
      <c r="H540" s="89"/>
      <c r="I540" s="89"/>
    </row>
    <row r="541" spans="8:9" x14ac:dyDescent="0.2">
      <c r="H541" s="89"/>
      <c r="I541" s="89"/>
    </row>
    <row r="542" spans="8:9" x14ac:dyDescent="0.2">
      <c r="H542" s="89"/>
      <c r="I542" s="89"/>
    </row>
    <row r="543" spans="8:9" x14ac:dyDescent="0.2">
      <c r="H543" s="89"/>
      <c r="I543" s="89"/>
    </row>
    <row r="544" spans="8:9" x14ac:dyDescent="0.2">
      <c r="H544" s="89"/>
      <c r="I544" s="89"/>
    </row>
    <row r="545" spans="8:9" x14ac:dyDescent="0.2">
      <c r="H545" s="89"/>
      <c r="I545" s="89"/>
    </row>
    <row r="546" spans="8:9" x14ac:dyDescent="0.2">
      <c r="H546" s="89"/>
      <c r="I546" s="89"/>
    </row>
    <row r="547" spans="8:9" x14ac:dyDescent="0.2">
      <c r="H547" s="89"/>
      <c r="I547" s="89"/>
    </row>
    <row r="548" spans="8:9" x14ac:dyDescent="0.2">
      <c r="H548" s="89"/>
      <c r="I548" s="89"/>
    </row>
    <row r="549" spans="8:9" x14ac:dyDescent="0.2">
      <c r="H549" s="89"/>
      <c r="I549" s="89"/>
    </row>
    <row r="550" spans="8:9" x14ac:dyDescent="0.2">
      <c r="H550" s="89"/>
      <c r="I550" s="89"/>
    </row>
    <row r="551" spans="8:9" x14ac:dyDescent="0.2">
      <c r="H551" s="89"/>
      <c r="I551" s="89"/>
    </row>
    <row r="552" spans="8:9" x14ac:dyDescent="0.2">
      <c r="H552" s="89"/>
      <c r="I552" s="89"/>
    </row>
    <row r="553" spans="8:9" x14ac:dyDescent="0.2">
      <c r="H553" s="89"/>
      <c r="I553" s="89"/>
    </row>
    <row r="554" spans="8:9" x14ac:dyDescent="0.2">
      <c r="H554" s="89"/>
      <c r="I554" s="89"/>
    </row>
    <row r="555" spans="8:9" x14ac:dyDescent="0.2">
      <c r="H555" s="89"/>
      <c r="I555" s="89"/>
    </row>
    <row r="556" spans="8:9" x14ac:dyDescent="0.2">
      <c r="H556" s="89"/>
      <c r="I556" s="89"/>
    </row>
    <row r="557" spans="8:9" x14ac:dyDescent="0.2">
      <c r="H557" s="89"/>
      <c r="I557" s="89"/>
    </row>
    <row r="558" spans="8:9" x14ac:dyDescent="0.2">
      <c r="H558" s="89"/>
      <c r="I558" s="89"/>
    </row>
    <row r="559" spans="8:9" x14ac:dyDescent="0.2">
      <c r="H559" s="89"/>
      <c r="I559" s="89"/>
    </row>
    <row r="560" spans="8:9" x14ac:dyDescent="0.2">
      <c r="H560" s="89"/>
      <c r="I560" s="89"/>
    </row>
    <row r="561" spans="8:9" x14ac:dyDescent="0.2">
      <c r="H561" s="89"/>
      <c r="I561" s="89"/>
    </row>
    <row r="562" spans="8:9" x14ac:dyDescent="0.2">
      <c r="H562" s="89"/>
      <c r="I562" s="89"/>
    </row>
    <row r="563" spans="8:9" x14ac:dyDescent="0.2">
      <c r="H563" s="89"/>
      <c r="I563" s="89"/>
    </row>
    <row r="564" spans="8:9" x14ac:dyDescent="0.2">
      <c r="H564" s="89"/>
      <c r="I564" s="89"/>
    </row>
    <row r="565" spans="8:9" x14ac:dyDescent="0.2">
      <c r="H565" s="89"/>
      <c r="I565" s="89"/>
    </row>
    <row r="566" spans="8:9" x14ac:dyDescent="0.2">
      <c r="H566" s="89"/>
      <c r="I566" s="89"/>
    </row>
    <row r="567" spans="8:9" x14ac:dyDescent="0.2">
      <c r="H567" s="89"/>
      <c r="I567" s="89"/>
    </row>
    <row r="568" spans="8:9" x14ac:dyDescent="0.2">
      <c r="H568" s="89"/>
      <c r="I568" s="89"/>
    </row>
    <row r="569" spans="8:9" x14ac:dyDescent="0.2">
      <c r="H569" s="89"/>
      <c r="I569" s="89"/>
    </row>
    <row r="570" spans="8:9" x14ac:dyDescent="0.2">
      <c r="H570" s="89"/>
      <c r="I570" s="89"/>
    </row>
    <row r="571" spans="8:9" x14ac:dyDescent="0.2">
      <c r="H571" s="89"/>
      <c r="I571" s="89"/>
    </row>
    <row r="572" spans="8:9" x14ac:dyDescent="0.2">
      <c r="H572" s="89"/>
      <c r="I572" s="89"/>
    </row>
    <row r="573" spans="8:9" x14ac:dyDescent="0.2">
      <c r="H573" s="89"/>
      <c r="I573" s="89"/>
    </row>
    <row r="574" spans="8:9" x14ac:dyDescent="0.2">
      <c r="H574" s="89"/>
      <c r="I574" s="89"/>
    </row>
    <row r="575" spans="8:9" x14ac:dyDescent="0.2">
      <c r="H575" s="89"/>
      <c r="I575" s="89"/>
    </row>
    <row r="576" spans="8:9" x14ac:dyDescent="0.2">
      <c r="H576" s="89"/>
      <c r="I576" s="89"/>
    </row>
    <row r="577" spans="8:9" x14ac:dyDescent="0.2">
      <c r="H577" s="89"/>
      <c r="I577" s="89"/>
    </row>
    <row r="578" spans="8:9" x14ac:dyDescent="0.2">
      <c r="H578" s="89"/>
      <c r="I578" s="89"/>
    </row>
    <row r="579" spans="8:9" x14ac:dyDescent="0.2">
      <c r="H579" s="89"/>
      <c r="I579" s="89"/>
    </row>
    <row r="580" spans="8:9" x14ac:dyDescent="0.2">
      <c r="H580" s="89"/>
      <c r="I580" s="89"/>
    </row>
    <row r="581" spans="8:9" x14ac:dyDescent="0.2">
      <c r="H581" s="89"/>
      <c r="I581" s="89"/>
    </row>
    <row r="582" spans="8:9" x14ac:dyDescent="0.2">
      <c r="H582" s="89"/>
      <c r="I582" s="89"/>
    </row>
    <row r="583" spans="8:9" x14ac:dyDescent="0.2">
      <c r="H583" s="89"/>
      <c r="I583" s="89"/>
    </row>
    <row r="584" spans="8:9" x14ac:dyDescent="0.2">
      <c r="H584" s="89"/>
      <c r="I584" s="89"/>
    </row>
    <row r="585" spans="8:9" x14ac:dyDescent="0.2">
      <c r="H585" s="89"/>
      <c r="I585" s="89"/>
    </row>
    <row r="586" spans="8:9" x14ac:dyDescent="0.2">
      <c r="H586" s="89"/>
      <c r="I586" s="89"/>
    </row>
    <row r="587" spans="8:9" x14ac:dyDescent="0.2">
      <c r="H587" s="89"/>
      <c r="I587" s="89"/>
    </row>
    <row r="588" spans="8:9" x14ac:dyDescent="0.2">
      <c r="H588" s="89"/>
      <c r="I588" s="89"/>
    </row>
    <row r="589" spans="8:9" x14ac:dyDescent="0.2">
      <c r="H589" s="89"/>
      <c r="I589" s="89"/>
    </row>
    <row r="590" spans="8:9" x14ac:dyDescent="0.2">
      <c r="H590" s="89"/>
      <c r="I590" s="89"/>
    </row>
    <row r="591" spans="8:9" x14ac:dyDescent="0.2">
      <c r="H591" s="89"/>
      <c r="I591" s="89"/>
    </row>
    <row r="592" spans="8:9" x14ac:dyDescent="0.2">
      <c r="H592" s="89"/>
      <c r="I592" s="89"/>
    </row>
    <row r="593" spans="8:9" x14ac:dyDescent="0.2">
      <c r="H593" s="89"/>
      <c r="I593" s="89"/>
    </row>
    <row r="594" spans="8:9" x14ac:dyDescent="0.2">
      <c r="H594" s="89"/>
      <c r="I594" s="89"/>
    </row>
    <row r="595" spans="8:9" x14ac:dyDescent="0.2">
      <c r="H595" s="89"/>
      <c r="I595" s="89"/>
    </row>
    <row r="596" spans="8:9" x14ac:dyDescent="0.2">
      <c r="H596" s="89"/>
      <c r="I596" s="89"/>
    </row>
    <row r="597" spans="8:9" x14ac:dyDescent="0.2">
      <c r="H597" s="89"/>
      <c r="I597" s="89"/>
    </row>
    <row r="598" spans="8:9" x14ac:dyDescent="0.2">
      <c r="H598" s="89"/>
      <c r="I598" s="89"/>
    </row>
    <row r="599" spans="8:9" x14ac:dyDescent="0.2">
      <c r="H599" s="89"/>
      <c r="I599" s="89"/>
    </row>
    <row r="600" spans="8:9" x14ac:dyDescent="0.2">
      <c r="H600" s="89"/>
      <c r="I600" s="89"/>
    </row>
    <row r="601" spans="8:9" x14ac:dyDescent="0.2">
      <c r="H601" s="89"/>
      <c r="I601" s="89"/>
    </row>
    <row r="602" spans="8:9" x14ac:dyDescent="0.2">
      <c r="H602" s="89"/>
      <c r="I602" s="89"/>
    </row>
    <row r="603" spans="8:9" x14ac:dyDescent="0.2">
      <c r="H603" s="89"/>
      <c r="I603" s="89"/>
    </row>
    <row r="604" spans="8:9" x14ac:dyDescent="0.2">
      <c r="H604" s="89"/>
      <c r="I604" s="89"/>
    </row>
    <row r="605" spans="8:9" x14ac:dyDescent="0.2">
      <c r="H605" s="89"/>
      <c r="I605" s="89"/>
    </row>
    <row r="606" spans="8:9" x14ac:dyDescent="0.2">
      <c r="H606" s="89"/>
      <c r="I606" s="89"/>
    </row>
    <row r="607" spans="8:9" x14ac:dyDescent="0.2">
      <c r="H607" s="89"/>
      <c r="I607" s="89"/>
    </row>
    <row r="608" spans="8:9" x14ac:dyDescent="0.2">
      <c r="H608" s="89"/>
      <c r="I608" s="89"/>
    </row>
    <row r="609" spans="8:9" x14ac:dyDescent="0.2">
      <c r="H609" s="89"/>
      <c r="I609" s="89"/>
    </row>
    <row r="610" spans="8:9" x14ac:dyDescent="0.2">
      <c r="H610" s="89"/>
      <c r="I610" s="89"/>
    </row>
    <row r="611" spans="8:9" x14ac:dyDescent="0.2">
      <c r="H611" s="89"/>
      <c r="I611" s="89"/>
    </row>
    <row r="612" spans="8:9" x14ac:dyDescent="0.2">
      <c r="H612" s="89"/>
      <c r="I612" s="89"/>
    </row>
    <row r="613" spans="8:9" x14ac:dyDescent="0.2">
      <c r="H613" s="89"/>
      <c r="I613" s="89"/>
    </row>
    <row r="614" spans="8:9" x14ac:dyDescent="0.2">
      <c r="H614" s="89"/>
      <c r="I614" s="89"/>
    </row>
    <row r="615" spans="8:9" x14ac:dyDescent="0.2">
      <c r="H615" s="89"/>
      <c r="I615" s="89"/>
    </row>
    <row r="616" spans="8:9" x14ac:dyDescent="0.2">
      <c r="H616" s="89"/>
      <c r="I616" s="89"/>
    </row>
    <row r="617" spans="8:9" x14ac:dyDescent="0.2">
      <c r="H617" s="89"/>
      <c r="I617" s="89"/>
    </row>
    <row r="618" spans="8:9" x14ac:dyDescent="0.2">
      <c r="H618" s="89"/>
      <c r="I618" s="89"/>
    </row>
    <row r="619" spans="8:9" x14ac:dyDescent="0.2">
      <c r="H619" s="89"/>
      <c r="I619" s="89"/>
    </row>
    <row r="620" spans="8:9" x14ac:dyDescent="0.2">
      <c r="H620" s="89"/>
      <c r="I620" s="89"/>
    </row>
    <row r="621" spans="8:9" x14ac:dyDescent="0.2">
      <c r="H621" s="89"/>
      <c r="I621" s="89"/>
    </row>
    <row r="622" spans="8:9" x14ac:dyDescent="0.2">
      <c r="H622" s="89"/>
      <c r="I622" s="89"/>
    </row>
    <row r="623" spans="8:9" x14ac:dyDescent="0.2">
      <c r="H623" s="89"/>
      <c r="I623" s="89"/>
    </row>
    <row r="624" spans="8:9" x14ac:dyDescent="0.2">
      <c r="H624" s="89"/>
      <c r="I624" s="89"/>
    </row>
    <row r="625" spans="8:9" x14ac:dyDescent="0.2">
      <c r="H625" s="89"/>
      <c r="I625" s="89"/>
    </row>
    <row r="626" spans="8:9" x14ac:dyDescent="0.2">
      <c r="H626" s="89"/>
      <c r="I626" s="89"/>
    </row>
    <row r="627" spans="8:9" x14ac:dyDescent="0.2">
      <c r="H627" s="89"/>
      <c r="I627" s="89"/>
    </row>
    <row r="628" spans="8:9" x14ac:dyDescent="0.2">
      <c r="H628" s="89"/>
      <c r="I628" s="89"/>
    </row>
    <row r="629" spans="8:9" x14ac:dyDescent="0.2">
      <c r="H629" s="89"/>
      <c r="I629" s="89"/>
    </row>
    <row r="630" spans="8:9" x14ac:dyDescent="0.2">
      <c r="H630" s="89"/>
      <c r="I630" s="89"/>
    </row>
    <row r="631" spans="8:9" x14ac:dyDescent="0.2">
      <c r="H631" s="89"/>
      <c r="I631" s="89"/>
    </row>
    <row r="632" spans="8:9" x14ac:dyDescent="0.2">
      <c r="H632" s="89"/>
      <c r="I632" s="89"/>
    </row>
    <row r="633" spans="8:9" x14ac:dyDescent="0.2">
      <c r="H633" s="89"/>
      <c r="I633" s="89"/>
    </row>
    <row r="634" spans="8:9" x14ac:dyDescent="0.2">
      <c r="H634" s="89"/>
      <c r="I634" s="89"/>
    </row>
    <row r="635" spans="8:9" x14ac:dyDescent="0.2">
      <c r="H635" s="89"/>
      <c r="I635" s="89"/>
    </row>
    <row r="636" spans="8:9" x14ac:dyDescent="0.2">
      <c r="H636" s="89"/>
      <c r="I636" s="89"/>
    </row>
    <row r="637" spans="8:9" x14ac:dyDescent="0.2">
      <c r="H637" s="89"/>
      <c r="I637" s="89"/>
    </row>
    <row r="638" spans="8:9" x14ac:dyDescent="0.2">
      <c r="H638" s="89"/>
      <c r="I638" s="89"/>
    </row>
    <row r="639" spans="8:9" x14ac:dyDescent="0.2">
      <c r="H639" s="89"/>
      <c r="I639" s="89"/>
    </row>
    <row r="640" spans="8:9" x14ac:dyDescent="0.2">
      <c r="H640" s="89"/>
      <c r="I640" s="89"/>
    </row>
    <row r="641" spans="8:9" x14ac:dyDescent="0.2">
      <c r="H641" s="89"/>
      <c r="I641" s="89"/>
    </row>
    <row r="642" spans="8:9" x14ac:dyDescent="0.2">
      <c r="H642" s="89"/>
      <c r="I642" s="89"/>
    </row>
    <row r="643" spans="8:9" x14ac:dyDescent="0.2">
      <c r="H643" s="89"/>
      <c r="I643" s="89"/>
    </row>
    <row r="644" spans="8:9" x14ac:dyDescent="0.2">
      <c r="H644" s="89"/>
      <c r="I644" s="89"/>
    </row>
    <row r="645" spans="8:9" x14ac:dyDescent="0.2">
      <c r="H645" s="89"/>
      <c r="I645" s="89"/>
    </row>
    <row r="646" spans="8:9" x14ac:dyDescent="0.2">
      <c r="H646" s="89"/>
      <c r="I646" s="89"/>
    </row>
    <row r="647" spans="8:9" x14ac:dyDescent="0.2">
      <c r="H647" s="89"/>
      <c r="I647" s="89"/>
    </row>
    <row r="648" spans="8:9" x14ac:dyDescent="0.2">
      <c r="H648" s="89"/>
      <c r="I648" s="89"/>
    </row>
    <row r="649" spans="8:9" x14ac:dyDescent="0.2">
      <c r="H649" s="89"/>
      <c r="I649" s="89"/>
    </row>
    <row r="650" spans="8:9" x14ac:dyDescent="0.2">
      <c r="H650" s="89"/>
      <c r="I650" s="89"/>
    </row>
    <row r="651" spans="8:9" x14ac:dyDescent="0.2">
      <c r="H651" s="89"/>
      <c r="I651" s="89"/>
    </row>
    <row r="652" spans="8:9" x14ac:dyDescent="0.2">
      <c r="H652" s="89"/>
      <c r="I652" s="89"/>
    </row>
    <row r="653" spans="8:9" x14ac:dyDescent="0.2">
      <c r="H653" s="89"/>
      <c r="I653" s="89"/>
    </row>
    <row r="654" spans="8:9" x14ac:dyDescent="0.2">
      <c r="H654" s="89"/>
      <c r="I654" s="89"/>
    </row>
  </sheetData>
  <conditionalFormatting sqref="A18:XFD18">
    <cfRule type="cellIs" dxfId="0" priority="1" stopIfTrue="1" operator="equal">
      <formula>"VERIFY"</formula>
    </cfRule>
  </conditionalFormatting>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5123" r:id="rId4" name="CommandButton2">
          <controlPr defaultSize="0" autoLine="0" r:id="rId5">
            <anchor moveWithCells="1">
              <from>
                <xdr:col>1</xdr:col>
                <xdr:colOff>228600</xdr:colOff>
                <xdr:row>9</xdr:row>
                <xdr:rowOff>142875</xdr:rowOff>
              </from>
              <to>
                <xdr:col>2</xdr:col>
                <xdr:colOff>1057275</xdr:colOff>
                <xdr:row>11</xdr:row>
                <xdr:rowOff>142875</xdr:rowOff>
              </to>
            </anchor>
          </controlPr>
        </control>
      </mc:Choice>
      <mc:Fallback>
        <control shapeId="5123" r:id="rId4" name="CommandButton2"/>
      </mc:Fallback>
    </mc:AlternateContent>
    <mc:AlternateContent xmlns:mc="http://schemas.openxmlformats.org/markup-compatibility/2006">
      <mc:Choice Requires="x14">
        <control shapeId="5121" r:id="rId6" name="CommandButton1">
          <controlPr defaultSize="0" autoLine="0" r:id="rId7">
            <anchor moveWithCells="1">
              <from>
                <xdr:col>1</xdr:col>
                <xdr:colOff>228600</xdr:colOff>
                <xdr:row>14</xdr:row>
                <xdr:rowOff>9525</xdr:rowOff>
              </from>
              <to>
                <xdr:col>2</xdr:col>
                <xdr:colOff>1057275</xdr:colOff>
                <xdr:row>16</xdr:row>
                <xdr:rowOff>9525</xdr:rowOff>
              </to>
            </anchor>
          </controlPr>
        </control>
      </mc:Choice>
      <mc:Fallback>
        <control shapeId="5121" r:id="rId6" name="CommandButton1"/>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C3:Q116"/>
  <sheetViews>
    <sheetView showGridLines="0" topLeftCell="H1" zoomScale="80" workbookViewId="0">
      <selection activeCell="Q16" sqref="Q16"/>
    </sheetView>
  </sheetViews>
  <sheetFormatPr defaultRowHeight="12.75" x14ac:dyDescent="0.2"/>
  <cols>
    <col min="1" max="2" width="3.7109375" style="23" customWidth="1"/>
    <col min="3" max="3" width="35.7109375" style="23" customWidth="1"/>
    <col min="4" max="4" width="20.7109375" style="23" customWidth="1"/>
    <col min="5" max="6" width="3.7109375" style="23" customWidth="1"/>
    <col min="7" max="8" width="20.7109375" style="23" customWidth="1"/>
    <col min="9" max="10" width="3.7109375" style="23" customWidth="1"/>
    <col min="11" max="12" width="20.7109375" style="23" customWidth="1"/>
    <col min="13" max="14" width="3.7109375" style="23" customWidth="1"/>
    <col min="15" max="15" width="27" style="23" bestFit="1" customWidth="1"/>
    <col min="16" max="16" width="27" style="23" customWidth="1"/>
    <col min="17" max="17" width="31.7109375" style="23" customWidth="1"/>
    <col min="18" max="16384" width="9.140625" style="23"/>
  </cols>
  <sheetData>
    <row r="3" spans="3:17" x14ac:dyDescent="0.2">
      <c r="C3" s="263"/>
      <c r="D3" s="264"/>
    </row>
    <row r="5" spans="3:17" x14ac:dyDescent="0.2">
      <c r="C5" s="421" t="s">
        <v>243</v>
      </c>
      <c r="D5" s="422"/>
      <c r="G5" s="421" t="s">
        <v>244</v>
      </c>
      <c r="H5" s="422"/>
      <c r="K5" s="421" t="s">
        <v>245</v>
      </c>
      <c r="L5" s="422"/>
      <c r="O5" s="327"/>
      <c r="P5" s="327"/>
      <c r="Q5" s="327"/>
    </row>
    <row r="6" spans="3:17" ht="14.25" customHeight="1" x14ac:dyDescent="0.2">
      <c r="C6" s="274" t="s">
        <v>246</v>
      </c>
      <c r="D6" s="274" t="s">
        <v>247</v>
      </c>
      <c r="E6" s="265"/>
      <c r="G6" s="274" t="s">
        <v>246</v>
      </c>
      <c r="H6" s="274" t="s">
        <v>247</v>
      </c>
      <c r="I6" s="265"/>
      <c r="K6" s="274" t="s">
        <v>246</v>
      </c>
      <c r="L6" s="274" t="s">
        <v>247</v>
      </c>
      <c r="N6" s="23">
        <v>1</v>
      </c>
      <c r="O6" s="327" t="s">
        <v>470</v>
      </c>
      <c r="P6" s="327" t="s">
        <v>141</v>
      </c>
      <c r="Q6" s="327" t="s">
        <v>471</v>
      </c>
    </row>
    <row r="7" spans="3:17" ht="18" customHeight="1" x14ac:dyDescent="0.2">
      <c r="C7" s="266" t="s">
        <v>248</v>
      </c>
      <c r="D7" s="267" t="s">
        <v>37</v>
      </c>
      <c r="E7" s="267"/>
      <c r="G7" s="268" t="s">
        <v>249</v>
      </c>
      <c r="H7" s="23" t="s">
        <v>64</v>
      </c>
      <c r="K7" s="266" t="s">
        <v>250</v>
      </c>
      <c r="L7" s="267" t="s">
        <v>61</v>
      </c>
      <c r="N7" s="23">
        <v>2</v>
      </c>
      <c r="O7" s="327" t="s">
        <v>472</v>
      </c>
      <c r="P7" s="327" t="s">
        <v>20</v>
      </c>
      <c r="Q7" s="327" t="s">
        <v>473</v>
      </c>
    </row>
    <row r="8" spans="3:17" ht="18" customHeight="1" x14ac:dyDescent="0.2">
      <c r="C8" s="266" t="s">
        <v>251</v>
      </c>
      <c r="D8" s="267" t="s">
        <v>58</v>
      </c>
      <c r="E8" s="267"/>
      <c r="G8" s="268" t="s">
        <v>252</v>
      </c>
      <c r="H8" s="23" t="s">
        <v>66</v>
      </c>
      <c r="K8" s="267" t="s">
        <v>253</v>
      </c>
      <c r="L8" s="267" t="s">
        <v>254</v>
      </c>
      <c r="N8" s="23">
        <v>3</v>
      </c>
      <c r="O8" s="327" t="s">
        <v>474</v>
      </c>
      <c r="P8" s="327" t="s">
        <v>141</v>
      </c>
      <c r="Q8" s="327" t="s">
        <v>475</v>
      </c>
    </row>
    <row r="9" spans="3:17" ht="18" customHeight="1" x14ac:dyDescent="0.2">
      <c r="C9" s="269" t="s">
        <v>255</v>
      </c>
      <c r="D9" s="269" t="s">
        <v>256</v>
      </c>
      <c r="E9" s="269"/>
      <c r="G9" s="268" t="s">
        <v>257</v>
      </c>
      <c r="H9" s="23" t="s">
        <v>67</v>
      </c>
      <c r="K9" s="267" t="s">
        <v>258</v>
      </c>
      <c r="L9" s="267" t="s">
        <v>259</v>
      </c>
      <c r="N9" s="23">
        <v>4</v>
      </c>
      <c r="O9" s="327" t="s">
        <v>476</v>
      </c>
      <c r="P9" s="327" t="s">
        <v>141</v>
      </c>
      <c r="Q9" s="328" t="s">
        <v>477</v>
      </c>
    </row>
    <row r="10" spans="3:17" ht="18" customHeight="1" x14ac:dyDescent="0.2">
      <c r="C10" s="268" t="s">
        <v>260</v>
      </c>
      <c r="D10" s="270" t="s">
        <v>109</v>
      </c>
      <c r="E10" s="270"/>
      <c r="G10" s="268" t="s">
        <v>261</v>
      </c>
      <c r="H10" s="23" t="s">
        <v>65</v>
      </c>
      <c r="K10" s="267" t="s">
        <v>262</v>
      </c>
      <c r="L10" s="267" t="s">
        <v>62</v>
      </c>
      <c r="N10" s="23">
        <v>5</v>
      </c>
      <c r="O10" s="327" t="s">
        <v>474</v>
      </c>
      <c r="P10" s="327" t="s">
        <v>141</v>
      </c>
      <c r="Q10" s="327" t="s">
        <v>475</v>
      </c>
    </row>
    <row r="11" spans="3:17" ht="18" customHeight="1" x14ac:dyDescent="0.2">
      <c r="C11" s="269" t="s">
        <v>263</v>
      </c>
      <c r="D11" s="270" t="s">
        <v>264</v>
      </c>
      <c r="E11" s="270"/>
      <c r="G11" s="268" t="s">
        <v>265</v>
      </c>
      <c r="H11" s="23" t="s">
        <v>266</v>
      </c>
      <c r="K11" s="267" t="s">
        <v>267</v>
      </c>
      <c r="L11" s="267" t="s">
        <v>268</v>
      </c>
      <c r="N11" s="23">
        <v>6</v>
      </c>
      <c r="O11" s="329" t="s">
        <v>517</v>
      </c>
      <c r="P11" s="327" t="s">
        <v>141</v>
      </c>
      <c r="Q11" s="329" t="s">
        <v>518</v>
      </c>
    </row>
    <row r="12" spans="3:17" ht="18" customHeight="1" x14ac:dyDescent="0.2">
      <c r="C12" s="268" t="s">
        <v>269</v>
      </c>
      <c r="D12" s="270" t="s">
        <v>270</v>
      </c>
      <c r="E12" s="270"/>
      <c r="K12" s="267" t="s">
        <v>271</v>
      </c>
      <c r="L12" s="267" t="s">
        <v>272</v>
      </c>
      <c r="N12" s="23">
        <v>7</v>
      </c>
      <c r="O12" s="329" t="s">
        <v>519</v>
      </c>
      <c r="P12" s="327" t="s">
        <v>141</v>
      </c>
      <c r="Q12" s="329" t="s">
        <v>520</v>
      </c>
    </row>
    <row r="13" spans="3:17" ht="18" customHeight="1" x14ac:dyDescent="0.2">
      <c r="C13" s="268" t="s">
        <v>273</v>
      </c>
      <c r="D13" s="270" t="s">
        <v>274</v>
      </c>
      <c r="E13" s="270"/>
      <c r="K13" s="267" t="s">
        <v>275</v>
      </c>
      <c r="L13" s="267" t="s">
        <v>276</v>
      </c>
      <c r="N13" s="23">
        <v>8</v>
      </c>
      <c r="O13" s="329" t="s">
        <v>513</v>
      </c>
      <c r="P13" s="327" t="s">
        <v>141</v>
      </c>
      <c r="Q13" s="329" t="s">
        <v>515</v>
      </c>
    </row>
    <row r="14" spans="3:17" ht="18" customHeight="1" x14ac:dyDescent="0.2">
      <c r="C14" s="268" t="s">
        <v>277</v>
      </c>
      <c r="D14" s="270" t="s">
        <v>19</v>
      </c>
      <c r="E14" s="271"/>
      <c r="K14" s="267" t="s">
        <v>278</v>
      </c>
      <c r="L14" s="267" t="s">
        <v>279</v>
      </c>
      <c r="N14" s="23">
        <v>9</v>
      </c>
      <c r="O14" s="329" t="s">
        <v>514</v>
      </c>
      <c r="P14" s="327" t="s">
        <v>430</v>
      </c>
      <c r="Q14" s="329" t="s">
        <v>516</v>
      </c>
    </row>
    <row r="15" spans="3:17" ht="18" customHeight="1" x14ac:dyDescent="0.2">
      <c r="C15" s="268" t="s">
        <v>280</v>
      </c>
      <c r="D15" s="270" t="s">
        <v>110</v>
      </c>
      <c r="E15" s="270"/>
      <c r="K15" s="267" t="s">
        <v>281</v>
      </c>
      <c r="L15" s="267" t="s">
        <v>282</v>
      </c>
      <c r="N15" s="23">
        <v>10</v>
      </c>
      <c r="O15" s="327" t="s">
        <v>536</v>
      </c>
      <c r="P15" s="327" t="s">
        <v>20</v>
      </c>
      <c r="Q15" s="327" t="s">
        <v>537</v>
      </c>
    </row>
    <row r="16" spans="3:17" ht="18" customHeight="1" x14ac:dyDescent="0.2">
      <c r="C16" s="268" t="s">
        <v>283</v>
      </c>
      <c r="D16" s="270" t="s">
        <v>108</v>
      </c>
      <c r="E16" s="270"/>
      <c r="N16" s="23">
        <v>11</v>
      </c>
      <c r="O16" s="327" t="s">
        <v>522</v>
      </c>
      <c r="P16" s="327" t="s">
        <v>430</v>
      </c>
      <c r="Q16" s="327" t="s">
        <v>523</v>
      </c>
    </row>
    <row r="17" spans="3:17" ht="18" customHeight="1" x14ac:dyDescent="0.2">
      <c r="C17" s="268" t="s">
        <v>284</v>
      </c>
      <c r="D17" s="270" t="s">
        <v>87</v>
      </c>
      <c r="E17" s="270"/>
      <c r="N17" s="23">
        <v>12</v>
      </c>
      <c r="O17" s="327" t="s">
        <v>525</v>
      </c>
      <c r="P17" s="327" t="s">
        <v>141</v>
      </c>
      <c r="Q17" s="327" t="s">
        <v>526</v>
      </c>
    </row>
    <row r="18" spans="3:17" ht="18" customHeight="1" x14ac:dyDescent="0.2">
      <c r="C18" s="268" t="s">
        <v>285</v>
      </c>
      <c r="D18" s="270" t="s">
        <v>286</v>
      </c>
      <c r="E18" s="270"/>
      <c r="N18" s="23">
        <v>13</v>
      </c>
      <c r="O18" s="327" t="s">
        <v>527</v>
      </c>
      <c r="P18" s="327" t="s">
        <v>422</v>
      </c>
      <c r="Q18" s="327" t="s">
        <v>529</v>
      </c>
    </row>
    <row r="19" spans="3:17" ht="18" customHeight="1" x14ac:dyDescent="0.2">
      <c r="C19" s="268" t="s">
        <v>287</v>
      </c>
      <c r="D19" s="270" t="s">
        <v>288</v>
      </c>
      <c r="E19" s="270"/>
      <c r="G19" s="272"/>
      <c r="N19" s="23">
        <v>14</v>
      </c>
      <c r="O19" s="327" t="s">
        <v>528</v>
      </c>
      <c r="P19" s="327" t="s">
        <v>141</v>
      </c>
      <c r="Q19" s="327" t="s">
        <v>530</v>
      </c>
    </row>
    <row r="20" spans="3:17" ht="18" customHeight="1" x14ac:dyDescent="0.2">
      <c r="C20" s="268" t="s">
        <v>289</v>
      </c>
      <c r="D20" s="270" t="s">
        <v>290</v>
      </c>
      <c r="E20" s="270"/>
      <c r="N20" s="23">
        <v>15</v>
      </c>
      <c r="O20" s="327" t="s">
        <v>531</v>
      </c>
      <c r="P20" s="327" t="s">
        <v>430</v>
      </c>
      <c r="Q20" s="327" t="s">
        <v>532</v>
      </c>
    </row>
    <row r="21" spans="3:17" ht="18" customHeight="1" x14ac:dyDescent="0.2">
      <c r="C21" s="268" t="s">
        <v>291</v>
      </c>
      <c r="D21" s="270" t="s">
        <v>292</v>
      </c>
      <c r="E21" s="270"/>
    </row>
    <row r="22" spans="3:17" ht="18" customHeight="1" x14ac:dyDescent="0.2">
      <c r="C22" s="268" t="s">
        <v>293</v>
      </c>
      <c r="D22" s="270" t="s">
        <v>294</v>
      </c>
      <c r="E22" s="270"/>
    </row>
    <row r="23" spans="3:17" ht="18" customHeight="1" x14ac:dyDescent="0.2">
      <c r="C23" s="268" t="s">
        <v>295</v>
      </c>
      <c r="D23" s="270" t="s">
        <v>296</v>
      </c>
      <c r="E23" s="270"/>
    </row>
    <row r="24" spans="3:17" ht="18" customHeight="1" x14ac:dyDescent="0.2">
      <c r="C24" s="268" t="s">
        <v>297</v>
      </c>
      <c r="D24" s="270" t="s">
        <v>298</v>
      </c>
      <c r="E24" s="270"/>
    </row>
    <row r="25" spans="3:17" ht="18" customHeight="1" x14ac:dyDescent="0.2">
      <c r="C25" s="268" t="s">
        <v>299</v>
      </c>
      <c r="D25" s="270" t="s">
        <v>300</v>
      </c>
      <c r="E25" s="270"/>
    </row>
    <row r="26" spans="3:17" ht="18" customHeight="1" x14ac:dyDescent="0.2">
      <c r="C26" s="268" t="s">
        <v>301</v>
      </c>
      <c r="D26" s="270" t="s">
        <v>302</v>
      </c>
      <c r="E26" s="270"/>
    </row>
    <row r="27" spans="3:17" ht="18" customHeight="1" x14ac:dyDescent="0.2">
      <c r="C27" s="268" t="s">
        <v>303</v>
      </c>
      <c r="D27" s="270" t="s">
        <v>117</v>
      </c>
      <c r="E27" s="270"/>
    </row>
    <row r="28" spans="3:17" ht="18" customHeight="1" x14ac:dyDescent="0.2">
      <c r="C28" s="268" t="s">
        <v>304</v>
      </c>
      <c r="D28" s="270" t="s">
        <v>120</v>
      </c>
      <c r="E28" s="270"/>
    </row>
    <row r="29" spans="3:17" x14ac:dyDescent="0.2">
      <c r="C29" s="268" t="s">
        <v>305</v>
      </c>
      <c r="D29" s="268" t="s">
        <v>86</v>
      </c>
      <c r="E29" s="268"/>
    </row>
    <row r="30" spans="3:17" x14ac:dyDescent="0.2">
      <c r="C30" s="268" t="s">
        <v>306</v>
      </c>
      <c r="D30" s="270" t="s">
        <v>307</v>
      </c>
      <c r="E30" s="270"/>
    </row>
    <row r="31" spans="3:17" x14ac:dyDescent="0.2">
      <c r="C31" s="268" t="s">
        <v>308</v>
      </c>
      <c r="D31" s="270" t="s">
        <v>309</v>
      </c>
      <c r="E31" s="270"/>
    </row>
    <row r="32" spans="3:17" x14ac:dyDescent="0.2">
      <c r="C32" s="268" t="s">
        <v>310</v>
      </c>
      <c r="D32" s="270" t="s">
        <v>112</v>
      </c>
      <c r="E32" s="270"/>
    </row>
    <row r="33" spans="3:5" x14ac:dyDescent="0.2">
      <c r="C33" s="268" t="s">
        <v>311</v>
      </c>
      <c r="D33" s="270" t="s">
        <v>105</v>
      </c>
      <c r="E33" s="270"/>
    </row>
    <row r="34" spans="3:5" x14ac:dyDescent="0.2">
      <c r="C34" s="268" t="s">
        <v>312</v>
      </c>
      <c r="D34" s="270" t="s">
        <v>133</v>
      </c>
      <c r="E34" s="270"/>
    </row>
    <row r="35" spans="3:5" x14ac:dyDescent="0.2">
      <c r="C35" s="268" t="s">
        <v>313</v>
      </c>
      <c r="D35" s="270" t="s">
        <v>59</v>
      </c>
      <c r="E35" s="270"/>
    </row>
    <row r="36" spans="3:5" x14ac:dyDescent="0.2">
      <c r="C36" s="268" t="s">
        <v>314</v>
      </c>
      <c r="D36" s="270" t="s">
        <v>107</v>
      </c>
      <c r="E36" s="270"/>
    </row>
    <row r="37" spans="3:5" x14ac:dyDescent="0.2">
      <c r="C37" s="268" t="s">
        <v>315</v>
      </c>
      <c r="D37" s="270" t="s">
        <v>316</v>
      </c>
      <c r="E37" s="270"/>
    </row>
    <row r="38" spans="3:5" x14ac:dyDescent="0.2">
      <c r="C38" s="268" t="s">
        <v>317</v>
      </c>
      <c r="D38" s="270" t="s">
        <v>318</v>
      </c>
      <c r="E38" s="270"/>
    </row>
    <row r="39" spans="3:5" x14ac:dyDescent="0.2">
      <c r="C39" s="268" t="s">
        <v>319</v>
      </c>
      <c r="D39" s="270" t="s">
        <v>113</v>
      </c>
      <c r="E39" s="270"/>
    </row>
    <row r="40" spans="3:5" x14ac:dyDescent="0.2">
      <c r="C40" s="268" t="s">
        <v>320</v>
      </c>
      <c r="D40" s="270" t="s">
        <v>321</v>
      </c>
      <c r="E40" s="270"/>
    </row>
    <row r="41" spans="3:5" x14ac:dyDescent="0.2">
      <c r="C41" s="268" t="s">
        <v>322</v>
      </c>
      <c r="D41" s="270" t="s">
        <v>323</v>
      </c>
      <c r="E41" s="270"/>
    </row>
    <row r="42" spans="3:5" x14ac:dyDescent="0.2">
      <c r="C42" s="268" t="s">
        <v>324</v>
      </c>
      <c r="D42" s="270" t="s">
        <v>95</v>
      </c>
      <c r="E42" s="270"/>
    </row>
    <row r="43" spans="3:5" x14ac:dyDescent="0.2">
      <c r="C43" s="268" t="s">
        <v>325</v>
      </c>
      <c r="D43" s="268" t="s">
        <v>326</v>
      </c>
      <c r="E43" s="268"/>
    </row>
    <row r="44" spans="3:5" x14ac:dyDescent="0.2">
      <c r="C44" s="268" t="s">
        <v>327</v>
      </c>
      <c r="D44" s="270" t="s">
        <v>328</v>
      </c>
      <c r="E44" s="270"/>
    </row>
    <row r="45" spans="3:5" x14ac:dyDescent="0.2">
      <c r="C45" s="268" t="s">
        <v>329</v>
      </c>
      <c r="D45" s="268" t="s">
        <v>329</v>
      </c>
      <c r="E45" s="268"/>
    </row>
    <row r="46" spans="3:5" x14ac:dyDescent="0.2">
      <c r="C46" s="268" t="s">
        <v>127</v>
      </c>
      <c r="D46" s="268" t="s">
        <v>127</v>
      </c>
      <c r="E46" s="268"/>
    </row>
    <row r="47" spans="3:5" x14ac:dyDescent="0.2">
      <c r="C47" s="268" t="s">
        <v>330</v>
      </c>
      <c r="D47" s="270" t="s">
        <v>331</v>
      </c>
      <c r="E47" s="270"/>
    </row>
    <row r="48" spans="3:5" x14ac:dyDescent="0.2">
      <c r="C48" s="268" t="s">
        <v>332</v>
      </c>
      <c r="D48" s="270" t="s">
        <v>333</v>
      </c>
      <c r="E48" s="270"/>
    </row>
    <row r="49" spans="3:5" x14ac:dyDescent="0.2">
      <c r="C49" s="268" t="s">
        <v>334</v>
      </c>
      <c r="D49" s="270" t="s">
        <v>335</v>
      </c>
      <c r="E49" s="270"/>
    </row>
    <row r="50" spans="3:5" x14ac:dyDescent="0.2">
      <c r="C50" s="268" t="s">
        <v>336</v>
      </c>
      <c r="D50" s="270" t="s">
        <v>337</v>
      </c>
      <c r="E50" s="270"/>
    </row>
    <row r="51" spans="3:5" x14ac:dyDescent="0.2">
      <c r="C51" s="268" t="s">
        <v>338</v>
      </c>
      <c r="D51" s="270" t="s">
        <v>339</v>
      </c>
      <c r="E51" s="270"/>
    </row>
    <row r="52" spans="3:5" x14ac:dyDescent="0.2">
      <c r="C52" s="268" t="s">
        <v>340</v>
      </c>
      <c r="D52" s="270" t="s">
        <v>341</v>
      </c>
      <c r="E52" s="270"/>
    </row>
    <row r="53" spans="3:5" x14ac:dyDescent="0.2">
      <c r="C53" s="268" t="s">
        <v>342</v>
      </c>
      <c r="D53" s="270" t="s">
        <v>106</v>
      </c>
      <c r="E53" s="270"/>
    </row>
    <row r="54" spans="3:5" x14ac:dyDescent="0.2">
      <c r="C54" s="268" t="s">
        <v>343</v>
      </c>
      <c r="D54" s="269" t="s">
        <v>91</v>
      </c>
      <c r="E54" s="269"/>
    </row>
    <row r="55" spans="3:5" x14ac:dyDescent="0.2">
      <c r="C55" s="268" t="s">
        <v>344</v>
      </c>
      <c r="D55" s="269" t="s">
        <v>96</v>
      </c>
      <c r="E55" s="269"/>
    </row>
    <row r="56" spans="3:5" x14ac:dyDescent="0.2">
      <c r="C56" s="268" t="s">
        <v>345</v>
      </c>
      <c r="D56" s="269" t="s">
        <v>92</v>
      </c>
      <c r="E56" s="269"/>
    </row>
    <row r="57" spans="3:5" x14ac:dyDescent="0.2">
      <c r="C57" s="268" t="s">
        <v>346</v>
      </c>
      <c r="D57" s="269" t="s">
        <v>347</v>
      </c>
      <c r="E57" s="269"/>
    </row>
    <row r="58" spans="3:5" x14ac:dyDescent="0.2">
      <c r="C58" s="269" t="s">
        <v>348</v>
      </c>
      <c r="D58" s="270" t="s">
        <v>348</v>
      </c>
      <c r="E58" s="270"/>
    </row>
    <row r="59" spans="3:5" x14ac:dyDescent="0.2">
      <c r="C59" s="268" t="s">
        <v>349</v>
      </c>
      <c r="D59" s="270" t="s">
        <v>119</v>
      </c>
      <c r="E59" s="270"/>
    </row>
    <row r="60" spans="3:5" x14ac:dyDescent="0.2">
      <c r="C60" s="268" t="s">
        <v>350</v>
      </c>
      <c r="D60" s="270" t="s">
        <v>351</v>
      </c>
      <c r="E60" s="270"/>
    </row>
    <row r="61" spans="3:5" x14ac:dyDescent="0.2">
      <c r="C61" s="268" t="s">
        <v>352</v>
      </c>
      <c r="D61" s="270" t="s">
        <v>114</v>
      </c>
      <c r="E61" s="270"/>
    </row>
    <row r="62" spans="3:5" x14ac:dyDescent="0.2">
      <c r="C62" s="268" t="s">
        <v>353</v>
      </c>
      <c r="D62" s="270" t="s">
        <v>354</v>
      </c>
      <c r="E62" s="270"/>
    </row>
    <row r="63" spans="3:5" x14ac:dyDescent="0.2">
      <c r="C63" s="268" t="s">
        <v>355</v>
      </c>
      <c r="D63" s="270" t="s">
        <v>356</v>
      </c>
      <c r="E63" s="270"/>
    </row>
    <row r="64" spans="3:5" x14ac:dyDescent="0.2">
      <c r="C64" s="268" t="s">
        <v>357</v>
      </c>
      <c r="D64" s="268" t="s">
        <v>358</v>
      </c>
      <c r="E64" s="268"/>
    </row>
    <row r="65" spans="3:5" x14ac:dyDescent="0.2">
      <c r="C65" s="268" t="s">
        <v>359</v>
      </c>
      <c r="D65" s="270" t="s">
        <v>118</v>
      </c>
      <c r="E65" s="270"/>
    </row>
    <row r="66" spans="3:5" x14ac:dyDescent="0.2">
      <c r="C66" s="268" t="s">
        <v>360</v>
      </c>
      <c r="D66" s="270" t="s">
        <v>115</v>
      </c>
      <c r="E66" s="270"/>
    </row>
    <row r="67" spans="3:5" x14ac:dyDescent="0.2">
      <c r="C67" s="268" t="s">
        <v>361</v>
      </c>
      <c r="D67" s="270" t="s">
        <v>123</v>
      </c>
      <c r="E67" s="270"/>
    </row>
    <row r="68" spans="3:5" x14ac:dyDescent="0.2">
      <c r="C68" s="268" t="s">
        <v>362</v>
      </c>
      <c r="D68" s="270" t="s">
        <v>89</v>
      </c>
      <c r="E68" s="270"/>
    </row>
    <row r="69" spans="3:5" x14ac:dyDescent="0.2">
      <c r="C69" s="268" t="s">
        <v>363</v>
      </c>
      <c r="D69" s="270" t="s">
        <v>364</v>
      </c>
      <c r="E69" s="270"/>
    </row>
    <row r="70" spans="3:5" x14ac:dyDescent="0.2">
      <c r="C70" s="268" t="s">
        <v>365</v>
      </c>
      <c r="D70" s="270" t="s">
        <v>121</v>
      </c>
      <c r="E70" s="270"/>
    </row>
    <row r="71" spans="3:5" x14ac:dyDescent="0.2">
      <c r="C71" s="266" t="s">
        <v>366</v>
      </c>
      <c r="D71" s="267" t="s">
        <v>367</v>
      </c>
      <c r="E71" s="267"/>
    </row>
    <row r="72" spans="3:5" x14ac:dyDescent="0.2">
      <c r="C72" s="273" t="s">
        <v>368</v>
      </c>
      <c r="D72" s="266" t="s">
        <v>369</v>
      </c>
      <c r="E72" s="266"/>
    </row>
    <row r="73" spans="3:5" x14ac:dyDescent="0.2">
      <c r="C73" s="268" t="s">
        <v>370</v>
      </c>
      <c r="D73" s="270" t="s">
        <v>371</v>
      </c>
      <c r="E73" s="270"/>
    </row>
    <row r="74" spans="3:5" x14ac:dyDescent="0.2">
      <c r="C74" s="268" t="s">
        <v>372</v>
      </c>
      <c r="D74" s="270" t="s">
        <v>373</v>
      </c>
      <c r="E74" s="270"/>
    </row>
    <row r="75" spans="3:5" x14ac:dyDescent="0.2">
      <c r="C75" s="268" t="s">
        <v>374</v>
      </c>
      <c r="D75" s="270" t="s">
        <v>375</v>
      </c>
      <c r="E75" s="270"/>
    </row>
    <row r="76" spans="3:5" x14ac:dyDescent="0.2">
      <c r="C76" s="268" t="s">
        <v>376</v>
      </c>
      <c r="D76" s="270" t="s">
        <v>377</v>
      </c>
      <c r="E76" s="270"/>
    </row>
    <row r="77" spans="3:5" x14ac:dyDescent="0.2">
      <c r="C77" s="268" t="s">
        <v>378</v>
      </c>
      <c r="D77" s="270" t="s">
        <v>379</v>
      </c>
      <c r="E77" s="270"/>
    </row>
    <row r="78" spans="3:5" x14ac:dyDescent="0.2">
      <c r="C78" s="268" t="s">
        <v>380</v>
      </c>
      <c r="D78" s="270" t="s">
        <v>381</v>
      </c>
      <c r="E78" s="270"/>
    </row>
    <row r="79" spans="3:5" x14ac:dyDescent="0.2">
      <c r="C79" s="268" t="s">
        <v>382</v>
      </c>
      <c r="D79" s="270" t="s">
        <v>383</v>
      </c>
      <c r="E79" s="270"/>
    </row>
    <row r="80" spans="3:5" x14ac:dyDescent="0.2">
      <c r="C80" s="268" t="s">
        <v>384</v>
      </c>
      <c r="D80" s="270" t="s">
        <v>385</v>
      </c>
      <c r="E80" s="270"/>
    </row>
    <row r="81" spans="3:5" x14ac:dyDescent="0.2">
      <c r="C81" s="268" t="s">
        <v>386</v>
      </c>
      <c r="D81" s="270" t="s">
        <v>387</v>
      </c>
      <c r="E81" s="270"/>
    </row>
    <row r="82" spans="3:5" x14ac:dyDescent="0.2">
      <c r="C82" s="268" t="s">
        <v>388</v>
      </c>
      <c r="D82" s="270" t="s">
        <v>389</v>
      </c>
      <c r="E82" s="270"/>
    </row>
    <row r="83" spans="3:5" x14ac:dyDescent="0.2">
      <c r="C83" s="268" t="s">
        <v>390</v>
      </c>
      <c r="D83" s="270" t="s">
        <v>391</v>
      </c>
      <c r="E83" s="270"/>
    </row>
    <row r="84" spans="3:5" x14ac:dyDescent="0.2">
      <c r="C84" s="268" t="s">
        <v>392</v>
      </c>
      <c r="D84" s="270" t="s">
        <v>393</v>
      </c>
      <c r="E84" s="270"/>
    </row>
    <row r="85" spans="3:5" x14ac:dyDescent="0.2">
      <c r="C85" s="268" t="s">
        <v>394</v>
      </c>
      <c r="D85" s="270" t="s">
        <v>395</v>
      </c>
      <c r="E85" s="270"/>
    </row>
    <row r="86" spans="3:5" x14ac:dyDescent="0.2">
      <c r="C86" s="268" t="s">
        <v>396</v>
      </c>
      <c r="D86" s="270" t="s">
        <v>397</v>
      </c>
      <c r="E86" s="270"/>
    </row>
    <row r="87" spans="3:5" x14ac:dyDescent="0.2">
      <c r="C87" s="268" t="s">
        <v>398</v>
      </c>
      <c r="D87" s="270" t="s">
        <v>399</v>
      </c>
      <c r="E87" s="270"/>
    </row>
    <row r="88" spans="3:5" x14ac:dyDescent="0.2">
      <c r="C88" s="268" t="s">
        <v>400</v>
      </c>
      <c r="D88" s="270" t="s">
        <v>401</v>
      </c>
      <c r="E88" s="270"/>
    </row>
    <row r="89" spans="3:5" x14ac:dyDescent="0.2">
      <c r="C89" s="268" t="s">
        <v>402</v>
      </c>
      <c r="D89" s="270" t="s">
        <v>403</v>
      </c>
      <c r="E89" s="270"/>
    </row>
    <row r="90" spans="3:5" x14ac:dyDescent="0.2">
      <c r="C90" s="268" t="s">
        <v>404</v>
      </c>
      <c r="D90" s="270" t="s">
        <v>405</v>
      </c>
      <c r="E90" s="270"/>
    </row>
    <row r="91" spans="3:5" x14ac:dyDescent="0.2">
      <c r="C91" s="268" t="s">
        <v>406</v>
      </c>
      <c r="D91" s="270" t="s">
        <v>407</v>
      </c>
      <c r="E91" s="270"/>
    </row>
    <row r="92" spans="3:5" x14ac:dyDescent="0.2">
      <c r="C92" s="268" t="s">
        <v>408</v>
      </c>
      <c r="D92" s="270" t="s">
        <v>409</v>
      </c>
      <c r="E92" s="270"/>
    </row>
    <row r="93" spans="3:5" x14ac:dyDescent="0.2">
      <c r="C93" s="268" t="s">
        <v>410</v>
      </c>
      <c r="D93" s="270" t="s">
        <v>411</v>
      </c>
      <c r="E93" s="270"/>
    </row>
    <row r="94" spans="3:5" x14ac:dyDescent="0.2">
      <c r="C94" s="269" t="s">
        <v>412</v>
      </c>
      <c r="D94" s="270" t="s">
        <v>413</v>
      </c>
      <c r="E94" s="270"/>
    </row>
    <row r="95" spans="3:5" x14ac:dyDescent="0.2">
      <c r="C95" s="269" t="s">
        <v>414</v>
      </c>
      <c r="D95" s="270" t="s">
        <v>415</v>
      </c>
      <c r="E95" s="270"/>
    </row>
    <row r="96" spans="3:5" x14ac:dyDescent="0.2">
      <c r="C96" s="269" t="s">
        <v>416</v>
      </c>
      <c r="D96" s="270" t="s">
        <v>417</v>
      </c>
      <c r="E96" s="270"/>
    </row>
    <row r="97" spans="3:5" x14ac:dyDescent="0.2">
      <c r="C97" s="268" t="s">
        <v>418</v>
      </c>
      <c r="D97" s="270" t="s">
        <v>419</v>
      </c>
      <c r="E97" s="270"/>
    </row>
    <row r="98" spans="3:5" x14ac:dyDescent="0.2">
      <c r="C98" s="268" t="s">
        <v>420</v>
      </c>
      <c r="D98" s="270" t="s">
        <v>141</v>
      </c>
      <c r="E98" s="270"/>
    </row>
    <row r="99" spans="3:5" x14ac:dyDescent="0.2">
      <c r="C99" s="268" t="s">
        <v>421</v>
      </c>
      <c r="D99" s="270" t="s">
        <v>422</v>
      </c>
      <c r="E99" s="270"/>
    </row>
    <row r="100" spans="3:5" x14ac:dyDescent="0.2">
      <c r="C100" s="268" t="s">
        <v>423</v>
      </c>
      <c r="D100" s="270" t="s">
        <v>424</v>
      </c>
      <c r="E100" s="270"/>
    </row>
    <row r="101" spans="3:5" x14ac:dyDescent="0.2">
      <c r="C101" s="268" t="s">
        <v>425</v>
      </c>
      <c r="D101" s="270" t="s">
        <v>426</v>
      </c>
      <c r="E101" s="270"/>
    </row>
    <row r="102" spans="3:5" x14ac:dyDescent="0.2">
      <c r="C102" s="268" t="s">
        <v>427</v>
      </c>
      <c r="D102" s="270" t="s">
        <v>428</v>
      </c>
      <c r="E102" s="270"/>
    </row>
    <row r="103" spans="3:5" x14ac:dyDescent="0.2">
      <c r="C103" s="268" t="s">
        <v>429</v>
      </c>
      <c r="D103" s="270" t="s">
        <v>430</v>
      </c>
      <c r="E103" s="270"/>
    </row>
    <row r="104" spans="3:5" x14ac:dyDescent="0.2">
      <c r="C104" s="268" t="s">
        <v>431</v>
      </c>
      <c r="D104" s="270" t="s">
        <v>20</v>
      </c>
      <c r="E104" s="270"/>
    </row>
    <row r="105" spans="3:5" x14ac:dyDescent="0.2">
      <c r="C105" s="268" t="s">
        <v>432</v>
      </c>
      <c r="D105" s="270" t="s">
        <v>433</v>
      </c>
      <c r="E105" s="270"/>
    </row>
    <row r="106" spans="3:5" x14ac:dyDescent="0.2">
      <c r="C106" s="268" t="s">
        <v>434</v>
      </c>
      <c r="D106" s="270" t="s">
        <v>435</v>
      </c>
      <c r="E106" s="270"/>
    </row>
    <row r="107" spans="3:5" x14ac:dyDescent="0.2">
      <c r="C107" s="268" t="s">
        <v>436</v>
      </c>
      <c r="D107" s="270" t="s">
        <v>437</v>
      </c>
      <c r="E107" s="270"/>
    </row>
    <row r="108" spans="3:5" x14ac:dyDescent="0.2">
      <c r="C108" s="273" t="s">
        <v>438</v>
      </c>
      <c r="D108" s="267" t="s">
        <v>439</v>
      </c>
      <c r="E108" s="267"/>
    </row>
    <row r="109" spans="3:5" x14ac:dyDescent="0.2">
      <c r="C109" s="267" t="s">
        <v>440</v>
      </c>
      <c r="D109" s="267" t="s">
        <v>440</v>
      </c>
      <c r="E109" s="267"/>
    </row>
    <row r="110" spans="3:5" x14ac:dyDescent="0.2">
      <c r="C110" s="269" t="s">
        <v>441</v>
      </c>
      <c r="D110" s="270" t="s">
        <v>442</v>
      </c>
      <c r="E110" s="270"/>
    </row>
    <row r="111" spans="3:5" x14ac:dyDescent="0.2">
      <c r="C111" s="268" t="s">
        <v>443</v>
      </c>
      <c r="D111" s="270" t="s">
        <v>444</v>
      </c>
      <c r="E111" s="270"/>
    </row>
    <row r="112" spans="3:5" x14ac:dyDescent="0.2">
      <c r="C112" s="268" t="s">
        <v>445</v>
      </c>
      <c r="D112" s="270" t="s">
        <v>446</v>
      </c>
      <c r="E112" s="270"/>
    </row>
    <row r="113" spans="3:5" x14ac:dyDescent="0.2">
      <c r="C113" s="269" t="s">
        <v>447</v>
      </c>
      <c r="D113" s="270" t="s">
        <v>448</v>
      </c>
      <c r="E113" s="270"/>
    </row>
    <row r="114" spans="3:5" x14ac:dyDescent="0.2">
      <c r="C114" s="269" t="s">
        <v>449</v>
      </c>
      <c r="D114" s="270" t="s">
        <v>450</v>
      </c>
      <c r="E114" s="270"/>
    </row>
    <row r="115" spans="3:5" x14ac:dyDescent="0.2">
      <c r="C115" s="23" t="s">
        <v>524</v>
      </c>
      <c r="D115" s="23" t="s">
        <v>521</v>
      </c>
    </row>
    <row r="116" spans="3:5" x14ac:dyDescent="0.2">
      <c r="C116" s="23" t="s">
        <v>369</v>
      </c>
      <c r="D116" s="23" t="s">
        <v>369</v>
      </c>
    </row>
  </sheetData>
  <mergeCells count="3">
    <mergeCell ref="C5:D5"/>
    <mergeCell ref="G5:H5"/>
    <mergeCell ref="K5:L5"/>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36865" r:id="rId4" name="CommandButton1">
          <controlPr defaultSize="0" autoLine="0" autoPict="0" r:id="rId5">
            <anchor moveWithCells="1">
              <from>
                <xdr:col>2</xdr:col>
                <xdr:colOff>9525</xdr:colOff>
                <xdr:row>1</xdr:row>
                <xdr:rowOff>28575</xdr:rowOff>
              </from>
              <to>
                <xdr:col>3</xdr:col>
                <xdr:colOff>0</xdr:colOff>
                <xdr:row>3</xdr:row>
                <xdr:rowOff>28575</xdr:rowOff>
              </to>
            </anchor>
          </controlPr>
        </control>
      </mc:Choice>
      <mc:Fallback>
        <control shapeId="3686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29</vt:i4>
      </vt:variant>
    </vt:vector>
  </HeadingPairs>
  <TitlesOfParts>
    <vt:vector size="36" baseType="lpstr">
      <vt:lpstr>Daily Operation</vt:lpstr>
      <vt:lpstr>Contract DB (East)</vt:lpstr>
      <vt:lpstr>LongTerm1</vt:lpstr>
      <vt:lpstr>Configuration</vt:lpstr>
      <vt:lpstr>Correlations</vt:lpstr>
      <vt:lpstr>Curves</vt:lpstr>
      <vt:lpstr>Codes</vt:lpstr>
      <vt:lpstr>BasisCurves</vt:lpstr>
      <vt:lpstr>BookCodes</vt:lpstr>
      <vt:lpstr>'Contract DB (East)'!ContractList</vt:lpstr>
      <vt:lpstr>CorrelationOne</vt:lpstr>
      <vt:lpstr>CorrelationTwo</vt:lpstr>
      <vt:lpstr>CorrelFile</vt:lpstr>
      <vt:lpstr>CorrelPage</vt:lpstr>
      <vt:lpstr>CurveCodes</vt:lpstr>
      <vt:lpstr>CurveNames</vt:lpstr>
      <vt:lpstr>CurveStart</vt:lpstr>
      <vt:lpstr>CurveTbl</vt:lpstr>
      <vt:lpstr>CurveTypes</vt:lpstr>
      <vt:lpstr>DBName</vt:lpstr>
      <vt:lpstr>EndDate</vt:lpstr>
      <vt:lpstr>FetchDate</vt:lpstr>
      <vt:lpstr>GRITable</vt:lpstr>
      <vt:lpstr>IndexCurves</vt:lpstr>
      <vt:lpstr>IndexMid</vt:lpstr>
      <vt:lpstr>InfoStart</vt:lpstr>
      <vt:lpstr>LiborCurve</vt:lpstr>
      <vt:lpstr>NymexCurve</vt:lpstr>
      <vt:lpstr>OffsetDays</vt:lpstr>
      <vt:lpstr>OmicronTable</vt:lpstr>
      <vt:lpstr>Password</vt:lpstr>
      <vt:lpstr>RegionList</vt:lpstr>
      <vt:lpstr>RegionRptConfig</vt:lpstr>
      <vt:lpstr>StartDate</vt:lpstr>
      <vt:lpstr>TodayDate</vt:lpstr>
      <vt:lpstr>UserName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gcouch</dc:creator>
  <cp:lastModifiedBy>Jan Havlíček</cp:lastModifiedBy>
  <cp:lastPrinted>2000-08-09T17:29:05Z</cp:lastPrinted>
  <dcterms:created xsi:type="dcterms:W3CDTF">2000-03-15T19:43:32Z</dcterms:created>
  <dcterms:modified xsi:type="dcterms:W3CDTF">2023-09-11T15:25:14Z</dcterms:modified>
</cp:coreProperties>
</file>