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8C06B7-66DC-4092-8E54-CF3081B43C4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D9" i="1"/>
  <c r="E9" i="1"/>
  <c r="F9" i="1"/>
  <c r="G9" i="1"/>
  <c r="H9" i="1"/>
  <c r="I9" i="1"/>
  <c r="J9" i="1"/>
  <c r="K9" i="1"/>
  <c r="L9" i="1"/>
  <c r="M9" i="1"/>
  <c r="N9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E20" i="1"/>
  <c r="H20" i="1"/>
  <c r="K20" i="1"/>
  <c r="N20" i="1"/>
  <c r="H21" i="1"/>
  <c r="N21" i="1"/>
  <c r="N22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E33" i="1"/>
  <c r="H33" i="1"/>
  <c r="K33" i="1"/>
  <c r="N33" i="1"/>
  <c r="H34" i="1"/>
  <c r="N34" i="1"/>
  <c r="N35" i="1"/>
</calcChain>
</file>

<file path=xl/sharedStrings.xml><?xml version="1.0" encoding="utf-8"?>
<sst xmlns="http://schemas.openxmlformats.org/spreadsheetml/2006/main" count="23" uniqueCount="14">
  <si>
    <t>Hp</t>
  </si>
  <si>
    <t>Btu/Hp*hr</t>
  </si>
  <si>
    <t xml:space="preserve"> </t>
  </si>
  <si>
    <t>Efficiency</t>
  </si>
  <si>
    <t>Quarterly MMBtu's</t>
  </si>
  <si>
    <t>Semi-Annual MMBtu's</t>
  </si>
  <si>
    <t>Annual MMBtu's</t>
  </si>
  <si>
    <t>Low Load Factor Analysis</t>
  </si>
  <si>
    <t>Max Load Factor Analysis</t>
  </si>
  <si>
    <t>Load Factor</t>
  </si>
  <si>
    <t>Hp*hrs</t>
  </si>
  <si>
    <t>MMBtu Vol</t>
  </si>
  <si>
    <t>daily MMBtu</t>
  </si>
  <si>
    <t>Bay Gas Storage - Compression Analysis of fuel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</si>
</sst>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8" formatCode="dd\-mmm\-yy"/>
  </numFmts>
  <fonts count="4" x14ac:knownFonts="1">
    <font>
      <sz val="10"/>
      <name val="Arial"/>
    </font>
    <font>
      <sz val="10"/>
      <name val="Arial"/>
    </font>
    <font>
      <sz val="10"/>
      <color indexed="12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1" xfId="0" applyBorder="1"/>
    <xf numFmtId="9" fontId="0" fillId="0" borderId="2" xfId="2" applyFont="1" applyBorder="1"/>
    <xf numFmtId="9" fontId="0" fillId="0" borderId="3" xfId="2" applyFont="1" applyBorder="1"/>
    <xf numFmtId="0" fontId="0" fillId="0" borderId="4" xfId="0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165" fontId="0" fillId="0" borderId="8" xfId="0" applyNumberForma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168" fontId="2" fillId="2" borderId="0" xfId="0" applyNumberFormat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0" fillId="3" borderId="0" xfId="0" applyFill="1"/>
    <xf numFmtId="165" fontId="0" fillId="3" borderId="0" xfId="1" applyNumberFormat="1" applyFont="1" applyFill="1"/>
    <xf numFmtId="10" fontId="0" fillId="3" borderId="0" xfId="2" applyNumberFormat="1" applyFont="1" applyFill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165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65" fontId="0" fillId="3" borderId="0" xfId="0" applyNumberFormat="1" applyFill="1" applyBorder="1"/>
    <xf numFmtId="165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8" xfId="0" applyNumberForma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3" fillId="0" borderId="0" xfId="0" applyFont="1" applyFill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36"/>
  <sheetViews>
    <sheetView tabSelected="1" topLeftCell="A5" workbookViewId="0">
      <selection activeCell="B7" sqref="B7"/>
    </sheetView>
  </sheetViews>
  <sheetFormatPr defaultRowHeight="12.75" x14ac:dyDescent="0.2"/>
  <cols>
    <col min="1" max="1" width="15.42578125" customWidth="1"/>
    <col min="2" max="2" width="12.85546875" bestFit="1" customWidth="1"/>
    <col min="3" max="3" width="11.42578125" customWidth="1"/>
    <col min="4" max="4" width="10.7109375" customWidth="1"/>
    <col min="5" max="5" width="11.85546875" customWidth="1"/>
    <col min="6" max="6" width="10.7109375" customWidth="1"/>
    <col min="7" max="7" width="11.85546875" customWidth="1"/>
    <col min="8" max="8" width="11.140625" customWidth="1"/>
    <col min="9" max="9" width="12.140625" customWidth="1"/>
    <col min="10" max="10" width="11" customWidth="1"/>
    <col min="11" max="11" width="10.28515625" customWidth="1"/>
    <col min="12" max="12" width="12.5703125" customWidth="1"/>
    <col min="13" max="13" width="11" customWidth="1"/>
    <col min="14" max="14" width="12.140625" customWidth="1"/>
  </cols>
  <sheetData>
    <row r="2" spans="1:14" x14ac:dyDescent="0.2">
      <c r="C2" t="s">
        <v>2</v>
      </c>
    </row>
    <row r="6" spans="1:14" ht="15.75" x14ac:dyDescent="0.25">
      <c r="A6" s="36" t="s">
        <v>13</v>
      </c>
    </row>
    <row r="8" spans="1:14" x14ac:dyDescent="0.2">
      <c r="C8" s="16">
        <v>37286</v>
      </c>
      <c r="D8" s="16">
        <f t="shared" ref="D8:N8" si="0">EOMONTH(C8,1)</f>
        <v>37315</v>
      </c>
      <c r="E8" s="16">
        <f t="shared" si="0"/>
        <v>37346</v>
      </c>
      <c r="F8" s="16">
        <f t="shared" si="0"/>
        <v>37376</v>
      </c>
      <c r="G8" s="16">
        <f t="shared" si="0"/>
        <v>37407</v>
      </c>
      <c r="H8" s="16">
        <f t="shared" si="0"/>
        <v>37437</v>
      </c>
      <c r="I8" s="16">
        <f t="shared" si="0"/>
        <v>37468</v>
      </c>
      <c r="J8" s="16">
        <f t="shared" si="0"/>
        <v>37499</v>
      </c>
      <c r="K8" s="16">
        <f t="shared" si="0"/>
        <v>37529</v>
      </c>
      <c r="L8" s="16">
        <f t="shared" si="0"/>
        <v>37560</v>
      </c>
      <c r="M8" s="16">
        <f t="shared" si="0"/>
        <v>37590</v>
      </c>
      <c r="N8" s="16">
        <f t="shared" si="0"/>
        <v>37621</v>
      </c>
    </row>
    <row r="9" spans="1:14" x14ac:dyDescent="0.2">
      <c r="C9" s="17">
        <v>30</v>
      </c>
      <c r="D9" s="18">
        <f t="shared" ref="D9:N9" si="1">D8-EOMONTH(D8,-1)</f>
        <v>28</v>
      </c>
      <c r="E9" s="18">
        <f t="shared" si="1"/>
        <v>31</v>
      </c>
      <c r="F9" s="18">
        <f t="shared" si="1"/>
        <v>30</v>
      </c>
      <c r="G9" s="18">
        <f t="shared" si="1"/>
        <v>31</v>
      </c>
      <c r="H9" s="18">
        <f t="shared" si="1"/>
        <v>30</v>
      </c>
      <c r="I9" s="18">
        <f t="shared" si="1"/>
        <v>31</v>
      </c>
      <c r="J9" s="18">
        <f t="shared" si="1"/>
        <v>31</v>
      </c>
      <c r="K9" s="18">
        <f t="shared" si="1"/>
        <v>30</v>
      </c>
      <c r="L9" s="18">
        <f t="shared" si="1"/>
        <v>31</v>
      </c>
      <c r="M9" s="18">
        <f t="shared" si="1"/>
        <v>30</v>
      </c>
      <c r="N9" s="18">
        <f t="shared" si="1"/>
        <v>31</v>
      </c>
    </row>
    <row r="10" spans="1:14" x14ac:dyDescent="0.2">
      <c r="A10" s="19" t="s">
        <v>0</v>
      </c>
      <c r="B10" s="20">
        <v>13000</v>
      </c>
    </row>
    <row r="11" spans="1:14" x14ac:dyDescent="0.2">
      <c r="A11" s="19" t="s">
        <v>1</v>
      </c>
      <c r="B11" s="19">
        <v>7521</v>
      </c>
    </row>
    <row r="12" spans="1:14" x14ac:dyDescent="0.2">
      <c r="A12" s="19" t="s">
        <v>3</v>
      </c>
      <c r="B12" s="21">
        <v>0.95079999999999998</v>
      </c>
    </row>
    <row r="14" spans="1:14" ht="15.75" x14ac:dyDescent="0.25">
      <c r="A14" s="35" t="s">
        <v>7</v>
      </c>
    </row>
    <row r="15" spans="1:14" x14ac:dyDescent="0.2">
      <c r="A15" s="3" t="s">
        <v>9</v>
      </c>
      <c r="B15" s="4">
        <v>0.2</v>
      </c>
      <c r="C15" s="4">
        <f>B15</f>
        <v>0.2</v>
      </c>
      <c r="D15" s="4">
        <f t="shared" ref="D15:N15" si="2">C15</f>
        <v>0.2</v>
      </c>
      <c r="E15" s="4">
        <f t="shared" si="2"/>
        <v>0.2</v>
      </c>
      <c r="F15" s="4">
        <f t="shared" si="2"/>
        <v>0.2</v>
      </c>
      <c r="G15" s="4">
        <f t="shared" si="2"/>
        <v>0.2</v>
      </c>
      <c r="H15" s="4">
        <f t="shared" si="2"/>
        <v>0.2</v>
      </c>
      <c r="I15" s="4">
        <f t="shared" si="2"/>
        <v>0.2</v>
      </c>
      <c r="J15" s="4">
        <f t="shared" si="2"/>
        <v>0.2</v>
      </c>
      <c r="K15" s="4">
        <f t="shared" si="2"/>
        <v>0.2</v>
      </c>
      <c r="L15" s="4">
        <f t="shared" si="2"/>
        <v>0.2</v>
      </c>
      <c r="M15" s="4">
        <f t="shared" si="2"/>
        <v>0.2</v>
      </c>
      <c r="N15" s="5">
        <f t="shared" si="2"/>
        <v>0.2</v>
      </c>
    </row>
    <row r="16" spans="1:14" x14ac:dyDescent="0.2">
      <c r="A16" s="6" t="s">
        <v>10</v>
      </c>
      <c r="B16" s="7" t="s">
        <v>2</v>
      </c>
      <c r="C16" s="7">
        <f>($B$10/$B$12)*C9*24*C15</f>
        <v>1968868.3214135466</v>
      </c>
      <c r="D16" s="7">
        <f t="shared" ref="D16:N16" si="3">($B$10/$B$12)*D9*24*D15</f>
        <v>1837610.4333193102</v>
      </c>
      <c r="E16" s="7">
        <f t="shared" si="3"/>
        <v>2034497.2654606649</v>
      </c>
      <c r="F16" s="7">
        <f t="shared" si="3"/>
        <v>1968868.3214135466</v>
      </c>
      <c r="G16" s="7">
        <f t="shared" si="3"/>
        <v>2034497.2654606649</v>
      </c>
      <c r="H16" s="7">
        <f t="shared" si="3"/>
        <v>1968868.3214135466</v>
      </c>
      <c r="I16" s="7">
        <f t="shared" si="3"/>
        <v>2034497.2654606649</v>
      </c>
      <c r="J16" s="7">
        <f t="shared" si="3"/>
        <v>2034497.2654606649</v>
      </c>
      <c r="K16" s="7">
        <f t="shared" si="3"/>
        <v>1968868.3214135466</v>
      </c>
      <c r="L16" s="7">
        <f t="shared" si="3"/>
        <v>2034497.2654606649</v>
      </c>
      <c r="M16" s="7">
        <f t="shared" si="3"/>
        <v>1968868.3214135466</v>
      </c>
      <c r="N16" s="8">
        <f t="shared" si="3"/>
        <v>2034497.2654606649</v>
      </c>
    </row>
    <row r="17" spans="1:14" x14ac:dyDescent="0.2">
      <c r="A17" s="6" t="s">
        <v>11</v>
      </c>
      <c r="B17" s="7"/>
      <c r="C17" s="7">
        <f>($B$11/1000000)*C16</f>
        <v>14807.858645351283</v>
      </c>
      <c r="D17" s="7">
        <f t="shared" ref="D17:N17" si="4">($B$11/1000000)*D16</f>
        <v>13820.668068994531</v>
      </c>
      <c r="E17" s="7">
        <f t="shared" si="4"/>
        <v>15301.453933529659</v>
      </c>
      <c r="F17" s="7">
        <f t="shared" si="4"/>
        <v>14807.858645351283</v>
      </c>
      <c r="G17" s="7">
        <f t="shared" si="4"/>
        <v>15301.453933529659</v>
      </c>
      <c r="H17" s="7">
        <f t="shared" si="4"/>
        <v>14807.858645351283</v>
      </c>
      <c r="I17" s="7">
        <f t="shared" si="4"/>
        <v>15301.453933529659</v>
      </c>
      <c r="J17" s="7">
        <f t="shared" si="4"/>
        <v>15301.453933529659</v>
      </c>
      <c r="K17" s="7">
        <f t="shared" si="4"/>
        <v>14807.858645351283</v>
      </c>
      <c r="L17" s="7">
        <f t="shared" si="4"/>
        <v>15301.453933529659</v>
      </c>
      <c r="M17" s="7">
        <f t="shared" si="4"/>
        <v>14807.858645351283</v>
      </c>
      <c r="N17" s="8">
        <f t="shared" si="4"/>
        <v>15301.453933529659</v>
      </c>
    </row>
    <row r="18" spans="1:14" x14ac:dyDescent="0.2">
      <c r="A18" s="10" t="s">
        <v>12</v>
      </c>
      <c r="B18" s="14"/>
      <c r="C18" s="14">
        <f>C17/C9</f>
        <v>493.59528817837611</v>
      </c>
      <c r="D18" s="14">
        <f t="shared" ref="D18:N18" si="5">D17/D9</f>
        <v>493.59528817837611</v>
      </c>
      <c r="E18" s="14">
        <f t="shared" si="5"/>
        <v>493.59528817837611</v>
      </c>
      <c r="F18" s="14">
        <f t="shared" si="5"/>
        <v>493.59528817837611</v>
      </c>
      <c r="G18" s="14">
        <f t="shared" si="5"/>
        <v>493.59528817837611</v>
      </c>
      <c r="H18" s="14">
        <f t="shared" si="5"/>
        <v>493.59528817837611</v>
      </c>
      <c r="I18" s="14">
        <f t="shared" si="5"/>
        <v>493.59528817837611</v>
      </c>
      <c r="J18" s="14">
        <f t="shared" si="5"/>
        <v>493.59528817837611</v>
      </c>
      <c r="K18" s="14">
        <f t="shared" si="5"/>
        <v>493.59528817837611</v>
      </c>
      <c r="L18" s="14">
        <f t="shared" si="5"/>
        <v>493.59528817837611</v>
      </c>
      <c r="M18" s="14">
        <f t="shared" si="5"/>
        <v>493.59528817837611</v>
      </c>
      <c r="N18" s="15">
        <f t="shared" si="5"/>
        <v>493.59528817837611</v>
      </c>
    </row>
    <row r="19" spans="1:14" x14ac:dyDescent="0.2">
      <c r="A19" s="9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 x14ac:dyDescent="0.2">
      <c r="A20" s="22" t="s">
        <v>4</v>
      </c>
      <c r="B20" s="23"/>
      <c r="C20" s="23"/>
      <c r="D20" s="23"/>
      <c r="E20" s="24">
        <f>SUM(C17:E17)</f>
        <v>43929.980647875476</v>
      </c>
      <c r="F20" s="23"/>
      <c r="G20" s="23"/>
      <c r="H20" s="24">
        <f>SUM(F17:H17)</f>
        <v>44917.171224232225</v>
      </c>
      <c r="I20" s="23"/>
      <c r="J20" s="23"/>
      <c r="K20" s="24">
        <f>SUM(I17:K17)</f>
        <v>45410.766512410599</v>
      </c>
      <c r="L20" s="23"/>
      <c r="M20" s="23"/>
      <c r="N20" s="25">
        <f>SUM(L17:N17)</f>
        <v>45410.766512410599</v>
      </c>
    </row>
    <row r="21" spans="1:14" x14ac:dyDescent="0.2">
      <c r="A21" s="26" t="s">
        <v>5</v>
      </c>
      <c r="B21" s="27"/>
      <c r="C21" s="27"/>
      <c r="D21" s="27"/>
      <c r="E21" s="27"/>
      <c r="F21" s="27"/>
      <c r="G21" s="27"/>
      <c r="H21" s="28">
        <f>E20+H20</f>
        <v>88847.151872107701</v>
      </c>
      <c r="I21" s="27"/>
      <c r="J21" s="27"/>
      <c r="K21" s="27"/>
      <c r="L21" s="27"/>
      <c r="M21" s="27"/>
      <c r="N21" s="29">
        <f>K20+N20</f>
        <v>90821.533024821198</v>
      </c>
    </row>
    <row r="22" spans="1:14" x14ac:dyDescent="0.2">
      <c r="A22" s="30" t="s">
        <v>6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2">
        <f>H21+N21</f>
        <v>179668.6848969289</v>
      </c>
    </row>
    <row r="23" spans="1:14" x14ac:dyDescent="0.2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5" spans="1:14" x14ac:dyDescent="0.2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</row>
    <row r="26" spans="1:14" x14ac:dyDescent="0.2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4"/>
    </row>
    <row r="27" spans="1:14" ht="15.75" x14ac:dyDescent="0.25">
      <c r="A27" s="36" t="s">
        <v>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2">
      <c r="A28" s="3" t="s">
        <v>9</v>
      </c>
      <c r="B28" s="4">
        <v>1</v>
      </c>
      <c r="C28" s="4">
        <f>B28</f>
        <v>1</v>
      </c>
      <c r="D28" s="4">
        <f t="shared" ref="D28:N28" si="6">C28</f>
        <v>1</v>
      </c>
      <c r="E28" s="4">
        <f t="shared" si="6"/>
        <v>1</v>
      </c>
      <c r="F28" s="4">
        <f t="shared" si="6"/>
        <v>1</v>
      </c>
      <c r="G28" s="4">
        <f t="shared" si="6"/>
        <v>1</v>
      </c>
      <c r="H28" s="4">
        <f t="shared" si="6"/>
        <v>1</v>
      </c>
      <c r="I28" s="4">
        <f t="shared" si="6"/>
        <v>1</v>
      </c>
      <c r="J28" s="4">
        <f t="shared" si="6"/>
        <v>1</v>
      </c>
      <c r="K28" s="4">
        <f t="shared" si="6"/>
        <v>1</v>
      </c>
      <c r="L28" s="4">
        <f t="shared" si="6"/>
        <v>1</v>
      </c>
      <c r="M28" s="4">
        <f t="shared" si="6"/>
        <v>1</v>
      </c>
      <c r="N28" s="5">
        <f t="shared" si="6"/>
        <v>1</v>
      </c>
    </row>
    <row r="29" spans="1:14" x14ac:dyDescent="0.2">
      <c r="A29" s="6" t="s">
        <v>10</v>
      </c>
      <c r="B29" s="7" t="s">
        <v>2</v>
      </c>
      <c r="C29" s="7">
        <f t="shared" ref="C29:N29" si="7">($B$10/$B$12)*C9*24*C28</f>
        <v>9844341.6070677321</v>
      </c>
      <c r="D29" s="7">
        <f t="shared" si="7"/>
        <v>9188052.1665965505</v>
      </c>
      <c r="E29" s="7">
        <f t="shared" si="7"/>
        <v>10172486.327303324</v>
      </c>
      <c r="F29" s="7">
        <f t="shared" si="7"/>
        <v>9844341.6070677321</v>
      </c>
      <c r="G29" s="7">
        <f t="shared" si="7"/>
        <v>10172486.327303324</v>
      </c>
      <c r="H29" s="7">
        <f t="shared" si="7"/>
        <v>9844341.6070677321</v>
      </c>
      <c r="I29" s="7">
        <f t="shared" si="7"/>
        <v>10172486.327303324</v>
      </c>
      <c r="J29" s="7">
        <f t="shared" si="7"/>
        <v>10172486.327303324</v>
      </c>
      <c r="K29" s="7">
        <f t="shared" si="7"/>
        <v>9844341.6070677321</v>
      </c>
      <c r="L29" s="7">
        <f t="shared" si="7"/>
        <v>10172486.327303324</v>
      </c>
      <c r="M29" s="7">
        <f t="shared" si="7"/>
        <v>9844341.6070677321</v>
      </c>
      <c r="N29" s="8">
        <f t="shared" si="7"/>
        <v>10172486.327303324</v>
      </c>
    </row>
    <row r="30" spans="1:14" x14ac:dyDescent="0.2">
      <c r="A30" s="6" t="s">
        <v>11</v>
      </c>
      <c r="B30" s="9"/>
      <c r="C30" s="7">
        <f>($B$11/1000000)*C29</f>
        <v>74039.293226756417</v>
      </c>
      <c r="D30" s="7">
        <f t="shared" ref="D30:N30" si="8">($B$11/1000000)*D29</f>
        <v>69103.340344972661</v>
      </c>
      <c r="E30" s="7">
        <f t="shared" si="8"/>
        <v>76507.269667648303</v>
      </c>
      <c r="F30" s="7">
        <f t="shared" si="8"/>
        <v>74039.293226756417</v>
      </c>
      <c r="G30" s="7">
        <f t="shared" si="8"/>
        <v>76507.269667648303</v>
      </c>
      <c r="H30" s="7">
        <f t="shared" si="8"/>
        <v>74039.293226756417</v>
      </c>
      <c r="I30" s="7">
        <f t="shared" si="8"/>
        <v>76507.269667648303</v>
      </c>
      <c r="J30" s="7">
        <f t="shared" si="8"/>
        <v>76507.269667648303</v>
      </c>
      <c r="K30" s="7">
        <f t="shared" si="8"/>
        <v>74039.293226756417</v>
      </c>
      <c r="L30" s="7">
        <f t="shared" si="8"/>
        <v>76507.269667648303</v>
      </c>
      <c r="M30" s="7">
        <f t="shared" si="8"/>
        <v>74039.293226756417</v>
      </c>
      <c r="N30" s="8">
        <f t="shared" si="8"/>
        <v>76507.269667648303</v>
      </c>
    </row>
    <row r="31" spans="1:14" x14ac:dyDescent="0.2">
      <c r="A31" s="10" t="s">
        <v>12</v>
      </c>
      <c r="B31" s="11"/>
      <c r="C31" s="12">
        <f t="shared" ref="C31:N31" si="9">C30/C9</f>
        <v>2467.9764408918804</v>
      </c>
      <c r="D31" s="12">
        <f t="shared" si="9"/>
        <v>2467.9764408918809</v>
      </c>
      <c r="E31" s="12">
        <f t="shared" si="9"/>
        <v>2467.9764408918809</v>
      </c>
      <c r="F31" s="12">
        <f t="shared" si="9"/>
        <v>2467.9764408918804</v>
      </c>
      <c r="G31" s="12">
        <f t="shared" si="9"/>
        <v>2467.9764408918809</v>
      </c>
      <c r="H31" s="12">
        <f t="shared" si="9"/>
        <v>2467.9764408918804</v>
      </c>
      <c r="I31" s="12">
        <f t="shared" si="9"/>
        <v>2467.9764408918809</v>
      </c>
      <c r="J31" s="12">
        <f t="shared" si="9"/>
        <v>2467.9764408918809</v>
      </c>
      <c r="K31" s="12">
        <f t="shared" si="9"/>
        <v>2467.9764408918804</v>
      </c>
      <c r="L31" s="12">
        <f t="shared" si="9"/>
        <v>2467.9764408918809</v>
      </c>
      <c r="M31" s="12">
        <f t="shared" si="9"/>
        <v>2467.9764408918804</v>
      </c>
      <c r="N31" s="13">
        <f t="shared" si="9"/>
        <v>2467.9764408918809</v>
      </c>
    </row>
    <row r="32" spans="1:14" x14ac:dyDescent="0.2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2" t="s">
        <v>4</v>
      </c>
      <c r="B33" s="23"/>
      <c r="C33" s="23"/>
      <c r="D33" s="23"/>
      <c r="E33" s="24">
        <f>SUM(C30:E30)</f>
        <v>219649.90323937737</v>
      </c>
      <c r="F33" s="23"/>
      <c r="G33" s="23"/>
      <c r="H33" s="24">
        <f>SUM(F30:H30)</f>
        <v>224585.85612116114</v>
      </c>
      <c r="I33" s="23"/>
      <c r="J33" s="23"/>
      <c r="K33" s="24">
        <f>SUM(I30:K30)</f>
        <v>227053.83256205302</v>
      </c>
      <c r="L33" s="23"/>
      <c r="M33" s="23"/>
      <c r="N33" s="25">
        <f>SUM(L30:N30)</f>
        <v>227053.83256205302</v>
      </c>
    </row>
    <row r="34" spans="1:14" x14ac:dyDescent="0.2">
      <c r="A34" s="26" t="s">
        <v>5</v>
      </c>
      <c r="B34" s="27"/>
      <c r="C34" s="27"/>
      <c r="D34" s="27"/>
      <c r="E34" s="27"/>
      <c r="F34" s="27"/>
      <c r="G34" s="27"/>
      <c r="H34" s="28">
        <f>E33+H33</f>
        <v>444235.7593605385</v>
      </c>
      <c r="I34" s="27"/>
      <c r="J34" s="27"/>
      <c r="K34" s="27"/>
      <c r="L34" s="27"/>
      <c r="M34" s="27"/>
      <c r="N34" s="29">
        <f>K33+N33</f>
        <v>454107.66512410605</v>
      </c>
    </row>
    <row r="35" spans="1:14" x14ac:dyDescent="0.2">
      <c r="A35" s="30" t="s">
        <v>6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2">
        <f>H34+N34</f>
        <v>898343.42448464455</v>
      </c>
    </row>
    <row r="36" spans="1:14" x14ac:dyDescent="0.2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mknippa</dc:creator>
  <cp:lastModifiedBy>Jan Havlíček</cp:lastModifiedBy>
  <cp:lastPrinted>2001-05-23T15:03:57Z</cp:lastPrinted>
  <dcterms:created xsi:type="dcterms:W3CDTF">2001-05-21T20:04:32Z</dcterms:created>
  <dcterms:modified xsi:type="dcterms:W3CDTF">2023-09-11T15:30:44Z</dcterms:modified>
</cp:coreProperties>
</file>