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3B245F-B923-4B40-90FD-0490B7EA065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N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<sst xmlns="http://schemas.openxmlformats.org/spreadsheetml/2006/main" count="126" uniqueCount="66">
  <si>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</si>
  <si>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</si>
  <si>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</si>
  <si>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</si>
  <si>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</si>
  <si>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</si>
  <si>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</si>
  <si>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</si>
  <si>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</si>
  <si>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</si>
  <si>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</si>
  <si>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</si>
  <si>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</si>
  <si>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</si>
  <si>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</si>
  <si>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</si>
  <si>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</si>
  <si>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</si>
  <si>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</si>
  <si>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</si>
  <si>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</si>
  <si>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</si>
  <si>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</si>
  <si>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</si>
  <si>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</si>
  <si>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</si>
  <si>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</si>
  <si>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</si>
  <si>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</si>
  <si>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</si>
  <si>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</si>
  <si>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</si>
  <si>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</si>
  <si>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</si>
  <si>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</si>
  <si>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</si>
  <si>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</si>
  <si>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</si>
  <si>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</si>
  <si>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</si>
  <si>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</si>
  <si>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</si>
  <si>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</si>
  <si>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</si>
  <si>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</si>
  <si>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</si>
  <si>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</si>
  <si>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</si>
  <si>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</si>
  <si>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</si>
  <si>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</si>
  <si>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</si>
  <si>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</si>
  <si>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</si>
  <si>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</si>
  <si>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</si>
  <si>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</si>
  <si>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</si>
  <si>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</si>
  <si>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</si>
  <si>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</si>
  <si>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</si>
  <si>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</si>
  <si>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August 00 REVISED ESTIMATE</t>
  </si>
  <si>
    <t>B- EIA  September 00 ESTIMATE</t>
  </si>
  <si>
    <t>C- EIA  September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</si>
</sst>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C1" workbookViewId="0">
      <selection activeCell="N22" sqref="N2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73">
        <v>2236</v>
      </c>
      <c r="K22" s="16">
        <f t="shared" si="10"/>
        <v>7.741935483870968</v>
      </c>
      <c r="L22" s="73">
        <v>2546</v>
      </c>
      <c r="M22" s="16">
        <f t="shared" si="11"/>
        <v>10.333333333333334</v>
      </c>
      <c r="N22" s="73">
        <f>L22+([2]STOR951!$E$25/7*6)+29+[1]STOR951!$E$25</f>
        <v>2699.1428571428573</v>
      </c>
      <c r="O22" s="16">
        <f>(N22-L22)/20</f>
        <v>7.6571428571428672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75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75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75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79" t="s">
        <v>28</v>
      </c>
      <c r="K26" s="16"/>
      <c r="L26" s="79" t="s">
        <v>29</v>
      </c>
      <c r="M26" s="16"/>
      <c r="N26" s="79" t="s">
        <v>62</v>
      </c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2">AVERAGE(D9:D19)</f>
        <v>1806.6363636363637</v>
      </c>
      <c r="E28" s="28">
        <f t="shared" si="12"/>
        <v>9.4193548387096779</v>
      </c>
      <c r="F28" s="74">
        <f t="shared" si="12"/>
        <v>2123.5454545454545</v>
      </c>
      <c r="G28" s="28">
        <f t="shared" si="12"/>
        <v>10.563636363636364</v>
      </c>
      <c r="H28" s="74">
        <f t="shared" si="12"/>
        <v>2417.7272727272725</v>
      </c>
      <c r="I28" s="28">
        <f t="shared" si="12"/>
        <v>9.4897360703812303</v>
      </c>
      <c r="J28" s="74">
        <f t="shared" si="12"/>
        <v>2696.3636363636365</v>
      </c>
      <c r="K28" s="28">
        <f t="shared" si="12"/>
        <v>8.9882697947214059</v>
      </c>
      <c r="L28" s="74">
        <f t="shared" si="12"/>
        <v>2981.5454545454545</v>
      </c>
      <c r="M28" s="28">
        <f t="shared" si="12"/>
        <v>9.5060606060606059</v>
      </c>
      <c r="N28" s="74">
        <f t="shared" si="12"/>
        <v>3128.7272727272725</v>
      </c>
      <c r="O28" s="28">
        <f t="shared" si="12"/>
        <v>4.747800586510265</v>
      </c>
      <c r="P28" s="28">
        <f t="shared" si="12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3">(D40-N9)/30</f>
        <v>-1.5666666666666667</v>
      </c>
      <c r="F40" s="20">
        <v>2755</v>
      </c>
      <c r="G40" s="16">
        <f t="shared" ref="G40:G47" si="14">(F40-D40)/31</f>
        <v>-9.806451612903226</v>
      </c>
      <c r="H40" s="20">
        <v>2229</v>
      </c>
      <c r="I40" s="22">
        <f t="shared" ref="I40:I47" si="15">(H40-F40)/31</f>
        <v>-16.967741935483872</v>
      </c>
      <c r="J40" s="20">
        <v>1827</v>
      </c>
      <c r="K40" s="22">
        <f t="shared" ref="K40:K47" si="16">(J40-H40)/28</f>
        <v>-14.357142857142858</v>
      </c>
      <c r="L40" s="20">
        <v>1684</v>
      </c>
      <c r="M40" s="22">
        <f t="shared" ref="M40:M47" si="17">(L40-J40)/31</f>
        <v>-4.612903225806452</v>
      </c>
      <c r="N40" s="21">
        <f t="shared" ref="N40:N51" si="18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3"/>
        <v>-2.4</v>
      </c>
      <c r="F41" s="20">
        <v>2850</v>
      </c>
      <c r="G41" s="16">
        <f t="shared" si="14"/>
        <v>-10.35483870967742</v>
      </c>
      <c r="H41" s="20">
        <v>2509</v>
      </c>
      <c r="I41" s="22">
        <f t="shared" si="15"/>
        <v>-11</v>
      </c>
      <c r="J41" s="20">
        <v>1994</v>
      </c>
      <c r="K41" s="22">
        <f t="shared" si="16"/>
        <v>-18.392857142857142</v>
      </c>
      <c r="L41" s="20">
        <v>1776</v>
      </c>
      <c r="M41" s="22">
        <f t="shared" si="17"/>
        <v>-7.032258064516129</v>
      </c>
      <c r="N41" s="21">
        <f t="shared" si="18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3"/>
        <v>-2.2999999999999998</v>
      </c>
      <c r="F42" s="20">
        <v>2513</v>
      </c>
      <c r="G42" s="16">
        <f t="shared" si="14"/>
        <v>-22.129032258064516</v>
      </c>
      <c r="H42" s="20">
        <v>2268</v>
      </c>
      <c r="I42" s="22">
        <f t="shared" si="15"/>
        <v>-7.903225806451613</v>
      </c>
      <c r="J42" s="20">
        <v>1999</v>
      </c>
      <c r="K42" s="22">
        <f t="shared" si="16"/>
        <v>-9.6071428571428577</v>
      </c>
      <c r="L42" s="20">
        <v>1867</v>
      </c>
      <c r="M42" s="22">
        <f t="shared" si="17"/>
        <v>-4.258064516129032</v>
      </c>
      <c r="N42" s="21">
        <f t="shared" si="18"/>
        <v>0.57129742962056307</v>
      </c>
      <c r="P42" s="16">
        <f t="shared" ref="P42:P51" si="19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3"/>
        <v>0.13333333333333333</v>
      </c>
      <c r="F43" s="20">
        <v>3070</v>
      </c>
      <c r="G43" s="16">
        <f t="shared" si="14"/>
        <v>-13.161290322580646</v>
      </c>
      <c r="H43" s="20">
        <v>2368</v>
      </c>
      <c r="I43" s="22">
        <f t="shared" si="15"/>
        <v>-22.64516129032258</v>
      </c>
      <c r="J43" s="20">
        <v>2089</v>
      </c>
      <c r="K43" s="22">
        <f t="shared" si="16"/>
        <v>-9.9642857142857135</v>
      </c>
      <c r="L43" s="20">
        <v>1924</v>
      </c>
      <c r="M43" s="22">
        <f t="shared" si="17"/>
        <v>-5.32258064516129</v>
      </c>
      <c r="N43" s="21">
        <f t="shared" si="18"/>
        <v>0.55382843983880248</v>
      </c>
      <c r="P43" s="16">
        <f t="shared" si="19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3"/>
        <v>-7.0666666666666664</v>
      </c>
      <c r="F44" s="20">
        <v>2824</v>
      </c>
      <c r="G44" s="16">
        <f t="shared" si="14"/>
        <v>-10.35483870967742</v>
      </c>
      <c r="H44" s="20">
        <f>2216</f>
        <v>2216</v>
      </c>
      <c r="I44" s="22">
        <f t="shared" si="15"/>
        <v>-19.612903225806452</v>
      </c>
      <c r="J44" s="20">
        <v>1837</v>
      </c>
      <c r="K44" s="22">
        <f t="shared" si="16"/>
        <v>-13.535714285714286</v>
      </c>
      <c r="L44" s="20">
        <v>1545</v>
      </c>
      <c r="M44" s="22">
        <f t="shared" si="17"/>
        <v>-9.4193548387096779</v>
      </c>
      <c r="N44" s="21">
        <f t="shared" si="18"/>
        <v>0.46023235031277926</v>
      </c>
      <c r="P44" s="16">
        <f t="shared" si="19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3"/>
        <v>-5.6333333333333337</v>
      </c>
      <c r="F45" s="17">
        <v>2597</v>
      </c>
      <c r="G45" s="16">
        <f t="shared" si="14"/>
        <v>-14.741935483870968</v>
      </c>
      <c r="H45" s="17">
        <v>1827</v>
      </c>
      <c r="I45" s="16">
        <f t="shared" si="15"/>
        <v>-24.838709677419356</v>
      </c>
      <c r="J45" s="17">
        <v>1303</v>
      </c>
      <c r="K45" s="16">
        <f t="shared" si="16"/>
        <v>-18.714285714285715</v>
      </c>
      <c r="L45" s="17">
        <v>1029</v>
      </c>
      <c r="M45" s="16">
        <f t="shared" si="17"/>
        <v>-8.8387096774193541</v>
      </c>
      <c r="N45" s="21">
        <f t="shared" si="18"/>
        <v>0.3192677629537698</v>
      </c>
      <c r="P45" s="16">
        <f t="shared" si="19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3"/>
        <v>-7.2</v>
      </c>
      <c r="F46" s="17">
        <v>2322</v>
      </c>
      <c r="G46" s="16">
        <f t="shared" si="14"/>
        <v>-14.193548387096774</v>
      </c>
      <c r="H46" s="17">
        <v>1579</v>
      </c>
      <c r="I46" s="16">
        <f t="shared" si="15"/>
        <v>-23.967741935483872</v>
      </c>
      <c r="J46" s="17">
        <v>1091</v>
      </c>
      <c r="K46" s="16">
        <f t="shared" si="16"/>
        <v>-17.428571428571427</v>
      </c>
      <c r="L46" s="17">
        <v>958</v>
      </c>
      <c r="M46" s="16">
        <f t="shared" si="17"/>
        <v>-4.290322580645161</v>
      </c>
      <c r="N46" s="21">
        <f t="shared" si="18"/>
        <v>0.32169241101410345</v>
      </c>
      <c r="P46" s="16">
        <f t="shared" si="19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3"/>
        <v>-3.2333333333333334</v>
      </c>
      <c r="F47" s="17">
        <v>2606</v>
      </c>
      <c r="G47" s="16">
        <f t="shared" si="14"/>
        <v>-12</v>
      </c>
      <c r="H47" s="17">
        <v>2045</v>
      </c>
      <c r="I47" s="16">
        <f t="shared" si="15"/>
        <v>-18.096774193548388</v>
      </c>
      <c r="J47" s="17">
        <v>1542</v>
      </c>
      <c r="K47" s="16">
        <f t="shared" si="16"/>
        <v>-17.964285714285715</v>
      </c>
      <c r="L47" s="17">
        <v>1332</v>
      </c>
      <c r="M47" s="16">
        <f t="shared" si="17"/>
        <v>-6.774193548387097</v>
      </c>
      <c r="N47" s="21">
        <f t="shared" si="18"/>
        <v>0.43317073170731707</v>
      </c>
      <c r="P47" s="16">
        <f t="shared" si="19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3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8"/>
        <v>0.25300400534045392</v>
      </c>
      <c r="O48" s="6"/>
      <c r="P48" s="16">
        <f t="shared" si="19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3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8"/>
        <v>0.35231316725978645</v>
      </c>
      <c r="O49" s="6"/>
      <c r="P49" s="16">
        <f t="shared" si="19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3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8"/>
        <v>0.40990990990990989</v>
      </c>
      <c r="O50" s="6"/>
      <c r="P50" s="16">
        <f t="shared" si="19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3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8"/>
        <v>0.44813538075838294</v>
      </c>
      <c r="O51" s="6"/>
      <c r="P51" s="16">
        <f t="shared" si="19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3"/>
        <v>-10.900019855608313</v>
      </c>
      <c r="F52" s="27">
        <f>IF(F50=0,D49,F50)-(-G54*0.0001)</f>
        <v>2174.9986258064514</v>
      </c>
      <c r="G52" s="16">
        <f t="shared" ref="G52:G60" si="20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3"/>
        <v>-89.971428571428575</v>
      </c>
      <c r="F53" s="27"/>
      <c r="G53" s="16">
        <f t="shared" si="20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3"/>
        <v>-5.9566824926686115</v>
      </c>
      <c r="F54" s="27">
        <f>AVERAGE(F40:F49)</f>
        <v>2586.3000000000002</v>
      </c>
      <c r="G54" s="16">
        <f t="shared" si="20"/>
        <v>-13.741935483870968</v>
      </c>
      <c r="H54" s="75">
        <f t="shared" ref="H54:M54" si="21">AVERAGE(H40:H49)</f>
        <v>1999.9</v>
      </c>
      <c r="I54" s="72">
        <f t="shared" si="21"/>
        <v>-19.344789081885857</v>
      </c>
      <c r="J54" s="27">
        <f t="shared" si="21"/>
        <v>1584.2</v>
      </c>
      <c r="K54" s="72">
        <f t="shared" si="21"/>
        <v>-14.741428571428571</v>
      </c>
      <c r="L54" s="27">
        <f t="shared" si="21"/>
        <v>1386.3</v>
      </c>
      <c r="M54" s="72">
        <f t="shared" si="21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3"/>
        <v>-18.416688637992834</v>
      </c>
      <c r="F55" s="27">
        <f>AVERAGE(F48:F49)</f>
        <v>2163</v>
      </c>
      <c r="G55" s="16">
        <f t="shared" si="20"/>
        <v>-15.338709677419354</v>
      </c>
      <c r="H55" s="75">
        <f t="shared" ref="H55:M55" si="22">AVERAGE(H48:H49)</f>
        <v>1479</v>
      </c>
      <c r="I55" s="72">
        <f t="shared" si="22"/>
        <v>-24.207816377171216</v>
      </c>
      <c r="J55" s="27">
        <f t="shared" si="22"/>
        <v>1080</v>
      </c>
      <c r="K55" s="72">
        <f t="shared" si="22"/>
        <v>-13.725</v>
      </c>
      <c r="L55" s="27">
        <f t="shared" si="22"/>
        <v>874</v>
      </c>
      <c r="M55" s="72">
        <f t="shared" si="22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3"/>
        <v>-106.36668397849462</v>
      </c>
      <c r="F56" s="27"/>
      <c r="G56" s="16">
        <f t="shared" si="20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 t="e">
        <f t="shared" si="13"/>
        <v>#VALUE!</v>
      </c>
      <c r="F57" s="27"/>
      <c r="G57" s="16">
        <f t="shared" si="20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3"/>
        <v>2.2273004742600373E-3</v>
      </c>
      <c r="F58" s="48">
        <f>(D54-F54)/($N$28-$L$54)</f>
        <v>0.24448653132777162</v>
      </c>
      <c r="G58" s="16">
        <f t="shared" si="20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3"/>
        <v>-104.28295937702525</v>
      </c>
      <c r="F59" s="48">
        <f>(D55-F55)/($N$29-$L$55)</f>
        <v>0.20521242927016398</v>
      </c>
      <c r="G59" s="16">
        <f t="shared" si="20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3"/>
        <v>-106.36537828290095</v>
      </c>
      <c r="F60" s="48">
        <f>(D48-F48)/($N$16-$L$48)</f>
        <v>0.24816573154941735</v>
      </c>
      <c r="G60" s="16">
        <f t="shared" si="20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50"/>
      <c r="D62" s="78"/>
      <c r="F62" s="78"/>
      <c r="H62" s="78"/>
      <c r="J62" s="78"/>
      <c r="L62" s="78"/>
    </row>
    <row r="63" spans="1:25" x14ac:dyDescent="0.2">
      <c r="A63" s="50"/>
      <c r="C63" s="59"/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2000-10-25T18:01:31Z</cp:lastPrinted>
  <dcterms:created xsi:type="dcterms:W3CDTF">1998-08-18T19:12:50Z</dcterms:created>
  <dcterms:modified xsi:type="dcterms:W3CDTF">2023-09-11T15:34:00Z</dcterms:modified>
</cp:coreProperties>
</file>