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fileSharing userName="Jan Havlíček" reservationPassword="C5BC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26959DD-C400-4109-BE73-CE16DF32FC3E}" xr6:coauthVersionLast="47" xr6:coauthVersionMax="47" xr10:uidLastSave="{00000000-0000-0000-0000-000000000000}"/>
  <bookViews>
    <workbookView xWindow="-120" yWindow="-120" windowWidth="38640" windowHeight="15720"/>
  </bookViews>
  <sheets>
    <sheet name="STOR951" sheetId="1" r:id="rId1"/>
  </sheets>
  <externalReferences>
    <externalReference r:id="rId2"/>
    <externalReference r:id="rId3"/>
  </externalReferences>
  <definedNames>
    <definedName name="_xlnm.Print_Area" localSheetId="0">STOR951!$A$1:$Q$35</definedName>
  </definedNames>
  <calcPr calcId="0"/>
</workbook>
</file>

<file path=xl/calcChain.xml><?xml version="1.0" encoding="utf-8"?>
<calcChain xmlns="http://schemas.openxmlformats.org/spreadsheetml/2006/main">
  <c r="E13" i="1" l="1"/>
  <c r="F13" i="1"/>
  <c r="G13" i="1"/>
  <c r="L13" i="1"/>
  <c r="M13" i="1"/>
  <c r="N13" i="1"/>
  <c r="O13" i="1"/>
  <c r="P13" i="1"/>
  <c r="Q13" i="1"/>
  <c r="E17" i="1"/>
  <c r="F17" i="1"/>
  <c r="G17" i="1"/>
  <c r="L17" i="1"/>
  <c r="M17" i="1"/>
  <c r="N17" i="1"/>
  <c r="O17" i="1"/>
  <c r="P17" i="1"/>
  <c r="Q17" i="1"/>
  <c r="E21" i="1"/>
  <c r="F21" i="1"/>
  <c r="G21" i="1"/>
  <c r="L21" i="1"/>
  <c r="M21" i="1"/>
  <c r="N21" i="1"/>
  <c r="O21" i="1"/>
  <c r="P21" i="1"/>
  <c r="Q21" i="1"/>
  <c r="C25" i="1"/>
  <c r="D25" i="1"/>
  <c r="E25" i="1"/>
  <c r="F25" i="1"/>
  <c r="G25" i="1"/>
  <c r="L25" i="1"/>
  <c r="M25" i="1"/>
  <c r="N25" i="1"/>
  <c r="O25" i="1"/>
  <c r="P25" i="1"/>
  <c r="Q25" i="1"/>
</calcChain>
</file>

<file path=xl/sharedStrings.xml><?xml version="1.0" encoding="utf-8"?>
<sst xmlns="http://schemas.openxmlformats.org/spreadsheetml/2006/main" count="54" uniqueCount="43">
  <si>
    <t>ENRON CAPITAL &amp; TRADE RESOURCES</t>
  </si>
  <si>
    <t>Confidential - For Internal Use Only</t>
  </si>
  <si>
    <t>STORAGE UPDATE</t>
  </si>
  <si>
    <t>Below is a summary of the estimated storage working gas levels</t>
  </si>
  <si>
    <t xml:space="preserve">   for the week ending:</t>
  </si>
  <si>
    <t>Gas In Stg</t>
  </si>
  <si>
    <t>Gas in</t>
  </si>
  <si>
    <t>Quantity</t>
  </si>
  <si>
    <t>Percent</t>
  </si>
  <si>
    <t>Last Year</t>
  </si>
  <si>
    <t>Prev Week</t>
  </si>
  <si>
    <t>Storage</t>
  </si>
  <si>
    <t>Change</t>
  </si>
  <si>
    <t>of Full</t>
  </si>
  <si>
    <t>Same</t>
  </si>
  <si>
    <t>U.S. Region</t>
  </si>
  <si>
    <t>(Bcf)</t>
  </si>
  <si>
    <t>from last week</t>
  </si>
  <si>
    <t>Capacity</t>
  </si>
  <si>
    <t>last year</t>
  </si>
  <si>
    <t>Week</t>
  </si>
  <si>
    <t>Production Area</t>
  </si>
  <si>
    <t xml:space="preserve">     (TX, LA, OK, KS, MS)</t>
  </si>
  <si>
    <t>Market Area - East</t>
  </si>
  <si>
    <t>Market Area - West</t>
  </si>
  <si>
    <t>TOTAL U.S.</t>
  </si>
  <si>
    <t>MONTH TO DATE</t>
  </si>
  <si>
    <t>Enron Gas Services</t>
  </si>
  <si>
    <t>ECTR is refilling Bammel as third parties</t>
  </si>
  <si>
    <t xml:space="preserve">   (as of 1/20/95)</t>
  </si>
  <si>
    <t>are withdrawing, this keeping our</t>
  </si>
  <si>
    <t>total position flat for the week.</t>
  </si>
  <si>
    <t>3 year avg.</t>
  </si>
  <si>
    <t>5 year avg.</t>
  </si>
  <si>
    <t>Change From</t>
  </si>
  <si>
    <t>Three</t>
  </si>
  <si>
    <t>Year</t>
  </si>
  <si>
    <t>Average</t>
  </si>
  <si>
    <t>Five</t>
  </si>
  <si>
    <t>Maximum Gas In Stg Level (Bcf)</t>
  </si>
  <si>
    <t>Minimum Gas In Stg Level (Bcf)</t>
  </si>
  <si>
    <t>AGA FULL CAPACITY</t>
  </si>
  <si>
    <t>File: STOR9794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</si>
</sst>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%"/>
    <numFmt numFmtId="165" formatCode="0.0"/>
    <numFmt numFmtId="166" formatCode="mmmm\ d\,\ yyyy"/>
  </numFmts>
  <fonts count="8" x14ac:knownFonts="1">
    <font>
      <sz val="12"/>
      <name val="Arial"/>
    </font>
    <font>
      <b/>
      <sz val="12"/>
      <name val="Arial"/>
    </font>
    <font>
      <b/>
      <i/>
      <sz val="12"/>
      <name val="Arial"/>
    </font>
    <font>
      <sz val="12"/>
      <name val="Arial"/>
    </font>
    <font>
      <b/>
      <sz val="14"/>
      <name val="Arial"/>
    </font>
    <font>
      <b/>
      <sz val="10"/>
      <name val="Arial"/>
    </font>
    <font>
      <sz val="9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46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/>
    </xf>
    <xf numFmtId="164" fontId="0" fillId="0" borderId="0" xfId="1" applyNumberFormat="1" applyFont="1"/>
    <xf numFmtId="164" fontId="1" fillId="0" borderId="1" xfId="1" applyNumberFormat="1" applyFont="1" applyBorder="1"/>
    <xf numFmtId="0" fontId="5" fillId="0" borderId="0" xfId="0" applyFont="1"/>
    <xf numFmtId="17" fontId="1" fillId="0" borderId="0" xfId="0" applyNumberFormat="1" applyFont="1"/>
    <xf numFmtId="165" fontId="0" fillId="0" borderId="0" xfId="0" applyNumberFormat="1"/>
    <xf numFmtId="164" fontId="1" fillId="0" borderId="0" xfId="1" applyNumberFormat="1" applyFont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4" xfId="0" applyBorder="1"/>
    <xf numFmtId="0" fontId="0" fillId="0" borderId="5" xfId="0" applyBorder="1"/>
    <xf numFmtId="1" fontId="0" fillId="0" borderId="4" xfId="1" applyNumberFormat="1" applyFont="1" applyBorder="1"/>
    <xf numFmtId="1" fontId="0" fillId="0" borderId="5" xfId="1" applyNumberFormat="1" applyFont="1" applyBorder="1"/>
    <xf numFmtId="1" fontId="3" fillId="0" borderId="5" xfId="1" applyNumberFormat="1" applyFont="1" applyBorder="1"/>
    <xf numFmtId="0" fontId="6" fillId="0" borderId="0" xfId="0" applyFont="1"/>
    <xf numFmtId="38" fontId="1" fillId="0" borderId="0" xfId="0" applyNumberFormat="1" applyFont="1"/>
    <xf numFmtId="38" fontId="1" fillId="0" borderId="1" xfId="0" applyNumberFormat="1" applyFont="1" applyBorder="1"/>
    <xf numFmtId="38" fontId="1" fillId="0" borderId="1" xfId="1" applyNumberFormat="1" applyFont="1" applyBorder="1"/>
    <xf numFmtId="38" fontId="1" fillId="0" borderId="6" xfId="0" applyNumberFormat="1" applyFont="1" applyBorder="1"/>
    <xf numFmtId="38" fontId="1" fillId="0" borderId="7" xfId="1" applyNumberFormat="1" applyFont="1" applyBorder="1"/>
    <xf numFmtId="38" fontId="0" fillId="0" borderId="0" xfId="0" applyNumberFormat="1"/>
    <xf numFmtId="0" fontId="7" fillId="0" borderId="0" xfId="0" applyFont="1"/>
    <xf numFmtId="164" fontId="1" fillId="0" borderId="1" xfId="0" applyNumberFormat="1" applyFont="1" applyBorder="1"/>
    <xf numFmtId="16" fontId="0" fillId="0" borderId="0" xfId="0" applyNumberFormat="1"/>
    <xf numFmtId="0" fontId="7" fillId="0" borderId="8" xfId="0" applyFont="1" applyBorder="1"/>
    <xf numFmtId="0" fontId="7" fillId="0" borderId="9" xfId="0" applyFont="1" applyBorder="1"/>
    <xf numFmtId="0" fontId="7" fillId="0" borderId="10" xfId="0" applyFont="1" applyBorder="1"/>
    <xf numFmtId="0" fontId="7" fillId="0" borderId="11" xfId="0" applyFont="1" applyBorder="1"/>
    <xf numFmtId="3" fontId="7" fillId="0" borderId="9" xfId="0" applyNumberFormat="1" applyFont="1" applyBorder="1"/>
    <xf numFmtId="3" fontId="7" fillId="0" borderId="12" xfId="0" applyNumberFormat="1" applyFont="1" applyBorder="1"/>
    <xf numFmtId="3" fontId="7" fillId="0" borderId="11" xfId="0" applyNumberFormat="1" applyFont="1" applyBorder="1"/>
    <xf numFmtId="3" fontId="7" fillId="0" borderId="13" xfId="0" applyNumberFormat="1" applyFont="1" applyBorder="1"/>
    <xf numFmtId="38" fontId="7" fillId="0" borderId="9" xfId="0" applyNumberFormat="1" applyFont="1" applyBorder="1" applyAlignment="1">
      <alignment horizontal="center"/>
    </xf>
    <xf numFmtId="38" fontId="7" fillId="0" borderId="11" xfId="0" applyNumberFormat="1" applyFont="1" applyBorder="1" applyAlignment="1">
      <alignment horizontal="center"/>
    </xf>
    <xf numFmtId="0" fontId="7" fillId="0" borderId="14" xfId="0" applyFont="1" applyBorder="1"/>
    <xf numFmtId="0" fontId="7" fillId="0" borderId="15" xfId="0" applyFont="1" applyBorder="1"/>
    <xf numFmtId="38" fontId="7" fillId="0" borderId="15" xfId="0" applyNumberFormat="1" applyFont="1" applyBorder="1" applyAlignment="1">
      <alignment horizontal="center"/>
    </xf>
    <xf numFmtId="3" fontId="7" fillId="0" borderId="15" xfId="0" applyNumberFormat="1" applyFont="1" applyBorder="1"/>
    <xf numFmtId="3" fontId="7" fillId="0" borderId="16" xfId="0" applyNumberFormat="1" applyFont="1" applyBorder="1"/>
    <xf numFmtId="166" fontId="2" fillId="0" borderId="0" xfId="0" applyNumberFormat="1" applyFont="1" applyAlignment="1">
      <alignment horizontal="center"/>
    </xf>
    <xf numFmtId="166" fontId="2" fillId="0" borderId="0" xfId="0" quotePrefix="1" applyNumberFormat="1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AGAwd98-99REV%23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GA Storage"/>
    </sheetNames>
    <sheetDataSet>
      <sheetData sheetId="0">
        <row r="29">
          <cell r="H29">
            <v>679</v>
          </cell>
          <cell r="J29">
            <v>461</v>
          </cell>
          <cell r="L29">
            <v>531</v>
          </cell>
          <cell r="N29">
            <v>794</v>
          </cell>
          <cell r="P29">
            <v>729</v>
          </cell>
          <cell r="AD29">
            <v>1351</v>
          </cell>
          <cell r="AF29">
            <v>1250</v>
          </cell>
          <cell r="AH29">
            <v>1272</v>
          </cell>
          <cell r="AJ29">
            <v>1460</v>
          </cell>
          <cell r="AL29">
            <v>1331</v>
          </cell>
          <cell r="AZ29">
            <v>386</v>
          </cell>
          <cell r="BB29">
            <v>315</v>
          </cell>
          <cell r="BD29">
            <v>325</v>
          </cell>
          <cell r="BF29">
            <v>361</v>
          </cell>
          <cell r="BH29">
            <v>392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749</v>
          </cell>
        </row>
        <row r="17">
          <cell r="D17">
            <v>1382</v>
          </cell>
        </row>
        <row r="21">
          <cell r="D21">
            <v>390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tabSelected="1" workbookViewId="0">
      <selection activeCell="D23" sqref="D23"/>
    </sheetView>
  </sheetViews>
  <sheetFormatPr defaultRowHeight="15" x14ac:dyDescent="0.2"/>
  <cols>
    <col min="1" max="1" width="30.21875" customWidth="1"/>
    <col min="2" max="2" width="1.77734375" customWidth="1"/>
    <col min="3" max="3" width="10" customWidth="1"/>
    <col min="4" max="4" width="7.77734375" customWidth="1"/>
    <col min="5" max="5" width="14.109375" customWidth="1"/>
    <col min="6" max="6" width="13.44140625" customWidth="1"/>
    <col min="7" max="7" width="9.109375" customWidth="1"/>
    <col min="8" max="8" width="1.6640625" customWidth="1"/>
    <col min="9" max="10" width="8.33203125" hidden="1" customWidth="1"/>
    <col min="11" max="11" width="0.6640625" hidden="1" customWidth="1"/>
    <col min="12" max="12" width="8.88671875" hidden="1" customWidth="1"/>
    <col min="13" max="13" width="7.6640625" hidden="1" customWidth="1"/>
    <col min="14" max="14" width="12.6640625" hidden="1" customWidth="1"/>
    <col min="15" max="17" width="13.21875" customWidth="1"/>
    <col min="20" max="20" width="12.21875" customWidth="1"/>
  </cols>
  <sheetData>
    <row r="1" spans="1:17" ht="18" x14ac:dyDescent="0.25">
      <c r="A1" s="2" t="s">
        <v>0</v>
      </c>
      <c r="O1" s="6" t="s">
        <v>1</v>
      </c>
    </row>
    <row r="2" spans="1:17" ht="7.5" customHeight="1" x14ac:dyDescent="0.2"/>
    <row r="3" spans="1:17" ht="18" x14ac:dyDescent="0.25">
      <c r="A3" s="2" t="s">
        <v>2</v>
      </c>
      <c r="M3" s="19"/>
      <c r="N3" s="19"/>
      <c r="P3" s="19" t="s">
        <v>42</v>
      </c>
    </row>
    <row r="4" spans="1:17" ht="3.75" customHeight="1" x14ac:dyDescent="0.2"/>
    <row r="6" spans="1:17" x14ac:dyDescent="0.2">
      <c r="A6" t="s">
        <v>3</v>
      </c>
    </row>
    <row r="7" spans="1:17" x14ac:dyDescent="0.2">
      <c r="A7" t="s">
        <v>4</v>
      </c>
      <c r="D7" s="44">
        <v>36763</v>
      </c>
      <c r="E7" s="45"/>
    </row>
    <row r="8" spans="1:17" ht="15.75" thickBot="1" x14ac:dyDescent="0.25"/>
    <row r="9" spans="1:17" ht="15.75" x14ac:dyDescent="0.25">
      <c r="C9" s="26" t="s">
        <v>5</v>
      </c>
      <c r="D9" s="3" t="s">
        <v>6</v>
      </c>
      <c r="E9" s="3" t="s">
        <v>7</v>
      </c>
      <c r="F9" s="3" t="s">
        <v>8</v>
      </c>
      <c r="G9" s="3" t="s">
        <v>8</v>
      </c>
      <c r="H9" s="3"/>
      <c r="I9" s="10"/>
      <c r="J9" s="11"/>
      <c r="L9" s="3" t="s">
        <v>9</v>
      </c>
      <c r="M9" s="3" t="s">
        <v>35</v>
      </c>
      <c r="N9" s="3" t="s">
        <v>38</v>
      </c>
      <c r="O9" s="3" t="s">
        <v>7</v>
      </c>
      <c r="P9" s="3" t="s">
        <v>7</v>
      </c>
      <c r="Q9" s="3" t="s">
        <v>7</v>
      </c>
    </row>
    <row r="10" spans="1:17" ht="15.75" x14ac:dyDescent="0.25">
      <c r="A10" s="3"/>
      <c r="C10" s="26" t="s">
        <v>10</v>
      </c>
      <c r="D10" s="3" t="s">
        <v>11</v>
      </c>
      <c r="E10" s="3" t="s">
        <v>12</v>
      </c>
      <c r="F10" s="3" t="s">
        <v>12</v>
      </c>
      <c r="G10" s="3" t="s">
        <v>13</v>
      </c>
      <c r="H10" s="3"/>
      <c r="I10" s="12"/>
      <c r="J10" s="13"/>
      <c r="L10" s="3" t="s">
        <v>14</v>
      </c>
      <c r="M10" s="3" t="s">
        <v>36</v>
      </c>
      <c r="N10" s="3" t="s">
        <v>36</v>
      </c>
      <c r="O10" s="3" t="s">
        <v>34</v>
      </c>
      <c r="P10" s="3" t="s">
        <v>34</v>
      </c>
      <c r="Q10" s="3" t="s">
        <v>34</v>
      </c>
    </row>
    <row r="11" spans="1:17" ht="15.75" x14ac:dyDescent="0.25">
      <c r="A11" s="3" t="s">
        <v>15</v>
      </c>
      <c r="C11" s="3" t="s">
        <v>16</v>
      </c>
      <c r="D11" s="3" t="s">
        <v>16</v>
      </c>
      <c r="E11" s="3" t="s">
        <v>17</v>
      </c>
      <c r="F11" s="3" t="s">
        <v>17</v>
      </c>
      <c r="G11" s="3" t="s">
        <v>18</v>
      </c>
      <c r="H11" s="3"/>
      <c r="I11" s="12"/>
      <c r="J11" s="13"/>
      <c r="L11" s="3" t="s">
        <v>20</v>
      </c>
      <c r="M11" s="3" t="s">
        <v>37</v>
      </c>
      <c r="N11" s="3" t="s">
        <v>37</v>
      </c>
      <c r="O11" s="3" t="s">
        <v>19</v>
      </c>
      <c r="P11" s="3" t="s">
        <v>32</v>
      </c>
      <c r="Q11" s="3" t="s">
        <v>33</v>
      </c>
    </row>
    <row r="12" spans="1:17" x14ac:dyDescent="0.2">
      <c r="E12" s="25"/>
      <c r="I12" s="14"/>
      <c r="J12" s="15"/>
    </row>
    <row r="13" spans="1:17" x14ac:dyDescent="0.2">
      <c r="A13" t="s">
        <v>21</v>
      </c>
      <c r="C13" s="25">
        <v>517</v>
      </c>
      <c r="D13" s="25">
        <v>529</v>
      </c>
      <c r="E13" s="25">
        <f>+D13-C13</f>
        <v>12</v>
      </c>
      <c r="F13" s="4">
        <f>E13/C13</f>
        <v>2.321083172147002E-2</v>
      </c>
      <c r="G13" s="4">
        <f>D13/953</f>
        <v>0.55508919202518359</v>
      </c>
      <c r="H13" s="4"/>
      <c r="I13" s="16"/>
      <c r="J13" s="17"/>
      <c r="L13" s="25">
        <f>[2]STOR951!$D$13</f>
        <v>749</v>
      </c>
      <c r="M13" s="25">
        <f>AVERAGE('[1]AGA Storage'!$L$29,'[1]AGA Storage'!$N$29,'[1]AGA Storage'!$P$29)</f>
        <v>684.66666666666663</v>
      </c>
      <c r="N13" s="25">
        <f>AVERAGE('[1]AGA Storage'!$H$29,'[1]AGA Storage'!$J$29,'[1]AGA Storage'!$L$29,'[1]AGA Storage'!$N$29,'[1]AGA Storage'!$P$29)</f>
        <v>638.79999999999995</v>
      </c>
      <c r="O13" s="25">
        <f>D13-L13</f>
        <v>-220</v>
      </c>
      <c r="P13" s="25">
        <f>D13-M13</f>
        <v>-155.66666666666663</v>
      </c>
      <c r="Q13" s="25">
        <f>D13-N13</f>
        <v>-109.79999999999995</v>
      </c>
    </row>
    <row r="14" spans="1:17" x14ac:dyDescent="0.2">
      <c r="A14" t="s">
        <v>22</v>
      </c>
      <c r="C14" s="25"/>
      <c r="D14" s="25"/>
      <c r="E14" s="25"/>
      <c r="F14" s="4"/>
      <c r="G14" s="4"/>
      <c r="H14" s="4"/>
      <c r="I14" s="16"/>
      <c r="J14" s="17"/>
    </row>
    <row r="15" spans="1:17" x14ac:dyDescent="0.2">
      <c r="C15" s="25"/>
      <c r="D15" s="25"/>
      <c r="E15" s="25"/>
      <c r="F15" s="4"/>
      <c r="G15" s="4"/>
      <c r="H15" s="4"/>
      <c r="I15" s="16"/>
      <c r="J15" s="17"/>
    </row>
    <row r="16" spans="1:17" x14ac:dyDescent="0.2">
      <c r="C16" s="25"/>
      <c r="D16" s="25"/>
      <c r="E16" s="25"/>
      <c r="F16" s="4"/>
      <c r="G16" s="4"/>
      <c r="H16" s="4"/>
      <c r="I16" s="16"/>
      <c r="J16" s="17"/>
    </row>
    <row r="17" spans="1:17" x14ac:dyDescent="0.2">
      <c r="A17" t="s">
        <v>23</v>
      </c>
      <c r="C17" s="25">
        <v>1209</v>
      </c>
      <c r="D17" s="25">
        <v>1254</v>
      </c>
      <c r="E17" s="25">
        <f>+D17-C17</f>
        <v>45</v>
      </c>
      <c r="F17" s="4">
        <f>E17/C17</f>
        <v>3.7220843672456573E-2</v>
      </c>
      <c r="G17" s="4">
        <f>D17/1835</f>
        <v>0.68337874659400544</v>
      </c>
      <c r="H17" s="4"/>
      <c r="I17" s="16"/>
      <c r="J17" s="18"/>
      <c r="L17" s="25">
        <f>[2]STOR951!$D$17</f>
        <v>1382</v>
      </c>
      <c r="M17" s="25">
        <f>AVERAGE('[1]AGA Storage'!$AH$29,'[1]AGA Storage'!$AJ$29,'[1]AGA Storage'!$AL$29)</f>
        <v>1354.3333333333333</v>
      </c>
      <c r="N17" s="25">
        <f>AVERAGE('[1]AGA Storage'!$AD$29,'[1]AGA Storage'!$AF$29,'[1]AGA Storage'!$AH$29,'[1]AGA Storage'!$AJ$29,'[1]AGA Storage'!$AL$29)</f>
        <v>1332.8</v>
      </c>
      <c r="O17" s="25">
        <f>D17-L17</f>
        <v>-128</v>
      </c>
      <c r="P17" s="25">
        <f>D17-M17</f>
        <v>-100.33333333333326</v>
      </c>
      <c r="Q17" s="25">
        <f>D17-N17</f>
        <v>-78.799999999999955</v>
      </c>
    </row>
    <row r="18" spans="1:17" x14ac:dyDescent="0.2">
      <c r="C18" s="25"/>
      <c r="D18" s="25"/>
      <c r="E18" s="25"/>
      <c r="F18" s="4"/>
      <c r="G18" s="4"/>
      <c r="H18" s="4"/>
      <c r="I18" s="16"/>
      <c r="J18" s="18"/>
    </row>
    <row r="19" spans="1:17" x14ac:dyDescent="0.2">
      <c r="C19" s="25"/>
      <c r="D19" s="25"/>
      <c r="E19" s="25"/>
      <c r="F19" s="4"/>
      <c r="G19" s="4"/>
      <c r="H19" s="4"/>
      <c r="I19" s="16"/>
      <c r="J19" s="18"/>
    </row>
    <row r="20" spans="1:17" x14ac:dyDescent="0.2">
      <c r="C20" s="25"/>
      <c r="D20" s="25"/>
      <c r="E20" s="25"/>
      <c r="F20" s="4"/>
      <c r="G20" s="4"/>
      <c r="H20" s="4"/>
      <c r="I20" s="16"/>
      <c r="J20" s="18"/>
    </row>
    <row r="21" spans="1:17" x14ac:dyDescent="0.2">
      <c r="A21" t="s">
        <v>24</v>
      </c>
      <c r="C21" s="25">
        <v>366</v>
      </c>
      <c r="D21" s="25">
        <v>361</v>
      </c>
      <c r="E21" s="25">
        <f>+D21-C21</f>
        <v>-5</v>
      </c>
      <c r="F21" s="4">
        <f>E21/C21</f>
        <v>-1.3661202185792349E-2</v>
      </c>
      <c r="G21" s="4">
        <f>D21/506</f>
        <v>0.7134387351778656</v>
      </c>
      <c r="H21" s="4"/>
      <c r="I21" s="16"/>
      <c r="J21" s="18"/>
      <c r="L21" s="25">
        <f>[2]STOR951!$D$21</f>
        <v>390</v>
      </c>
      <c r="M21" s="25">
        <f>AVERAGE('[1]AGA Storage'!$BD$29,'[1]AGA Storage'!$BF$29,'[1]AGA Storage'!$BH$29)</f>
        <v>359.33333333333331</v>
      </c>
      <c r="N21" s="25">
        <f>AVERAGE('[1]AGA Storage'!$AZ$29,'[1]AGA Storage'!$BB$29,'[1]AGA Storage'!$BD$29,'[1]AGA Storage'!$BF$29,'[1]AGA Storage'!$H$29)</f>
        <v>413.2</v>
      </c>
      <c r="O21" s="25">
        <f>D21-L21</f>
        <v>-29</v>
      </c>
      <c r="P21" s="25">
        <f>D21-M21</f>
        <v>1.6666666666666856</v>
      </c>
      <c r="Q21" s="25">
        <f>D21-N21</f>
        <v>-52.199999999999989</v>
      </c>
    </row>
    <row r="22" spans="1:17" x14ac:dyDescent="0.2">
      <c r="C22" s="25"/>
      <c r="D22" s="25"/>
      <c r="E22" s="25"/>
      <c r="F22" s="4"/>
      <c r="G22" s="4"/>
      <c r="H22" s="4"/>
      <c r="I22" s="16"/>
      <c r="J22" s="17"/>
    </row>
    <row r="23" spans="1:17" x14ac:dyDescent="0.2">
      <c r="C23" s="25"/>
      <c r="D23" s="25"/>
      <c r="E23" s="25"/>
      <c r="F23" s="4"/>
      <c r="G23" s="4"/>
      <c r="H23" s="4"/>
      <c r="I23" s="16"/>
      <c r="J23" s="17"/>
    </row>
    <row r="24" spans="1:17" x14ac:dyDescent="0.2">
      <c r="C24" s="25"/>
      <c r="D24" s="25"/>
      <c r="E24" s="25"/>
      <c r="F24" s="4"/>
      <c r="G24" s="4"/>
      <c r="H24" s="4"/>
      <c r="I24" s="16"/>
      <c r="J24" s="17"/>
    </row>
    <row r="25" spans="1:17" s="25" customFormat="1" ht="16.5" thickBot="1" x14ac:dyDescent="0.3">
      <c r="A25" s="20" t="s">
        <v>25</v>
      </c>
      <c r="B25" s="20"/>
      <c r="C25" s="21">
        <f>SUM(C12:C24)</f>
        <v>2092</v>
      </c>
      <c r="D25" s="21">
        <f>SUM(D12:D24)</f>
        <v>2144</v>
      </c>
      <c r="E25" s="21">
        <f>SUM(E12:E24)</f>
        <v>52</v>
      </c>
      <c r="F25" s="4">
        <f>E25/C25</f>
        <v>2.4856596558317401E-2</v>
      </c>
      <c r="G25" s="27">
        <f>D25/3294</f>
        <v>0.65088038858530661</v>
      </c>
      <c r="H25" s="22"/>
      <c r="I25" s="23"/>
      <c r="J25" s="24"/>
      <c r="L25" s="21">
        <f t="shared" ref="L25:Q25" si="0">SUM(L12:L24)</f>
        <v>2521</v>
      </c>
      <c r="M25" s="21">
        <f t="shared" si="0"/>
        <v>2398.3333333333335</v>
      </c>
      <c r="N25" s="21">
        <f t="shared" si="0"/>
        <v>2384.7999999999997</v>
      </c>
      <c r="O25" s="21">
        <f t="shared" si="0"/>
        <v>-377</v>
      </c>
      <c r="P25" s="21">
        <f t="shared" si="0"/>
        <v>-254.3333333333332</v>
      </c>
      <c r="Q25" s="21">
        <f t="shared" si="0"/>
        <v>-240.7999999999999</v>
      </c>
    </row>
    <row r="26" spans="1:17" ht="15.75" thickTop="1" x14ac:dyDescent="0.2"/>
    <row r="27" spans="1:17" ht="16.5" hidden="1" customHeight="1" x14ac:dyDescent="0.25">
      <c r="D27" s="7"/>
      <c r="E27" s="7"/>
      <c r="F27" s="7"/>
      <c r="G27" s="7"/>
      <c r="H27" s="7"/>
      <c r="I27" s="7"/>
      <c r="J27" s="7"/>
    </row>
    <row r="28" spans="1:17" ht="16.5" hidden="1" thickBot="1" x14ac:dyDescent="0.3">
      <c r="A28" s="1" t="s">
        <v>26</v>
      </c>
      <c r="D28" s="5"/>
      <c r="E28" s="5"/>
      <c r="F28" s="5"/>
      <c r="G28" s="5"/>
      <c r="H28" s="9"/>
      <c r="I28" s="9"/>
      <c r="J28" s="9"/>
    </row>
    <row r="29" spans="1:17" ht="10.5" customHeight="1" x14ac:dyDescent="0.2">
      <c r="A29" s="28"/>
    </row>
    <row r="30" spans="1:17" hidden="1" x14ac:dyDescent="0.2">
      <c r="A30" t="s">
        <v>27</v>
      </c>
      <c r="D30" s="8">
        <v>36.200000000000003</v>
      </c>
      <c r="E30">
        <v>0</v>
      </c>
      <c r="F30" s="4">
        <v>0</v>
      </c>
      <c r="G30" s="4">
        <v>0.92400000000000004</v>
      </c>
      <c r="H30" s="4"/>
      <c r="I30" s="4"/>
      <c r="J30" s="4"/>
      <c r="L30" t="s">
        <v>28</v>
      </c>
    </row>
    <row r="31" spans="1:17" hidden="1" x14ac:dyDescent="0.2">
      <c r="A31" t="s">
        <v>29</v>
      </c>
      <c r="O31" t="s">
        <v>30</v>
      </c>
    </row>
    <row r="32" spans="1:17" hidden="1" x14ac:dyDescent="0.2">
      <c r="O32" t="s">
        <v>31</v>
      </c>
    </row>
    <row r="33" spans="1:17" s="26" customFormat="1" ht="15.75" x14ac:dyDescent="0.25">
      <c r="A33" s="39" t="s">
        <v>41</v>
      </c>
      <c r="B33" s="40"/>
      <c r="C33" s="40"/>
      <c r="D33" s="41">
        <v>3294</v>
      </c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2">
        <v>3294</v>
      </c>
      <c r="P33" s="42">
        <v>3294</v>
      </c>
      <c r="Q33" s="43">
        <v>3294</v>
      </c>
    </row>
    <row r="34" spans="1:17" s="26" customFormat="1" ht="15.75" x14ac:dyDescent="0.25">
      <c r="A34" s="29" t="s">
        <v>39</v>
      </c>
      <c r="B34" s="30"/>
      <c r="C34" s="30"/>
      <c r="D34" s="37">
        <v>3127</v>
      </c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3">
        <v>3127</v>
      </c>
      <c r="P34" s="33">
        <v>2832</v>
      </c>
      <c r="Q34" s="34">
        <v>2915</v>
      </c>
    </row>
    <row r="35" spans="1:17" ht="15.75" x14ac:dyDescent="0.25">
      <c r="A35" s="31" t="s">
        <v>40</v>
      </c>
      <c r="B35" s="32"/>
      <c r="C35" s="32"/>
      <c r="D35" s="38">
        <v>1335</v>
      </c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5">
        <v>1006</v>
      </c>
      <c r="P35" s="35">
        <v>794</v>
      </c>
      <c r="Q35" s="36">
        <v>871</v>
      </c>
    </row>
  </sheetData>
  <mergeCells count="1">
    <mergeCell ref="D7:E7"/>
  </mergeCells>
  <printOptions horizontalCentered="1" verticalCentered="1"/>
  <pageMargins left="0" right="0" top="0" bottom="0" header="0" footer="0"/>
  <pageSetup scale="86" orientation="landscape" horizontalDpi="4294967292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STOR951</vt:lpstr>
      <vt:lpstr>STOR951!Print_Area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2000-08-30T18:01:03Z</cp:lastPrinted>
  <dcterms:created xsi:type="dcterms:W3CDTF">1997-01-20T19:39:22Z</dcterms:created>
  <dcterms:modified xsi:type="dcterms:W3CDTF">2023-09-11T18:33:26Z</dcterms:modified>
</cp:coreProperties>
</file>