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8340606-B465-46FA-A8E3-39DEF394E58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Sheet1!$A$1:$P$66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K22" i="1"/>
  <c r="M22" i="1"/>
  <c r="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  <c r="E62" i="1"/>
  <c r="G62" i="1"/>
  <c r="H62" i="1"/>
  <c r="I62" i="1"/>
  <c r="J62" i="1"/>
  <c r="K62" i="1"/>
</calcChain>
</file>

<file path=xl/sharedStrings.xml><?xml version="1.0" encoding="utf-8"?>
<sst xmlns="http://schemas.openxmlformats.org/spreadsheetml/2006/main" count="128" uniqueCount="66">
  <si>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</si>
  <si>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</si>
  <si>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</si>
  <si>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</si>
  <si>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</si>
  <si>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</si>
  <si>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</si>
  <si>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</si>
  <si>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</si>
  <si>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</si>
  <si>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</si>
  <si>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</si>
  <si>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</si>
  <si>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</si>
  <si>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</si>
  <si>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</si>
  <si>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</si>
  <si>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</si>
  <si>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</si>
  <si>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</si>
  <si>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</si>
  <si>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</si>
  <si>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</si>
  <si>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</si>
  <si>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</si>
  <si>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</si>
  <si>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</si>
  <si>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</si>
  <si>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</si>
  <si>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</si>
  <si>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</si>
  <si>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</si>
  <si>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</si>
  <si>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</si>
  <si>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</si>
  <si>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</si>
  <si>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</si>
  <si>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</si>
  <si>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</si>
  <si>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</si>
  <si>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</si>
  <si>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</si>
  <si>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</si>
  <si>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</si>
  <si>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</si>
  <si>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</si>
  <si>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</si>
  <si>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</si>
  <si>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</si>
  <si>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</si>
  <si>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</si>
  <si>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</si>
  <si>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</si>
  <si>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</si>
  <si>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</si>
  <si>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</si>
  <si>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</si>
  <si>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</si>
  <si>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</si>
  <si>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</si>
  <si>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</si>
  <si>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</si>
  <si>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</si>
  <si>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November 00 REVISED ESTIMATE</t>
  </si>
  <si>
    <t>B- EIA  December 00 ESTIMATE</t>
  </si>
  <si>
    <t>C- EIA  December 00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</si>
</sst>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-105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-167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19" workbookViewId="0">
      <selection activeCell="D62" sqref="D62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27">
        <v>2190</v>
      </c>
      <c r="K22" s="28">
        <f t="shared" si="10"/>
        <v>6.258064516129032</v>
      </c>
      <c r="L22" s="27">
        <v>2473</v>
      </c>
      <c r="M22" s="16">
        <f t="shared" si="11"/>
        <v>9.4333333333333336</v>
      </c>
      <c r="N22" s="27">
        <v>2774</v>
      </c>
      <c r="O22" s="16">
        <f t="shared" si="12"/>
        <v>9.7096774193548381</v>
      </c>
      <c r="Q22"/>
      <c r="S22"/>
      <c r="U22"/>
      <c r="W22"/>
      <c r="Y22"/>
    </row>
    <row r="23" spans="1:25" ht="22.5" hidden="1" x14ac:dyDescent="0.2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27">
        <f>IF(H20=0,R50,H20)-(-I28*0.0001)</f>
        <v>2428.0009489736071</v>
      </c>
      <c r="I23" s="16">
        <f>IF(H20=0,(-R50+H23)/0.0001,(-H20+H23)/0.0001)</f>
        <v>9.489736071373045</v>
      </c>
      <c r="J23" s="27">
        <f>IF(J20=0,T50,J20)-(-K28*0.0001)</f>
        <v>2698.0008988269797</v>
      </c>
      <c r="K23" s="28">
        <f>IF(J20=0,(-T50+J23)/0.0001,(-J20+J23)/0.0001)</f>
        <v>8.9882697966459091</v>
      </c>
      <c r="L23" s="27">
        <f>IF(L20=0,V50,L20)-(-M28*0.0001)</f>
        <v>2928.0009506060605</v>
      </c>
      <c r="M23" s="16">
        <f>IF(L20=0,(-V50+L23)/0.0001,(-L20+L23)/0.0001)</f>
        <v>9.5060606054175878</v>
      </c>
      <c r="N23" s="27">
        <f>IF(N20=0,X50,N20)-(-O28*0.0001)</f>
        <v>3191.0004747800585</v>
      </c>
      <c r="O23" s="16">
        <f>IF(N20=0,(-X50+N23)/0.0001,(-N20+N23)/0.0001)</f>
        <v>4.7478005853918148</v>
      </c>
      <c r="P23" s="16">
        <f t="shared" si="6"/>
        <v>7.6874491821854463</v>
      </c>
      <c r="Q23"/>
      <c r="S23"/>
      <c r="U23"/>
      <c r="W23"/>
      <c r="Y23"/>
    </row>
    <row r="24" spans="1:25" ht="22.5" hidden="1" x14ac:dyDescent="0.2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27">
        <f>IF(H20=0,R50,H20)-(-I29*0.0001)</f>
        <v>2428.0010129032257</v>
      </c>
      <c r="I24" s="16">
        <f>IF(H20=0,(-R50+H24)/0.0001,(-H20+H24)/0.0001)</f>
        <v>10.129032257282233</v>
      </c>
      <c r="J24" s="27">
        <f>IF(J20=0,T50,J20)-(-K29*0.0001)</f>
        <v>2698.0009268817203</v>
      </c>
      <c r="K24" s="28">
        <f>IF(J20=0,(-T50+J24)/0.0001,(-J20+J24)/0.0001)</f>
        <v>9.2688172026100801</v>
      </c>
      <c r="L24" s="27">
        <f>IF(L20=0,V50,L20)-(-M29*0.0001)</f>
        <v>2928.0011122222222</v>
      </c>
      <c r="M24" s="16">
        <f>IF(L20=0,(-V50+L24)/0.0001,(-L20+L24)/0.0001)</f>
        <v>11.122222222184064</v>
      </c>
      <c r="N24" s="27">
        <f>IF(N20=0,X50,N20)-(-O29*0.0001)</f>
        <v>3191.0006591397851</v>
      </c>
      <c r="O24" s="16">
        <f>IF(N20=0,(-X50+N24)/0.0001,(-N20+N24)/0.0001)</f>
        <v>6.5913978505705018</v>
      </c>
      <c r="P24" s="16">
        <f t="shared" si="6"/>
        <v>8.3674937964891196</v>
      </c>
      <c r="Q24"/>
      <c r="S24"/>
      <c r="U24"/>
      <c r="W24"/>
      <c r="Y24"/>
    </row>
    <row r="25" spans="1:25" ht="22.5" hidden="1" x14ac:dyDescent="0.2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27">
        <f>IF(H20=0,R50,H20)-(-I13*0.0001)</f>
        <v>2428.0006903225808</v>
      </c>
      <c r="I25" s="16">
        <f>IF(H20=0,(-R50+H25)/0.0001,(-H20+H25)/0.0001)</f>
        <v>6.9032258079460007</v>
      </c>
      <c r="J25" s="27">
        <f>IF(J20=0,T50,J20)-(-K13*0.0001)</f>
        <v>2698.0006741935485</v>
      </c>
      <c r="K25" s="28">
        <f>IF(J20=0,(-T50+J25)/0.0001,(-J20+J25)/0.0001)</f>
        <v>6.7419354854791891</v>
      </c>
      <c r="L25" s="27">
        <f>IF(L20=0,V50,L20)-(-M13*0.0001)</f>
        <v>2928.0007266666667</v>
      </c>
      <c r="M25" s="16">
        <f>IF(L20=0,(-V50+L25)/0.0001,(-L20+L25)/0.0001)</f>
        <v>7.266666666509991</v>
      </c>
      <c r="N25" s="27">
        <f>IF(N20=0,X50,N20)-(-O13*0.0001)</f>
        <v>3191.0005193548386</v>
      </c>
      <c r="O25" s="16">
        <f>IF(N20=0,(-X50+N25)/0.0001,(-N20+N25)/0.0001)</f>
        <v>5.1935483861598186</v>
      </c>
      <c r="P25" s="16">
        <f t="shared" si="6"/>
        <v>6.6017921146036924</v>
      </c>
      <c r="Q25"/>
      <c r="S25"/>
      <c r="U25"/>
      <c r="W25"/>
      <c r="Y25"/>
    </row>
    <row r="26" spans="1:25" x14ac:dyDescent="0.2">
      <c r="B26" s="27"/>
      <c r="C26" s="16"/>
      <c r="D26" s="27"/>
      <c r="E26" s="16"/>
      <c r="F26" s="27"/>
      <c r="G26" s="16"/>
      <c r="H26" s="27"/>
      <c r="I26" s="16"/>
      <c r="J26" s="27"/>
      <c r="K26" s="28"/>
      <c r="L26" s="27"/>
      <c r="M26" s="16"/>
      <c r="N26" s="27"/>
      <c r="O26" s="16"/>
      <c r="Q26"/>
      <c r="S26"/>
      <c r="U26"/>
      <c r="W26"/>
      <c r="Y26"/>
    </row>
    <row r="27" spans="1:25" hidden="1" x14ac:dyDescent="0.2">
      <c r="A27" s="44" t="s">
        <v>33</v>
      </c>
      <c r="B27" s="33"/>
      <c r="C27" s="45"/>
      <c r="D27" s="33"/>
      <c r="E27" s="45"/>
      <c r="F27" s="33"/>
      <c r="G27" s="45"/>
      <c r="H27" s="33"/>
      <c r="I27" s="45"/>
      <c r="J27" s="33"/>
      <c r="K27" s="33"/>
      <c r="L27" s="33"/>
      <c r="M27" s="45"/>
      <c r="N27" s="33"/>
      <c r="O27" s="45"/>
      <c r="P27" s="69"/>
      <c r="Q27"/>
      <c r="S27"/>
      <c r="U27"/>
      <c r="W27"/>
      <c r="Y27"/>
    </row>
    <row r="28" spans="1:25" hidden="1" x14ac:dyDescent="0.2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3">AVERAGE(D9:D19)</f>
        <v>1806.6363636363637</v>
      </c>
      <c r="E28" s="28">
        <f t="shared" si="13"/>
        <v>9.4193548387096779</v>
      </c>
      <c r="F28" s="74">
        <f t="shared" si="13"/>
        <v>2123.5454545454545</v>
      </c>
      <c r="G28" s="28">
        <f t="shared" si="13"/>
        <v>10.563636363636364</v>
      </c>
      <c r="H28" s="74">
        <f t="shared" si="13"/>
        <v>2417.7272727272725</v>
      </c>
      <c r="I28" s="28">
        <f t="shared" si="13"/>
        <v>9.4897360703812303</v>
      </c>
      <c r="J28" s="74">
        <f t="shared" si="13"/>
        <v>2696.3636363636365</v>
      </c>
      <c r="K28" s="28">
        <f t="shared" si="13"/>
        <v>8.9882697947214059</v>
      </c>
      <c r="L28" s="74">
        <f t="shared" si="13"/>
        <v>2981.5454545454545</v>
      </c>
      <c r="M28" s="28">
        <f t="shared" si="13"/>
        <v>9.5060606060606059</v>
      </c>
      <c r="N28" s="74">
        <f t="shared" si="13"/>
        <v>3128.7272727272725</v>
      </c>
      <c r="O28" s="28">
        <f t="shared" si="13"/>
        <v>4.747800586510265</v>
      </c>
      <c r="P28" s="28">
        <f t="shared" si="13"/>
        <v>7.6432689174624651</v>
      </c>
      <c r="Q28"/>
      <c r="S28"/>
      <c r="U28"/>
      <c r="W28"/>
      <c r="Y28"/>
    </row>
    <row r="29" spans="1:25" hidden="1" x14ac:dyDescent="0.2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25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25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A40" s="19" t="s">
        <v>16</v>
      </c>
      <c r="B40" s="17"/>
      <c r="C40" s="17"/>
      <c r="D40" s="20">
        <v>3059</v>
      </c>
      <c r="E40" s="16">
        <f t="shared" ref="E40:E60" si="14">(D40-N9)/30</f>
        <v>-1.5666666666666667</v>
      </c>
      <c r="F40" s="20">
        <v>2755</v>
      </c>
      <c r="G40" s="16">
        <f t="shared" ref="G40:G47" si="15">(F40-D40)/31</f>
        <v>-9.806451612903226</v>
      </c>
      <c r="H40" s="20">
        <v>2229</v>
      </c>
      <c r="I40" s="22">
        <f t="shared" ref="I40:I47" si="16">(H40-F40)/31</f>
        <v>-16.967741935483872</v>
      </c>
      <c r="J40" s="20">
        <v>1827</v>
      </c>
      <c r="K40" s="22">
        <f t="shared" ref="K40:K47" si="17">(J40-H40)/28</f>
        <v>-14.357142857142858</v>
      </c>
      <c r="L40" s="20">
        <v>1684</v>
      </c>
      <c r="M40" s="22">
        <f t="shared" ref="M40:M47" si="18">(L40-J40)/31</f>
        <v>-4.612903225806452</v>
      </c>
      <c r="N40" s="21">
        <f t="shared" ref="N40:N51" si="19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">
      <c r="A41" s="19" t="s">
        <v>17</v>
      </c>
      <c r="B41" s="17"/>
      <c r="C41" s="17"/>
      <c r="D41" s="20">
        <v>3171</v>
      </c>
      <c r="E41" s="16">
        <f t="shared" si="14"/>
        <v>-2.4</v>
      </c>
      <c r="F41" s="20">
        <v>2850</v>
      </c>
      <c r="G41" s="16">
        <f t="shared" si="15"/>
        <v>-10.35483870967742</v>
      </c>
      <c r="H41" s="20">
        <v>2509</v>
      </c>
      <c r="I41" s="22">
        <f t="shared" si="16"/>
        <v>-11</v>
      </c>
      <c r="J41" s="20">
        <v>1994</v>
      </c>
      <c r="K41" s="22">
        <f t="shared" si="17"/>
        <v>-18.392857142857142</v>
      </c>
      <c r="L41" s="20">
        <v>1776</v>
      </c>
      <c r="M41" s="22">
        <f t="shared" si="18"/>
        <v>-7.032258064516129</v>
      </c>
      <c r="N41" s="21">
        <f t="shared" si="19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18</v>
      </c>
      <c r="B42" s="17"/>
      <c r="C42" s="17"/>
      <c r="D42" s="20">
        <v>3199</v>
      </c>
      <c r="E42" s="16">
        <f t="shared" si="14"/>
        <v>-2.2999999999999998</v>
      </c>
      <c r="F42" s="20">
        <v>2513</v>
      </c>
      <c r="G42" s="16">
        <f t="shared" si="15"/>
        <v>-22.129032258064516</v>
      </c>
      <c r="H42" s="20">
        <v>2268</v>
      </c>
      <c r="I42" s="22">
        <f t="shared" si="16"/>
        <v>-7.903225806451613</v>
      </c>
      <c r="J42" s="20">
        <v>1999</v>
      </c>
      <c r="K42" s="22">
        <f t="shared" si="17"/>
        <v>-9.6071428571428577</v>
      </c>
      <c r="L42" s="20">
        <v>1867</v>
      </c>
      <c r="M42" s="22">
        <f t="shared" si="18"/>
        <v>-4.258064516129032</v>
      </c>
      <c r="N42" s="21">
        <f t="shared" si="19"/>
        <v>0.57129742962056307</v>
      </c>
      <c r="P42" s="16">
        <f t="shared" ref="P42:P51" si="20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19</v>
      </c>
      <c r="B43" s="17"/>
      <c r="C43" s="17"/>
      <c r="D43" s="20">
        <v>3478</v>
      </c>
      <c r="E43" s="16">
        <f t="shared" si="14"/>
        <v>0.13333333333333333</v>
      </c>
      <c r="F43" s="20">
        <v>3070</v>
      </c>
      <c r="G43" s="16">
        <f t="shared" si="15"/>
        <v>-13.161290322580646</v>
      </c>
      <c r="H43" s="20">
        <v>2368</v>
      </c>
      <c r="I43" s="22">
        <f t="shared" si="16"/>
        <v>-22.64516129032258</v>
      </c>
      <c r="J43" s="20">
        <v>2089</v>
      </c>
      <c r="K43" s="22">
        <f t="shared" si="17"/>
        <v>-9.9642857142857135</v>
      </c>
      <c r="L43" s="20">
        <v>1924</v>
      </c>
      <c r="M43" s="22">
        <f t="shared" si="18"/>
        <v>-5.32258064516129</v>
      </c>
      <c r="N43" s="21">
        <f t="shared" si="19"/>
        <v>0.55382843983880248</v>
      </c>
      <c r="P43" s="16">
        <f t="shared" si="20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20</v>
      </c>
      <c r="B44" s="17"/>
      <c r="C44" s="17"/>
      <c r="D44" s="20">
        <v>3145</v>
      </c>
      <c r="E44" s="16">
        <f t="shared" si="14"/>
        <v>-7.0666666666666664</v>
      </c>
      <c r="F44" s="20">
        <v>2824</v>
      </c>
      <c r="G44" s="16">
        <f t="shared" si="15"/>
        <v>-10.35483870967742</v>
      </c>
      <c r="H44" s="20">
        <f>2216</f>
        <v>2216</v>
      </c>
      <c r="I44" s="22">
        <f t="shared" si="16"/>
        <v>-19.612903225806452</v>
      </c>
      <c r="J44" s="20">
        <v>1837</v>
      </c>
      <c r="K44" s="22">
        <f t="shared" si="17"/>
        <v>-13.535714285714286</v>
      </c>
      <c r="L44" s="20">
        <v>1545</v>
      </c>
      <c r="M44" s="22">
        <f t="shared" si="18"/>
        <v>-9.4193548387096779</v>
      </c>
      <c r="N44" s="21">
        <f t="shared" si="19"/>
        <v>0.46023235031277926</v>
      </c>
      <c r="P44" s="16">
        <f t="shared" si="20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" t="s">
        <v>21</v>
      </c>
      <c r="B45" s="17"/>
      <c r="C45" s="17"/>
      <c r="D45" s="17">
        <v>3054</v>
      </c>
      <c r="E45" s="16">
        <f t="shared" si="14"/>
        <v>-5.6333333333333337</v>
      </c>
      <c r="F45" s="17">
        <v>2597</v>
      </c>
      <c r="G45" s="16">
        <f t="shared" si="15"/>
        <v>-14.741935483870968</v>
      </c>
      <c r="H45" s="17">
        <v>1827</v>
      </c>
      <c r="I45" s="16">
        <f t="shared" si="16"/>
        <v>-24.838709677419356</v>
      </c>
      <c r="J45" s="17">
        <v>1303</v>
      </c>
      <c r="K45" s="16">
        <f t="shared" si="17"/>
        <v>-18.714285714285715</v>
      </c>
      <c r="L45" s="17">
        <v>1029</v>
      </c>
      <c r="M45" s="16">
        <f t="shared" si="18"/>
        <v>-8.8387096774193541</v>
      </c>
      <c r="N45" s="21">
        <f t="shared" si="19"/>
        <v>0.3192677629537698</v>
      </c>
      <c r="P45" s="16">
        <f t="shared" si="20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" t="s">
        <v>22</v>
      </c>
      <c r="B46" s="17"/>
      <c r="C46" s="17"/>
      <c r="D46" s="17">
        <v>2762</v>
      </c>
      <c r="E46" s="16">
        <f t="shared" si="14"/>
        <v>-7.2</v>
      </c>
      <c r="F46" s="17">
        <v>2322</v>
      </c>
      <c r="G46" s="16">
        <f t="shared" si="15"/>
        <v>-14.193548387096774</v>
      </c>
      <c r="H46" s="17">
        <v>1579</v>
      </c>
      <c r="I46" s="16">
        <f t="shared" si="16"/>
        <v>-23.967741935483872</v>
      </c>
      <c r="J46" s="17">
        <v>1091</v>
      </c>
      <c r="K46" s="16">
        <f t="shared" si="17"/>
        <v>-17.428571428571427</v>
      </c>
      <c r="L46" s="17">
        <v>958</v>
      </c>
      <c r="M46" s="16">
        <f t="shared" si="18"/>
        <v>-4.290322580645161</v>
      </c>
      <c r="N46" s="21">
        <f t="shared" si="19"/>
        <v>0.32169241101410345</v>
      </c>
      <c r="P46" s="16">
        <f t="shared" si="20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23</v>
      </c>
      <c r="B47" s="17"/>
      <c r="C47" s="17"/>
      <c r="D47" s="17">
        <v>2978</v>
      </c>
      <c r="E47" s="16">
        <f t="shared" si="14"/>
        <v>-3.2333333333333334</v>
      </c>
      <c r="F47" s="17">
        <v>2606</v>
      </c>
      <c r="G47" s="16">
        <f t="shared" si="15"/>
        <v>-12</v>
      </c>
      <c r="H47" s="17">
        <v>2045</v>
      </c>
      <c r="I47" s="16">
        <f t="shared" si="16"/>
        <v>-18.096774193548388</v>
      </c>
      <c r="J47" s="17">
        <v>1542</v>
      </c>
      <c r="K47" s="16">
        <f t="shared" si="17"/>
        <v>-17.964285714285715</v>
      </c>
      <c r="L47" s="17">
        <v>1332</v>
      </c>
      <c r="M47" s="16">
        <f t="shared" si="18"/>
        <v>-6.774193548387097</v>
      </c>
      <c r="N47" s="21">
        <f t="shared" si="19"/>
        <v>0.43317073170731707</v>
      </c>
      <c r="P47" s="16">
        <f t="shared" si="20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24</v>
      </c>
      <c r="B48" s="17"/>
      <c r="C48" s="17"/>
      <c r="D48" s="17">
        <v>2728</v>
      </c>
      <c r="E48" s="16">
        <f t="shared" si="14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9"/>
        <v>0.25300400534045392</v>
      </c>
      <c r="O48" s="6"/>
      <c r="P48" s="16">
        <f t="shared" si="20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25</v>
      </c>
      <c r="B49" s="17"/>
      <c r="C49" s="17"/>
      <c r="D49" s="17">
        <v>2549</v>
      </c>
      <c r="E49" s="16">
        <f t="shared" si="14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9"/>
        <v>0.35231316725978645</v>
      </c>
      <c r="O49" s="6"/>
      <c r="P49" s="16">
        <f t="shared" si="20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26</v>
      </c>
      <c r="B50" s="17"/>
      <c r="C50" s="17"/>
      <c r="D50" s="27">
        <v>2699</v>
      </c>
      <c r="E50" s="16">
        <f t="shared" si="14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9"/>
        <v>0.40990990990990989</v>
      </c>
      <c r="O50" s="6"/>
      <c r="P50" s="16">
        <f t="shared" si="20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27</v>
      </c>
      <c r="B51" s="17"/>
      <c r="C51" s="17"/>
      <c r="D51" s="27">
        <v>3155</v>
      </c>
      <c r="E51" s="16">
        <f t="shared" si="14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9"/>
        <v>0.44813538075838294</v>
      </c>
      <c r="O51" s="6"/>
      <c r="P51" s="16">
        <f t="shared" si="20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">
      <c r="A52" s="1" t="s">
        <v>52</v>
      </c>
      <c r="B52" s="17"/>
      <c r="C52" s="17"/>
      <c r="D52" s="27">
        <f>IF(D50=0,N19,D50)-(-E54*0.0001)</f>
        <v>2698.9994043317506</v>
      </c>
      <c r="E52" s="16">
        <f t="shared" si="14"/>
        <v>-10.900019855608313</v>
      </c>
      <c r="F52" s="27">
        <f>IF(F50=0,D49,F50)-(-G54*0.0001)</f>
        <v>2174.9986258064514</v>
      </c>
      <c r="G52" s="16">
        <f t="shared" ref="G52:G60" si="21">(F52-D52)/31</f>
        <v>-16.903250920170944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-13.654671879507793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">
      <c r="A53" s="1" t="s">
        <v>53</v>
      </c>
      <c r="B53" s="23"/>
      <c r="C53" s="23"/>
      <c r="D53" s="27"/>
      <c r="E53" s="16">
        <f t="shared" si="14"/>
        <v>-92.466666666666669</v>
      </c>
      <c r="F53" s="27"/>
      <c r="G53" s="16">
        <f t="shared" si="21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54</v>
      </c>
      <c r="B54" s="27"/>
      <c r="C54" s="27"/>
      <c r="D54" s="27">
        <f>AVERAGE(D40:D49)</f>
        <v>3012.3</v>
      </c>
      <c r="E54" s="16">
        <f t="shared" si="14"/>
        <v>-5.9566824926686115</v>
      </c>
      <c r="F54" s="27">
        <f>AVERAGE(F40:F49)</f>
        <v>2586.3000000000002</v>
      </c>
      <c r="G54" s="16">
        <f t="shared" si="21"/>
        <v>-13.741935483870968</v>
      </c>
      <c r="H54" s="75">
        <f t="shared" ref="H54:M54" si="22">AVERAGE(H40:H49)</f>
        <v>1999.9</v>
      </c>
      <c r="I54" s="72">
        <f t="shared" si="22"/>
        <v>-19.344789081885857</v>
      </c>
      <c r="J54" s="27">
        <f t="shared" si="22"/>
        <v>1584.2</v>
      </c>
      <c r="K54" s="72">
        <f t="shared" si="22"/>
        <v>-14.741428571428571</v>
      </c>
      <c r="L54" s="27">
        <f t="shared" si="22"/>
        <v>1386.3</v>
      </c>
      <c r="M54" s="72">
        <f t="shared" si="22"/>
        <v>-6.3838709677419354</v>
      </c>
      <c r="N54" s="33"/>
      <c r="P54" s="16">
        <f>(E54+G54+I54+K54+M54)/5</f>
        <v>-12.033741319519189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55</v>
      </c>
      <c r="B55" s="27"/>
      <c r="C55" s="27"/>
      <c r="D55" s="27">
        <f>AVERAGE(D48:D49)</f>
        <v>2638.5</v>
      </c>
      <c r="E55" s="16">
        <f t="shared" si="14"/>
        <v>-18.416688637992834</v>
      </c>
      <c r="F55" s="27">
        <f>AVERAGE(F48:F49)</f>
        <v>2163</v>
      </c>
      <c r="G55" s="16">
        <f t="shared" si="21"/>
        <v>-15.338709677419354</v>
      </c>
      <c r="H55" s="75">
        <f t="shared" ref="H55:M55" si="23">AVERAGE(H48:H49)</f>
        <v>1479</v>
      </c>
      <c r="I55" s="72">
        <f t="shared" si="23"/>
        <v>-24.207816377171216</v>
      </c>
      <c r="J55" s="27">
        <f t="shared" si="23"/>
        <v>1080</v>
      </c>
      <c r="K55" s="72">
        <f t="shared" si="23"/>
        <v>-13.725</v>
      </c>
      <c r="L55" s="27">
        <f t="shared" si="23"/>
        <v>874</v>
      </c>
      <c r="M55" s="72">
        <f t="shared" si="23"/>
        <v>-6.645161290322581</v>
      </c>
      <c r="N55" s="33"/>
      <c r="O55" s="33"/>
      <c r="P55" s="16">
        <f>(E55+G55+I55+K55+M55)/5</f>
        <v>-15.666675196581195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56</v>
      </c>
      <c r="B56" s="27"/>
      <c r="C56" s="27"/>
      <c r="D56" s="27"/>
      <c r="E56" s="16">
        <f t="shared" si="14"/>
        <v>-106.36668397849462</v>
      </c>
      <c r="F56" s="27"/>
      <c r="G56" s="16">
        <f t="shared" si="21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57</v>
      </c>
      <c r="B57" s="27"/>
      <c r="C57" s="27"/>
      <c r="D57" s="27"/>
      <c r="E57" s="16">
        <f t="shared" si="14"/>
        <v>0</v>
      </c>
      <c r="F57" s="27"/>
      <c r="G57" s="16">
        <f t="shared" si="21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">
      <c r="A58" s="1" t="s">
        <v>58</v>
      </c>
      <c r="B58" s="49"/>
      <c r="C58" s="49"/>
      <c r="D58" s="48">
        <f>(N28-D54)/($N$28-$L$54)</f>
        <v>6.6819014227801121E-2</v>
      </c>
      <c r="E58" s="16">
        <f t="shared" si="14"/>
        <v>2.2273004742600373E-3</v>
      </c>
      <c r="F58" s="48">
        <f>(D54-F54)/($N$28-$L$54)</f>
        <v>0.24448653132777162</v>
      </c>
      <c r="G58" s="16">
        <f t="shared" si="21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">
      <c r="A59" s="1" t="s">
        <v>59</v>
      </c>
      <c r="B59" s="49"/>
      <c r="C59" s="49"/>
      <c r="D59" s="48">
        <f>(N29-D55)/($N$29-$L$55)</f>
        <v>0.23849141651481737</v>
      </c>
      <c r="E59" s="16">
        <f t="shared" si="14"/>
        <v>-104.28295937702525</v>
      </c>
      <c r="F59" s="48">
        <f>(D55-F55)/($N$29-$L$55)</f>
        <v>0.20521242927016398</v>
      </c>
      <c r="G59" s="16">
        <f t="shared" si="21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">
      <c r="A60" s="1" t="s">
        <v>60</v>
      </c>
      <c r="B60" s="53"/>
      <c r="C60" s="53"/>
      <c r="D60" s="48">
        <f>(N16-D48)/($N$16-$L$48)</f>
        <v>0.14976262408286578</v>
      </c>
      <c r="E60" s="16">
        <f t="shared" si="14"/>
        <v>-106.36537828290095</v>
      </c>
      <c r="F60" s="48">
        <f>(D48-F48)/($N$16-$L$48)</f>
        <v>0.24816573154941735</v>
      </c>
      <c r="G60" s="16">
        <f t="shared" si="21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">
      <c r="A62" s="1" t="s">
        <v>61</v>
      </c>
      <c r="D62" s="73">
        <v>2481</v>
      </c>
      <c r="E62" s="16">
        <f>(D62-N22)/30</f>
        <v>-9.7666666666666675</v>
      </c>
      <c r="F62" s="73">
        <v>1710</v>
      </c>
      <c r="G62" s="16">
        <f>(F62-D62)/31</f>
        <v>-24.870967741935484</v>
      </c>
      <c r="H62" s="73">
        <f>F62+[2]STOR951!$E$25/7*5-103-90-128+[1]STOR951!$E$25/7*5</f>
        <v>1194.7142857142858</v>
      </c>
      <c r="I62" s="16">
        <f>(H62-F62)/31</f>
        <v>-16.622119815668199</v>
      </c>
      <c r="J62" s="73">
        <f>H62+[1]STOR951!$E$25/7*2</f>
        <v>1164.7142857142858</v>
      </c>
      <c r="K62" s="16">
        <f>(J62-H62)/2</f>
        <v>-15</v>
      </c>
      <c r="L62" s="78"/>
    </row>
    <row r="63" spans="1:25" x14ac:dyDescent="0.2">
      <c r="A63" s="50"/>
      <c r="C63" s="59"/>
      <c r="D63" s="79" t="s">
        <v>28</v>
      </c>
      <c r="F63" s="79" t="s">
        <v>29</v>
      </c>
      <c r="H63" s="79" t="s">
        <v>62</v>
      </c>
      <c r="J63" s="79" t="s">
        <v>62</v>
      </c>
    </row>
    <row r="64" spans="1:25" x14ac:dyDescent="0.2">
      <c r="A64" s="50" t="s">
        <v>63</v>
      </c>
      <c r="C64" s="59"/>
    </row>
    <row r="65" spans="1:3" x14ac:dyDescent="0.2">
      <c r="A65" s="50" t="s">
        <v>64</v>
      </c>
      <c r="C65" s="59"/>
    </row>
    <row r="66" spans="1:3" x14ac:dyDescent="0.2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2001-02-07T18:58:57Z</cp:lastPrinted>
  <dcterms:created xsi:type="dcterms:W3CDTF">1998-08-18T19:12:50Z</dcterms:created>
  <dcterms:modified xsi:type="dcterms:W3CDTF">2023-09-11T18:36:42Z</dcterms:modified>
</cp:coreProperties>
</file>