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92DE33-E434-4B84-BC11-DF418D2D7277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</externalReferences>
  <definedNames>
    <definedName name="_xlnm.Print_Area" localSheetId="0">'AGA Storage'!$A$1:$R$483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81" i="1"/>
  <c r="D81" i="1"/>
  <c r="E81" i="1"/>
  <c r="F81" i="1"/>
  <c r="I81" i="1"/>
  <c r="J81" i="1"/>
  <c r="K81" i="1"/>
  <c r="L81" i="1"/>
  <c r="N81" i="1"/>
  <c r="O81" i="1"/>
  <c r="P81" i="1"/>
  <c r="Q81" i="1"/>
  <c r="C82" i="1"/>
  <c r="D82" i="1"/>
  <c r="E82" i="1"/>
  <c r="F82" i="1"/>
  <c r="I82" i="1"/>
  <c r="J82" i="1"/>
  <c r="K82" i="1"/>
  <c r="L82" i="1"/>
  <c r="N82" i="1"/>
  <c r="O82" i="1"/>
  <c r="P82" i="1"/>
  <c r="Q82" i="1"/>
  <c r="H86" i="1"/>
  <c r="H87" i="1"/>
  <c r="C90" i="1"/>
  <c r="D90" i="1"/>
  <c r="E90" i="1"/>
  <c r="F90" i="1"/>
  <c r="I90" i="1"/>
  <c r="J90" i="1"/>
  <c r="K90" i="1"/>
  <c r="L90" i="1"/>
  <c r="N90" i="1"/>
  <c r="O90" i="1"/>
  <c r="P90" i="1"/>
  <c r="Q90" i="1"/>
  <c r="C91" i="1"/>
  <c r="D91" i="1"/>
  <c r="E91" i="1"/>
  <c r="F91" i="1"/>
  <c r="H91" i="1"/>
  <c r="I91" i="1"/>
  <c r="J91" i="1"/>
  <c r="K91" i="1"/>
  <c r="L91" i="1"/>
  <c r="N91" i="1"/>
  <c r="O91" i="1"/>
  <c r="P91" i="1"/>
  <c r="Q91" i="1"/>
  <c r="H92" i="1"/>
  <c r="H93" i="1"/>
  <c r="H94" i="1"/>
  <c r="C99" i="1"/>
  <c r="D99" i="1"/>
  <c r="E99" i="1"/>
  <c r="F99" i="1"/>
  <c r="H99" i="1"/>
  <c r="I99" i="1"/>
  <c r="J99" i="1"/>
  <c r="K99" i="1"/>
  <c r="L99" i="1"/>
  <c r="N99" i="1"/>
  <c r="O99" i="1"/>
  <c r="P99" i="1"/>
  <c r="Q99" i="1"/>
  <c r="C100" i="1"/>
  <c r="D100" i="1"/>
  <c r="E100" i="1"/>
  <c r="F100" i="1"/>
  <c r="I100" i="1"/>
  <c r="J100" i="1"/>
  <c r="K100" i="1"/>
  <c r="L100" i="1"/>
  <c r="N100" i="1"/>
  <c r="O100" i="1"/>
  <c r="P100" i="1"/>
  <c r="Q100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09" i="1"/>
  <c r="D109" i="1"/>
  <c r="E109" i="1"/>
  <c r="F109" i="1"/>
  <c r="I109" i="1"/>
  <c r="J109" i="1"/>
  <c r="K109" i="1"/>
  <c r="L109" i="1"/>
  <c r="N109" i="1"/>
  <c r="O109" i="1"/>
  <c r="P109" i="1"/>
  <c r="Q109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18" i="1"/>
  <c r="D118" i="1"/>
  <c r="E118" i="1"/>
  <c r="F118" i="1"/>
  <c r="I118" i="1"/>
  <c r="J118" i="1"/>
  <c r="K118" i="1"/>
  <c r="L118" i="1"/>
  <c r="N118" i="1"/>
  <c r="O118" i="1"/>
  <c r="P118" i="1"/>
  <c r="Q118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C127" i="1"/>
  <c r="D127" i="1"/>
  <c r="E127" i="1"/>
  <c r="F127" i="1"/>
  <c r="I127" i="1"/>
  <c r="J127" i="1"/>
  <c r="K127" i="1"/>
  <c r="L127" i="1"/>
  <c r="N127" i="1"/>
  <c r="O127" i="1"/>
  <c r="P127" i="1"/>
  <c r="Q127" i="1"/>
  <c r="H128" i="1"/>
  <c r="H129" i="1"/>
  <c r="H130" i="1"/>
  <c r="H131" i="1"/>
  <c r="H132" i="1"/>
  <c r="C135" i="1"/>
  <c r="D135" i="1"/>
  <c r="E135" i="1"/>
  <c r="F135" i="1"/>
  <c r="H135" i="1"/>
  <c r="I135" i="1"/>
  <c r="J135" i="1"/>
  <c r="K135" i="1"/>
  <c r="L135" i="1"/>
  <c r="N135" i="1"/>
  <c r="O135" i="1"/>
  <c r="P135" i="1"/>
  <c r="Q135" i="1"/>
  <c r="C136" i="1"/>
  <c r="D136" i="1"/>
  <c r="E136" i="1"/>
  <c r="F136" i="1"/>
  <c r="H136" i="1"/>
  <c r="I136" i="1"/>
  <c r="J136" i="1"/>
  <c r="K136" i="1"/>
  <c r="L136" i="1"/>
  <c r="N136" i="1"/>
  <c r="O136" i="1"/>
  <c r="P136" i="1"/>
  <c r="Q136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45" i="1"/>
  <c r="D145" i="1"/>
  <c r="E145" i="1"/>
  <c r="F145" i="1"/>
  <c r="I145" i="1"/>
  <c r="J145" i="1"/>
  <c r="K145" i="1"/>
  <c r="L145" i="1"/>
  <c r="N145" i="1"/>
  <c r="O145" i="1"/>
  <c r="P145" i="1"/>
  <c r="Q145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H167" i="1"/>
  <c r="H168" i="1"/>
  <c r="C171" i="1"/>
  <c r="D171" i="1"/>
  <c r="E171" i="1"/>
  <c r="F171" i="1"/>
  <c r="H171" i="1"/>
  <c r="I171" i="1"/>
  <c r="J171" i="1"/>
  <c r="K171" i="1"/>
  <c r="L171" i="1"/>
  <c r="N171" i="1"/>
  <c r="O171" i="1"/>
  <c r="P171" i="1"/>
  <c r="Q171" i="1"/>
  <c r="C172" i="1"/>
  <c r="D172" i="1"/>
  <c r="E172" i="1"/>
  <c r="F172" i="1"/>
  <c r="H172" i="1"/>
  <c r="I172" i="1"/>
  <c r="J172" i="1"/>
  <c r="K172" i="1"/>
  <c r="L172" i="1"/>
  <c r="N172" i="1"/>
  <c r="O172" i="1"/>
  <c r="P172" i="1"/>
  <c r="Q172" i="1"/>
  <c r="H173" i="1"/>
  <c r="H174" i="1"/>
  <c r="H175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1" i="1"/>
  <c r="D181" i="1"/>
  <c r="E181" i="1"/>
  <c r="F181" i="1"/>
  <c r="I181" i="1"/>
  <c r="J181" i="1"/>
  <c r="K181" i="1"/>
  <c r="L181" i="1"/>
  <c r="N181" i="1"/>
  <c r="O181" i="1"/>
  <c r="P181" i="1"/>
  <c r="Q181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0" i="1"/>
  <c r="D190" i="1"/>
  <c r="E190" i="1"/>
  <c r="F190" i="1"/>
  <c r="I190" i="1"/>
  <c r="J190" i="1"/>
  <c r="K190" i="1"/>
  <c r="L190" i="1"/>
  <c r="N190" i="1"/>
  <c r="O190" i="1"/>
  <c r="P190" i="1"/>
  <c r="Q190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C199" i="1"/>
  <c r="D199" i="1"/>
  <c r="E199" i="1"/>
  <c r="F199" i="1"/>
  <c r="I199" i="1"/>
  <c r="J199" i="1"/>
  <c r="K199" i="1"/>
  <c r="L199" i="1"/>
  <c r="N199" i="1"/>
  <c r="O199" i="1"/>
  <c r="P199" i="1"/>
  <c r="Q199" i="1"/>
  <c r="H203" i="1"/>
  <c r="C207" i="1"/>
  <c r="D207" i="1"/>
  <c r="E207" i="1"/>
  <c r="F207" i="1"/>
  <c r="I207" i="1"/>
  <c r="J207" i="1"/>
  <c r="K207" i="1"/>
  <c r="L207" i="1"/>
  <c r="N207" i="1"/>
  <c r="O207" i="1"/>
  <c r="P207" i="1"/>
  <c r="Q207" i="1"/>
  <c r="C208" i="1"/>
  <c r="D208" i="1"/>
  <c r="E208" i="1"/>
  <c r="F208" i="1"/>
  <c r="H208" i="1"/>
  <c r="I208" i="1"/>
  <c r="J208" i="1"/>
  <c r="K208" i="1"/>
  <c r="L208" i="1"/>
  <c r="N208" i="1"/>
  <c r="O208" i="1"/>
  <c r="P208" i="1"/>
  <c r="Q208" i="1"/>
  <c r="H209" i="1"/>
  <c r="H210" i="1"/>
  <c r="H211" i="1"/>
  <c r="H213" i="1"/>
  <c r="C216" i="1"/>
  <c r="D216" i="1"/>
  <c r="E216" i="1"/>
  <c r="F216" i="1"/>
  <c r="H216" i="1"/>
  <c r="I216" i="1"/>
  <c r="J216" i="1"/>
  <c r="K216" i="1"/>
  <c r="L216" i="1"/>
  <c r="N216" i="1"/>
  <c r="O216" i="1"/>
  <c r="P216" i="1"/>
  <c r="Q216" i="1"/>
  <c r="C217" i="1"/>
  <c r="D217" i="1"/>
  <c r="E217" i="1"/>
  <c r="F217" i="1"/>
  <c r="I217" i="1"/>
  <c r="J217" i="1"/>
  <c r="K217" i="1"/>
  <c r="L217" i="1"/>
  <c r="N217" i="1"/>
  <c r="O217" i="1"/>
  <c r="P217" i="1"/>
  <c r="Q217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26" i="1"/>
  <c r="D226" i="1"/>
  <c r="E226" i="1"/>
  <c r="F226" i="1"/>
  <c r="I226" i="1"/>
  <c r="J226" i="1"/>
  <c r="K226" i="1"/>
  <c r="L226" i="1"/>
  <c r="N226" i="1"/>
  <c r="O226" i="1"/>
  <c r="P226" i="1"/>
  <c r="Q226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35" i="1"/>
  <c r="D235" i="1"/>
  <c r="E235" i="1"/>
  <c r="F235" i="1"/>
  <c r="I235" i="1"/>
  <c r="J235" i="1"/>
  <c r="K235" i="1"/>
  <c r="L235" i="1"/>
  <c r="N235" i="1"/>
  <c r="O235" i="1"/>
  <c r="P235" i="1"/>
  <c r="Q235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C244" i="1"/>
  <c r="D244" i="1"/>
  <c r="E244" i="1"/>
  <c r="F244" i="1"/>
  <c r="I244" i="1"/>
  <c r="J244" i="1"/>
  <c r="K244" i="1"/>
  <c r="L244" i="1"/>
  <c r="N244" i="1"/>
  <c r="O244" i="1"/>
  <c r="P244" i="1"/>
  <c r="Q244" i="1"/>
  <c r="H246" i="1"/>
  <c r="H247" i="1"/>
  <c r="H248" i="1"/>
  <c r="H249" i="1"/>
  <c r="C252" i="1"/>
  <c r="D252" i="1"/>
  <c r="E252" i="1"/>
  <c r="F252" i="1"/>
  <c r="H252" i="1"/>
  <c r="I252" i="1"/>
  <c r="J252" i="1"/>
  <c r="K252" i="1"/>
  <c r="L252" i="1"/>
  <c r="N252" i="1"/>
  <c r="O252" i="1"/>
  <c r="P252" i="1"/>
  <c r="Q252" i="1"/>
  <c r="C253" i="1"/>
  <c r="D253" i="1"/>
  <c r="E253" i="1"/>
  <c r="F253" i="1"/>
  <c r="H253" i="1"/>
  <c r="I253" i="1"/>
  <c r="J253" i="1"/>
  <c r="K253" i="1"/>
  <c r="L253" i="1"/>
  <c r="N253" i="1"/>
  <c r="O253" i="1"/>
  <c r="P253" i="1"/>
  <c r="Q253" i="1"/>
  <c r="H254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1" i="1"/>
  <c r="D271" i="1"/>
  <c r="E271" i="1"/>
  <c r="F271" i="1"/>
  <c r="I271" i="1"/>
  <c r="J271" i="1"/>
  <c r="K271" i="1"/>
  <c r="L271" i="1"/>
  <c r="N271" i="1"/>
  <c r="O271" i="1"/>
  <c r="P271" i="1"/>
  <c r="Q271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C280" i="1"/>
  <c r="D280" i="1"/>
  <c r="E280" i="1"/>
  <c r="F280" i="1"/>
  <c r="I280" i="1"/>
  <c r="J280" i="1"/>
  <c r="K280" i="1"/>
  <c r="L280" i="1"/>
  <c r="N280" i="1"/>
  <c r="O280" i="1"/>
  <c r="P280" i="1"/>
  <c r="Q280" i="1"/>
  <c r="H284" i="1"/>
  <c r="H285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C289" i="1"/>
  <c r="D289" i="1"/>
  <c r="E289" i="1"/>
  <c r="F289" i="1"/>
  <c r="H289" i="1"/>
  <c r="I289" i="1"/>
  <c r="J289" i="1"/>
  <c r="K289" i="1"/>
  <c r="L289" i="1"/>
  <c r="N289" i="1"/>
  <c r="O289" i="1"/>
  <c r="P289" i="1"/>
  <c r="Q289" i="1"/>
  <c r="H290" i="1"/>
  <c r="H291" i="1"/>
  <c r="H292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298" i="1"/>
  <c r="D298" i="1"/>
  <c r="E298" i="1"/>
  <c r="F298" i="1"/>
  <c r="I298" i="1"/>
  <c r="J298" i="1"/>
  <c r="K298" i="1"/>
  <c r="L298" i="1"/>
  <c r="N298" i="1"/>
  <c r="O298" i="1"/>
  <c r="P298" i="1"/>
  <c r="Q298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H326" i="1"/>
  <c r="H327" i="1"/>
  <c r="H328" i="1"/>
  <c r="H329" i="1"/>
  <c r="H330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34" i="1"/>
  <c r="D334" i="1"/>
  <c r="E334" i="1"/>
  <c r="F334" i="1"/>
  <c r="H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2" i="1"/>
  <c r="D352" i="1"/>
  <c r="E352" i="1"/>
  <c r="F352" i="1"/>
  <c r="I352" i="1"/>
  <c r="J352" i="1"/>
  <c r="K352" i="1"/>
  <c r="L352" i="1"/>
  <c r="N352" i="1"/>
  <c r="O352" i="1"/>
  <c r="P352" i="1"/>
  <c r="Q352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H363" i="1"/>
  <c r="H364" i="1"/>
  <c r="H365" i="1"/>
  <c r="H366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C370" i="1"/>
  <c r="D370" i="1"/>
  <c r="E370" i="1"/>
  <c r="F370" i="1"/>
  <c r="H370" i="1"/>
  <c r="I370" i="1"/>
  <c r="J370" i="1"/>
  <c r="K370" i="1"/>
  <c r="L370" i="1"/>
  <c r="N370" i="1"/>
  <c r="O370" i="1"/>
  <c r="P370" i="1"/>
  <c r="Q370" i="1"/>
  <c r="H371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H401" i="1"/>
  <c r="H402" i="1"/>
  <c r="C405" i="1"/>
  <c r="D405" i="1"/>
  <c r="E405" i="1"/>
  <c r="F405" i="1"/>
  <c r="H405" i="1"/>
  <c r="I405" i="1"/>
  <c r="J405" i="1"/>
  <c r="K405" i="1"/>
  <c r="L405" i="1"/>
  <c r="N405" i="1"/>
  <c r="O405" i="1"/>
  <c r="P405" i="1"/>
  <c r="Q405" i="1"/>
  <c r="C406" i="1"/>
  <c r="D406" i="1"/>
  <c r="E406" i="1"/>
  <c r="F406" i="1"/>
  <c r="H406" i="1"/>
  <c r="I406" i="1"/>
  <c r="J406" i="1"/>
  <c r="K406" i="1"/>
  <c r="L406" i="1"/>
  <c r="N406" i="1"/>
  <c r="O406" i="1"/>
  <c r="P406" i="1"/>
  <c r="Q406" i="1"/>
  <c r="H407" i="1"/>
  <c r="H408" i="1"/>
  <c r="H409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2" i="1"/>
  <c r="D442" i="1"/>
  <c r="E442" i="1"/>
  <c r="F442" i="1"/>
  <c r="I442" i="1"/>
  <c r="J442" i="1"/>
  <c r="K442" i="1"/>
  <c r="L442" i="1"/>
  <c r="N442" i="1"/>
  <c r="O442" i="1"/>
  <c r="P442" i="1"/>
  <c r="Q442" i="1"/>
  <c r="H443" i="1"/>
  <c r="H444" i="1"/>
  <c r="H445" i="1"/>
  <c r="H446" i="1"/>
  <c r="H447" i="1"/>
  <c r="C450" i="1"/>
  <c r="D450" i="1"/>
  <c r="E450" i="1"/>
  <c r="F450" i="1"/>
  <c r="H450" i="1"/>
  <c r="I450" i="1"/>
  <c r="J450" i="1"/>
  <c r="K450" i="1"/>
  <c r="L450" i="1"/>
  <c r="N450" i="1"/>
  <c r="O450" i="1"/>
  <c r="P450" i="1"/>
  <c r="Q450" i="1"/>
  <c r="C451" i="1"/>
  <c r="D451" i="1"/>
  <c r="E451" i="1"/>
  <c r="F451" i="1"/>
  <c r="H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69" i="1"/>
  <c r="D469" i="1"/>
  <c r="E469" i="1"/>
  <c r="F469" i="1"/>
  <c r="I469" i="1"/>
  <c r="J469" i="1"/>
  <c r="K469" i="1"/>
  <c r="L469" i="1"/>
  <c r="N469" i="1"/>
  <c r="O469" i="1"/>
  <c r="P469" i="1"/>
  <c r="Q469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C478" i="1"/>
  <c r="D478" i="1"/>
  <c r="E478" i="1"/>
  <c r="F478" i="1"/>
  <c r="I478" i="1"/>
  <c r="J478" i="1"/>
  <c r="K478" i="1"/>
  <c r="L478" i="1"/>
  <c r="N478" i="1"/>
  <c r="O478" i="1"/>
  <c r="P478" i="1"/>
  <c r="Q478" i="1"/>
  <c r="H480" i="1"/>
  <c r="H481" i="1"/>
  <c r="H482" i="1"/>
  <c r="H48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<sst xmlns="http://schemas.openxmlformats.org/spreadsheetml/2006/main" count="29" uniqueCount="21">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</sst>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styles" Target="style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tabSelected="1" topLeftCell="A32" workbookViewId="0">
      <selection activeCell="C62" sqref="C6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[28]STOR951!$D$13</f>
        <v>277</v>
      </c>
      <c r="D62" s="7">
        <f>[28]STOR951!$D$17</f>
        <v>657</v>
      </c>
      <c r="E62" s="7">
        <f>[28]STOR951!$D$21</f>
        <v>202</v>
      </c>
      <c r="F62" s="7">
        <f>[28]STOR951!$D$25</f>
        <v>1136</v>
      </c>
      <c r="I62" s="8">
        <f>[28]STOR951!$G$13</f>
        <v>0.29066107030430222</v>
      </c>
      <c r="J62" s="8">
        <f>[28]STOR951!$G$17</f>
        <v>0.35803814713896459</v>
      </c>
      <c r="K62" s="8">
        <f>[28]STOR951!$G$21</f>
        <v>0.39920948616600793</v>
      </c>
      <c r="L62" s="8">
        <f>[28]STOR951!$G$25</f>
        <v>0.34486945962355797</v>
      </c>
      <c r="N62" s="7">
        <f>[28]STOR951!$E$13</f>
        <v>-19</v>
      </c>
      <c r="O62" s="7">
        <f>[28]STOR951!$E$17</f>
        <v>-66</v>
      </c>
      <c r="P62" s="7">
        <f>[28]STOR951!$E$21</f>
        <v>-20</v>
      </c>
      <c r="Q62" s="7">
        <f>[28]STOR951!$E$25</f>
        <v>-105</v>
      </c>
      <c r="R62" s="16"/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36567</v>
      </c>
      <c r="C72" s="7">
        <f>[60]STOR951!$D$13</f>
        <v>425</v>
      </c>
      <c r="D72" s="7">
        <f>[60]STOR951!$D$17</f>
        <v>684</v>
      </c>
      <c r="E72" s="7">
        <f>[60]STOR951!$D$21</f>
        <v>295</v>
      </c>
      <c r="F72" s="7">
        <f>[60]STOR951!$D$25</f>
        <v>1404</v>
      </c>
      <c r="I72" s="8">
        <f>[60]STOR951!$G$13</f>
        <v>0.44783983140147526</v>
      </c>
      <c r="J72" s="8">
        <f>[60]STOR951!$G$17</f>
        <v>0.37810945273631841</v>
      </c>
      <c r="K72" s="8">
        <f>[60]STOR951!$G$21</f>
        <v>0.60204081632653061</v>
      </c>
      <c r="L72" s="8">
        <f>[60]STOR951!$G$25</f>
        <v>0.43792888334373048</v>
      </c>
      <c r="N72" s="7">
        <f>[60]STOR951!$E$13</f>
        <v>-47</v>
      </c>
      <c r="O72" s="7">
        <f>[60]STOR951!$E$17</f>
        <v>-96</v>
      </c>
      <c r="P72" s="7">
        <f>[60]STOR951!$E$21</f>
        <v>-15</v>
      </c>
      <c r="Q72" s="7">
        <f>[60]STOR951!$E$25</f>
        <v>-158</v>
      </c>
      <c r="R72" s="16">
        <v>-139.69999999999999</v>
      </c>
    </row>
    <row r="73" spans="1:18" ht="13.5" customHeight="1" x14ac:dyDescent="0.2">
      <c r="A73" s="1">
        <v>36203</v>
      </c>
      <c r="C73" s="7">
        <f>[7]STOR951!$D$13</f>
        <v>625</v>
      </c>
      <c r="D73" s="7">
        <f>[7]STOR951!$D$17</f>
        <v>963</v>
      </c>
      <c r="E73" s="7">
        <f>[7]STOR951!$D$21</f>
        <v>299</v>
      </c>
      <c r="F73" s="7">
        <f>[7]STOR951!$D$25</f>
        <v>1887</v>
      </c>
      <c r="I73" s="8">
        <f>[7]STOR951!$G$13</f>
        <v>0.68832599118942728</v>
      </c>
      <c r="J73" s="8">
        <f>[7]STOR951!$G$17</f>
        <v>0.53798882681564242</v>
      </c>
      <c r="K73" s="8">
        <f>[7]STOR951!$G$21</f>
        <v>0.6203319502074689</v>
      </c>
      <c r="L73" s="8">
        <f>[7]STOR951!$G$25</f>
        <v>0.58858390517779169</v>
      </c>
      <c r="N73" s="7">
        <f>[7]STOR951!$E$13</f>
        <v>5</v>
      </c>
      <c r="O73" s="7">
        <f>[7]STOR951!$E$17</f>
        <v>-43</v>
      </c>
      <c r="P73" s="7">
        <f>[7]STOR951!$E$21</f>
        <v>-21</v>
      </c>
      <c r="Q73" s="7">
        <f>[7]STOR951!$E$25</f>
        <v>-59</v>
      </c>
      <c r="R73" s="16">
        <v>-71.8</v>
      </c>
    </row>
    <row r="74" spans="1:18" ht="13.5" customHeight="1" x14ac:dyDescent="0.2">
      <c r="A74" s="1">
        <v>35839</v>
      </c>
      <c r="C74" s="7">
        <v>371</v>
      </c>
      <c r="D74" s="7">
        <v>842</v>
      </c>
      <c r="E74" s="7">
        <v>212</v>
      </c>
      <c r="F74" s="7">
        <v>1425</v>
      </c>
      <c r="I74" s="8">
        <v>0.40859030837004406</v>
      </c>
      <c r="J74" s="8">
        <v>0.47039106145251397</v>
      </c>
      <c r="K74" s="8">
        <v>0.43983402489626555</v>
      </c>
      <c r="L74" s="8">
        <v>0.44447910168434185</v>
      </c>
      <c r="N74" s="7">
        <v>-10</v>
      </c>
      <c r="O74" s="7">
        <v>-62</v>
      </c>
      <c r="P74" s="7">
        <v>-21</v>
      </c>
      <c r="Q74" s="7">
        <v>-93</v>
      </c>
      <c r="R74" s="16">
        <v>-105.4</v>
      </c>
    </row>
    <row r="75" spans="1:18" ht="13.5" customHeight="1" x14ac:dyDescent="0.2">
      <c r="A75" s="1">
        <v>35475</v>
      </c>
      <c r="C75" s="7">
        <v>252</v>
      </c>
      <c r="D75" s="7">
        <v>687</v>
      </c>
      <c r="E75" s="7">
        <v>188</v>
      </c>
      <c r="F75" s="7">
        <v>1127</v>
      </c>
      <c r="I75" s="8">
        <v>0.28156424581005585</v>
      </c>
      <c r="J75" s="8">
        <v>0.37664473684210525</v>
      </c>
      <c r="K75" s="8">
        <v>0.39330543933054396</v>
      </c>
      <c r="L75" s="8">
        <v>0.35152838427947597</v>
      </c>
      <c r="N75" s="7">
        <v>-36</v>
      </c>
      <c r="O75" s="7">
        <v>-97</v>
      </c>
      <c r="P75" s="7">
        <v>-14</v>
      </c>
      <c r="Q75" s="7">
        <v>-147</v>
      </c>
      <c r="R75" s="16">
        <v>-100.5</v>
      </c>
    </row>
    <row r="76" spans="1:18" ht="13.5" customHeight="1" x14ac:dyDescent="0.2">
      <c r="A76" s="1">
        <v>35111</v>
      </c>
      <c r="C76">
        <v>270</v>
      </c>
      <c r="D76">
        <v>454</v>
      </c>
      <c r="E76">
        <v>260</v>
      </c>
      <c r="F76">
        <v>984</v>
      </c>
      <c r="I76" s="13">
        <v>0.29735682819383258</v>
      </c>
      <c r="J76" s="13">
        <v>0.25363128491620113</v>
      </c>
      <c r="K76" s="13">
        <v>0.53941908713692943</v>
      </c>
      <c r="L76" s="13">
        <v>0.30943396226415093</v>
      </c>
      <c r="N76">
        <v>-21</v>
      </c>
      <c r="O76">
        <v>-69</v>
      </c>
      <c r="P76">
        <v>-3</v>
      </c>
      <c r="Q76">
        <v>-93</v>
      </c>
      <c r="R76" s="16">
        <v>-96</v>
      </c>
    </row>
    <row r="77" spans="1:18" ht="13.5" customHeight="1" x14ac:dyDescent="0.2">
      <c r="A77" s="1">
        <v>34747</v>
      </c>
      <c r="C77">
        <v>449</v>
      </c>
      <c r="D77">
        <v>763</v>
      </c>
      <c r="E77">
        <v>282</v>
      </c>
      <c r="F77">
        <v>1494</v>
      </c>
      <c r="I77" s="13">
        <v>0.49449339207048459</v>
      </c>
      <c r="J77" s="13">
        <v>0.42625698324022349</v>
      </c>
      <c r="K77" s="13">
        <v>0.58506224066390045</v>
      </c>
      <c r="L77" s="13">
        <v>0.46981132075471699</v>
      </c>
      <c r="N77">
        <v>-48</v>
      </c>
      <c r="O77">
        <v>-143</v>
      </c>
      <c r="P77">
        <v>-15</v>
      </c>
      <c r="Q77">
        <v>-206</v>
      </c>
      <c r="R77" s="16">
        <v>-159</v>
      </c>
    </row>
    <row r="78" spans="1:18" ht="13.5" customHeight="1" x14ac:dyDescent="0.2">
      <c r="A78" s="1">
        <v>34383</v>
      </c>
      <c r="C78">
        <v>312</v>
      </c>
      <c r="D78">
        <v>568</v>
      </c>
      <c r="E78">
        <v>258</v>
      </c>
      <c r="F78">
        <v>1138</v>
      </c>
      <c r="I78" s="13">
        <v>0.34361233480176212</v>
      </c>
      <c r="J78" s="13">
        <v>0.31731843575418994</v>
      </c>
      <c r="K78" s="13">
        <v>0.53526970954356845</v>
      </c>
      <c r="L78" s="13">
        <v>0.35786163522012576</v>
      </c>
      <c r="N78">
        <v>-23</v>
      </c>
      <c r="O78">
        <v>-68</v>
      </c>
      <c r="P78">
        <v>-18</v>
      </c>
      <c r="Q78">
        <v>-109</v>
      </c>
      <c r="R78" s="16">
        <v>-96</v>
      </c>
    </row>
    <row r="79" spans="1:18" ht="13.5" customHeight="1" x14ac:dyDescent="0.2">
      <c r="A79" s="12"/>
      <c r="R79" s="16"/>
    </row>
    <row r="80" spans="1:18" ht="13.5" customHeight="1" x14ac:dyDescent="0.2">
      <c r="A80" s="12"/>
      <c r="R80" s="16"/>
    </row>
    <row r="81" spans="1:18" ht="13.5" customHeight="1" x14ac:dyDescent="0.2">
      <c r="A81" s="1">
        <v>36574</v>
      </c>
      <c r="C81" s="7">
        <f>[61]STOR951!$D$13</f>
        <v>394</v>
      </c>
      <c r="D81" s="7">
        <f>[61]STOR951!$D$17</f>
        <v>594</v>
      </c>
      <c r="E81" s="7">
        <f>[61]STOR951!$D$21</f>
        <v>280</v>
      </c>
      <c r="F81" s="7">
        <f>[61]STOR951!$D$25</f>
        <v>1268</v>
      </c>
      <c r="I81" s="8">
        <f>[61]STOR951!$G$13</f>
        <v>0.41517386722866173</v>
      </c>
      <c r="J81" s="8">
        <f>[61]STOR951!$G$17</f>
        <v>0.32835820895522388</v>
      </c>
      <c r="K81" s="8">
        <f>[61]STOR951!$G$21</f>
        <v>0.5714285714285714</v>
      </c>
      <c r="L81" s="8">
        <f>[61]STOR951!$G$25</f>
        <v>0.39550842170929507</v>
      </c>
      <c r="N81" s="7">
        <f>[61]STOR951!$E$13</f>
        <v>-31</v>
      </c>
      <c r="O81" s="7">
        <f>[61]STOR951!$E$17</f>
        <v>-90</v>
      </c>
      <c r="P81" s="7">
        <f>[61]STOR951!$E$21</f>
        <v>-15</v>
      </c>
      <c r="Q81" s="7">
        <f>[61]STOR951!$E$25</f>
        <v>-136</v>
      </c>
      <c r="R81" s="16">
        <v>-120</v>
      </c>
    </row>
    <row r="82" spans="1:18" ht="13.5" customHeight="1" x14ac:dyDescent="0.2">
      <c r="A82" s="1">
        <v>36210</v>
      </c>
      <c r="C82" s="7">
        <f>[8]STOR951!$D$13</f>
        <v>609</v>
      </c>
      <c r="D82" s="7">
        <f>[8]STOR951!$D$17</f>
        <v>891</v>
      </c>
      <c r="E82" s="7">
        <f>[8]STOR951!$D$21</f>
        <v>290</v>
      </c>
      <c r="F82" s="7">
        <f>[8]STOR951!$D$25</f>
        <v>1790</v>
      </c>
      <c r="I82" s="8">
        <f>[8]STOR951!$G$13</f>
        <v>0.67070484581497802</v>
      </c>
      <c r="J82" s="8">
        <f>[8]STOR951!$G$17</f>
        <v>0.49776536312849162</v>
      </c>
      <c r="K82" s="8">
        <f>[8]STOR951!$G$21</f>
        <v>0.60165975103734437</v>
      </c>
      <c r="L82" s="8">
        <f>[8]STOR951!$G$25</f>
        <v>0.55832813474734877</v>
      </c>
      <c r="N82" s="7">
        <f>[8]STOR951!$E$13</f>
        <v>-16</v>
      </c>
      <c r="O82" s="7">
        <f>[8]STOR951!$E$17</f>
        <v>-72</v>
      </c>
      <c r="P82" s="7">
        <f>[8]STOR951!$E$21</f>
        <v>-9</v>
      </c>
      <c r="Q82" s="7">
        <f>[8]STOR951!$E$25</f>
        <v>-97</v>
      </c>
      <c r="R82" s="16">
        <v>-42.8</v>
      </c>
    </row>
    <row r="83" spans="1:18" ht="13.5" customHeight="1" x14ac:dyDescent="0.2">
      <c r="A83" s="1">
        <v>35846</v>
      </c>
      <c r="C83" s="7">
        <v>368</v>
      </c>
      <c r="D83" s="7">
        <v>778</v>
      </c>
      <c r="E83" s="7">
        <v>202</v>
      </c>
      <c r="F83" s="7">
        <v>1348</v>
      </c>
      <c r="I83" s="8">
        <v>0.40528634361233479</v>
      </c>
      <c r="J83" s="8">
        <v>0.43463687150837987</v>
      </c>
      <c r="K83" s="8">
        <v>0.41908713692946059</v>
      </c>
      <c r="L83" s="8">
        <v>0.42046163443543355</v>
      </c>
      <c r="N83" s="7">
        <v>-3</v>
      </c>
      <c r="O83" s="7">
        <v>-64</v>
      </c>
      <c r="P83" s="7">
        <v>-10</v>
      </c>
      <c r="Q83" s="7">
        <v>-77</v>
      </c>
      <c r="R83" s="16">
        <v>-84</v>
      </c>
    </row>
    <row r="84" spans="1:18" ht="13.5" customHeight="1" x14ac:dyDescent="0.2">
      <c r="A84" s="1">
        <v>35482</v>
      </c>
      <c r="C84" s="7">
        <v>248</v>
      </c>
      <c r="D84" s="7">
        <v>629</v>
      </c>
      <c r="E84" s="7">
        <v>187</v>
      </c>
      <c r="F84" s="7">
        <v>1064</v>
      </c>
      <c r="I84" s="8">
        <v>0.27709497206703909</v>
      </c>
      <c r="J84" s="8">
        <v>0.34484649122807015</v>
      </c>
      <c r="K84" s="8">
        <v>0.39121338912133891</v>
      </c>
      <c r="L84" s="8">
        <v>0.33187772925764192</v>
      </c>
      <c r="N84" s="7">
        <v>-4</v>
      </c>
      <c r="O84" s="7">
        <v>-58</v>
      </c>
      <c r="P84" s="7">
        <v>-1</v>
      </c>
      <c r="Q84" s="7">
        <v>-63</v>
      </c>
      <c r="R84" s="16">
        <v>-112.7</v>
      </c>
    </row>
    <row r="85" spans="1:18" ht="13.5" customHeight="1" x14ac:dyDescent="0.2">
      <c r="A85" s="1">
        <v>35118</v>
      </c>
      <c r="C85">
        <v>261</v>
      </c>
      <c r="D85">
        <v>404</v>
      </c>
      <c r="E85">
        <v>255</v>
      </c>
      <c r="F85">
        <v>920</v>
      </c>
      <c r="I85" s="13">
        <v>0.28744493392070486</v>
      </c>
      <c r="J85" s="13">
        <v>0.22569832402234638</v>
      </c>
      <c r="K85" s="13">
        <v>0.52904564315352698</v>
      </c>
      <c r="L85" s="13">
        <v>0.28930817610062892</v>
      </c>
      <c r="N85">
        <v>-9</v>
      </c>
      <c r="O85">
        <v>-50</v>
      </c>
      <c r="P85">
        <v>-5</v>
      </c>
      <c r="Q85">
        <v>-64</v>
      </c>
      <c r="R85" s="16">
        <v>-92</v>
      </c>
    </row>
    <row r="86" spans="1:18" ht="13.5" customHeight="1" x14ac:dyDescent="0.2">
      <c r="A86" s="1">
        <v>34754</v>
      </c>
      <c r="C86">
        <v>440</v>
      </c>
      <c r="D86">
        <v>724</v>
      </c>
      <c r="E86">
        <v>284</v>
      </c>
      <c r="F86">
        <v>1448</v>
      </c>
      <c r="G86">
        <v>1542</v>
      </c>
      <c r="H86" s="6">
        <f>G86-F86</f>
        <v>94</v>
      </c>
      <c r="I86" s="13">
        <v>0.48458149779735682</v>
      </c>
      <c r="J86" s="13">
        <v>0.40446927374301678</v>
      </c>
      <c r="K86" s="13">
        <v>0.58921161825726143</v>
      </c>
      <c r="L86" s="13">
        <v>0.45534591194968554</v>
      </c>
      <c r="N86">
        <v>-9</v>
      </c>
      <c r="O86">
        <v>-39</v>
      </c>
      <c r="P86">
        <v>2</v>
      </c>
      <c r="Q86">
        <v>-46</v>
      </c>
      <c r="R86" s="16">
        <v>-101</v>
      </c>
    </row>
    <row r="87" spans="1:18" ht="13.5" customHeight="1" x14ac:dyDescent="0.2">
      <c r="A87" s="1">
        <v>34390</v>
      </c>
      <c r="C87">
        <v>308</v>
      </c>
      <c r="D87">
        <v>524</v>
      </c>
      <c r="E87">
        <v>242</v>
      </c>
      <c r="F87">
        <v>1074</v>
      </c>
      <c r="G87">
        <v>1091</v>
      </c>
      <c r="H87" s="6">
        <f>G87-F87</f>
        <v>17</v>
      </c>
      <c r="I87" s="13">
        <v>0.33920704845814981</v>
      </c>
      <c r="J87" s="13">
        <v>0.29273743016759779</v>
      </c>
      <c r="K87" s="13">
        <v>0.50207468879668049</v>
      </c>
      <c r="L87" s="13">
        <v>0.33773584905660375</v>
      </c>
      <c r="N87">
        <v>-4</v>
      </c>
      <c r="O87">
        <v>-44</v>
      </c>
      <c r="P87">
        <v>-16</v>
      </c>
      <c r="Q87">
        <v>-64</v>
      </c>
      <c r="R87" s="16">
        <v>-112</v>
      </c>
    </row>
    <row r="88" spans="1:18" ht="13.5" customHeight="1" x14ac:dyDescent="0.2">
      <c r="A88" s="12"/>
      <c r="R88" s="16"/>
    </row>
    <row r="89" spans="1:18" ht="13.5" customHeight="1" x14ac:dyDescent="0.2">
      <c r="A89" s="12"/>
      <c r="R89" s="16"/>
    </row>
    <row r="90" spans="1:18" ht="13.5" customHeight="1" x14ac:dyDescent="0.2">
      <c r="A90" s="1">
        <v>36581</v>
      </c>
      <c r="C90" s="7">
        <f>[62]STOR951!$D$13</f>
        <v>376</v>
      </c>
      <c r="D90" s="7">
        <f>[62]STOR951!$D$17</f>
        <v>551</v>
      </c>
      <c r="E90" s="7">
        <f>[62]STOR951!$D$21</f>
        <v>267</v>
      </c>
      <c r="F90" s="7">
        <f>[62]STOR951!$D$25</f>
        <v>1194</v>
      </c>
      <c r="I90" s="8">
        <f>[62]STOR951!$G$13</f>
        <v>0.39620653319283455</v>
      </c>
      <c r="J90" s="8">
        <f>[62]STOR951!$G$17</f>
        <v>0.30458817025981205</v>
      </c>
      <c r="K90" s="8">
        <f>[62]STOR951!$G$21</f>
        <v>0.54489795918367345</v>
      </c>
      <c r="L90" s="8">
        <f>[62]STOR951!$G$25</f>
        <v>0.37242669993761696</v>
      </c>
      <c r="N90" s="7">
        <f>[62]STOR951!$E$13</f>
        <v>-18</v>
      </c>
      <c r="O90" s="7">
        <f>[62]STOR951!$E$17</f>
        <v>-43</v>
      </c>
      <c r="P90" s="7">
        <f>[62]STOR951!$E$21</f>
        <v>-13</v>
      </c>
      <c r="Q90" s="7">
        <f>[62]STOR951!$E$25</f>
        <v>-74</v>
      </c>
      <c r="R90" s="16">
        <v>-119.1</v>
      </c>
    </row>
    <row r="91" spans="1:18" ht="13.5" customHeight="1" x14ac:dyDescent="0.2">
      <c r="A91" s="1">
        <v>36217</v>
      </c>
      <c r="C91" s="7">
        <f>[9]STOR951!$D$13</f>
        <v>583</v>
      </c>
      <c r="D91" s="7">
        <f>[9]STOR951!$D$17</f>
        <v>795</v>
      </c>
      <c r="E91" s="7">
        <f>[9]STOR951!$D$21</f>
        <v>284</v>
      </c>
      <c r="F91" s="7">
        <f>[9]STOR951!$D$25</f>
        <v>1662</v>
      </c>
      <c r="G91">
        <v>1792</v>
      </c>
      <c r="H91" s="6">
        <f>G91-F91</f>
        <v>130</v>
      </c>
      <c r="I91" s="8">
        <f>[9]STOR951!$G$13</f>
        <v>0.64207048458149785</v>
      </c>
      <c r="J91" s="8">
        <f>[9]STOR951!$G$17</f>
        <v>0.44413407821229051</v>
      </c>
      <c r="K91" s="8">
        <f>[9]STOR951!$G$21</f>
        <v>0.58921161825726143</v>
      </c>
      <c r="L91" s="8">
        <f>[9]STOR951!$G$25</f>
        <v>0.51840299438552717</v>
      </c>
      <c r="N91" s="7">
        <f>[9]STOR951!$E$13</f>
        <v>-26</v>
      </c>
      <c r="O91" s="7">
        <f>[9]STOR951!$E$17</f>
        <v>-96</v>
      </c>
      <c r="P91" s="7">
        <f>[9]STOR951!$E$21</f>
        <v>-6</v>
      </c>
      <c r="Q91" s="7">
        <f>[9]STOR951!$E$25</f>
        <v>-128</v>
      </c>
      <c r="R91" s="16">
        <v>-60.2</v>
      </c>
    </row>
    <row r="92" spans="1:18" ht="13.5" customHeight="1" x14ac:dyDescent="0.2">
      <c r="A92" s="1">
        <v>35853</v>
      </c>
      <c r="C92" s="7">
        <v>382</v>
      </c>
      <c r="D92" s="7">
        <v>733</v>
      </c>
      <c r="E92" s="7">
        <v>186</v>
      </c>
      <c r="F92" s="7">
        <v>1301</v>
      </c>
      <c r="G92">
        <v>1426</v>
      </c>
      <c r="H92" s="6">
        <f>G92-F92</f>
        <v>125</v>
      </c>
      <c r="I92" s="8">
        <v>0.42070484581497797</v>
      </c>
      <c r="J92" s="8">
        <v>0.4094972067039106</v>
      </c>
      <c r="K92" s="8">
        <v>0.38589211618257263</v>
      </c>
      <c r="L92" s="8">
        <v>0.40580162195882719</v>
      </c>
      <c r="N92" s="7">
        <v>14</v>
      </c>
      <c r="O92" s="7">
        <v>-45</v>
      </c>
      <c r="P92" s="7">
        <v>-16</v>
      </c>
      <c r="Q92" s="7">
        <v>-47</v>
      </c>
      <c r="R92" s="16">
        <v>-30.2</v>
      </c>
    </row>
    <row r="93" spans="1:18" ht="13.5" customHeight="1" x14ac:dyDescent="0.2">
      <c r="A93" s="1">
        <v>35489</v>
      </c>
      <c r="C93" s="7">
        <v>237</v>
      </c>
      <c r="D93" s="7">
        <v>575</v>
      </c>
      <c r="E93" s="7">
        <v>176</v>
      </c>
      <c r="F93" s="7">
        <v>988</v>
      </c>
      <c r="G93">
        <v>1139</v>
      </c>
      <c r="H93" s="6">
        <f>G93-F93</f>
        <v>151</v>
      </c>
      <c r="I93" s="8">
        <v>0.26480446927374302</v>
      </c>
      <c r="J93" s="8">
        <v>0.31524122807017546</v>
      </c>
      <c r="K93" s="8">
        <v>0.3682008368200837</v>
      </c>
      <c r="L93" s="8">
        <v>0.30817217716781037</v>
      </c>
      <c r="N93" s="7">
        <v>-11</v>
      </c>
      <c r="O93" s="7">
        <v>-54</v>
      </c>
      <c r="P93" s="7">
        <v>-11</v>
      </c>
      <c r="Q93" s="7">
        <v>-76</v>
      </c>
      <c r="R93" s="16">
        <v>-82.8</v>
      </c>
    </row>
    <row r="94" spans="1:18" ht="13.5" customHeight="1" x14ac:dyDescent="0.2">
      <c r="A94" s="1">
        <v>35125</v>
      </c>
      <c r="C94">
        <v>249</v>
      </c>
      <c r="D94">
        <v>377</v>
      </c>
      <c r="E94">
        <v>232</v>
      </c>
      <c r="F94">
        <v>858</v>
      </c>
      <c r="G94">
        <v>1020</v>
      </c>
      <c r="H94" s="6">
        <f>G94-F94</f>
        <v>162</v>
      </c>
      <c r="I94" s="13">
        <v>0.27422907488986786</v>
      </c>
      <c r="J94" s="13">
        <v>0.2106145251396648</v>
      </c>
      <c r="K94" s="13">
        <v>0.48132780082987553</v>
      </c>
      <c r="L94" s="13">
        <v>0.26981132075471698</v>
      </c>
      <c r="N94">
        <v>-12</v>
      </c>
      <c r="O94">
        <v>-27</v>
      </c>
      <c r="P94">
        <v>-23</v>
      </c>
      <c r="Q94">
        <v>-62</v>
      </c>
      <c r="R94" s="16">
        <v>-87</v>
      </c>
    </row>
    <row r="95" spans="1:18" ht="13.5" customHeight="1" x14ac:dyDescent="0.2">
      <c r="A95" s="1">
        <v>34761</v>
      </c>
      <c r="C95">
        <v>415</v>
      </c>
      <c r="D95">
        <v>638</v>
      </c>
      <c r="E95">
        <v>277</v>
      </c>
      <c r="F95">
        <v>1330</v>
      </c>
      <c r="I95" s="13">
        <v>0.45704845814977973</v>
      </c>
      <c r="J95" s="13">
        <v>0.3564245810055866</v>
      </c>
      <c r="K95" s="13">
        <v>0.57468879668049788</v>
      </c>
      <c r="L95" s="13">
        <v>0.41823899371069184</v>
      </c>
      <c r="N95">
        <v>-25</v>
      </c>
      <c r="O95">
        <v>-86</v>
      </c>
      <c r="P95">
        <v>-7</v>
      </c>
      <c r="Q95">
        <v>-118</v>
      </c>
      <c r="R95" s="16">
        <v>-96</v>
      </c>
    </row>
    <row r="96" spans="1:18" ht="13.5" customHeight="1" x14ac:dyDescent="0.2">
      <c r="A96" s="1">
        <v>34397</v>
      </c>
      <c r="C96">
        <v>277</v>
      </c>
      <c r="D96">
        <v>430</v>
      </c>
      <c r="E96">
        <v>235</v>
      </c>
      <c r="F96">
        <v>942</v>
      </c>
      <c r="I96" s="13">
        <v>0.30506607929515417</v>
      </c>
      <c r="J96" s="13">
        <v>0.24022346368715083</v>
      </c>
      <c r="K96" s="13">
        <v>0.487551867219917</v>
      </c>
      <c r="L96" s="13">
        <v>0.29622641509433961</v>
      </c>
      <c r="N96">
        <v>-31</v>
      </c>
      <c r="O96">
        <v>-94</v>
      </c>
      <c r="P96">
        <v>-7</v>
      </c>
      <c r="Q96">
        <v>-132</v>
      </c>
      <c r="R96" s="16">
        <v>-58</v>
      </c>
    </row>
    <row r="97" spans="1:18" ht="13.5" customHeight="1" x14ac:dyDescent="0.2">
      <c r="A97" s="12"/>
      <c r="R97" s="16"/>
    </row>
    <row r="98" spans="1:18" ht="13.5" customHeight="1" x14ac:dyDescent="0.2">
      <c r="A98" s="12"/>
      <c r="R98" s="16"/>
    </row>
    <row r="99" spans="1:18" ht="13.5" customHeight="1" x14ac:dyDescent="0.2">
      <c r="A99" s="1">
        <v>36588</v>
      </c>
      <c r="C99" s="7">
        <f>[63]STOR951!$D$13</f>
        <v>372</v>
      </c>
      <c r="D99" s="7">
        <f>[63]STOR951!$D$17</f>
        <v>527</v>
      </c>
      <c r="E99" s="7">
        <f>[63]STOR951!$D$21</f>
        <v>258</v>
      </c>
      <c r="F99" s="7">
        <f>[63]STOR951!$D$25</f>
        <v>1157</v>
      </c>
      <c r="G99">
        <v>1300</v>
      </c>
      <c r="H99" s="6">
        <f>G99-F99</f>
        <v>143</v>
      </c>
      <c r="I99" s="8">
        <f>[63]STOR951!$G$13</f>
        <v>0.39199157007376184</v>
      </c>
      <c r="J99" s="8">
        <f>[63]STOR951!$G$17</f>
        <v>0.29132117191818685</v>
      </c>
      <c r="K99" s="8">
        <f>[63]STOR951!$G$21</f>
        <v>0.52653061224489794</v>
      </c>
      <c r="L99" s="8">
        <f>[63]STOR951!$G$25</f>
        <v>0.3608858390517779</v>
      </c>
      <c r="N99" s="7">
        <f>[63]STOR951!$E$13</f>
        <v>-4</v>
      </c>
      <c r="O99" s="7">
        <f>[63]STOR951!$E$17</f>
        <v>-24</v>
      </c>
      <c r="P99" s="7">
        <f>[63]STOR951!$E$21</f>
        <v>-9</v>
      </c>
      <c r="Q99" s="7">
        <f>[63]STOR951!$E$25</f>
        <v>-37</v>
      </c>
      <c r="R99" s="16">
        <v>-78.900000000000006</v>
      </c>
    </row>
    <row r="100" spans="1:18" ht="13.5" customHeight="1" x14ac:dyDescent="0.2">
      <c r="A100" s="1">
        <v>36224</v>
      </c>
      <c r="C100" s="7">
        <f>[10]STOR951!$D$13</f>
        <v>575</v>
      </c>
      <c r="D100" s="7">
        <f>[10]STOR951!$D$17</f>
        <v>736</v>
      </c>
      <c r="E100" s="7">
        <f>[10]STOR951!$D$21</f>
        <v>282</v>
      </c>
      <c r="F100" s="7">
        <f>[10]STOR951!$D$25</f>
        <v>1593</v>
      </c>
      <c r="I100" s="8">
        <f>[10]STOR951!$G$13</f>
        <v>0.63325991189427311</v>
      </c>
      <c r="J100" s="8">
        <f>[10]STOR951!$G$17</f>
        <v>0.41117318435754191</v>
      </c>
      <c r="K100" s="8">
        <f>[10]STOR951!$G$21</f>
        <v>0.58506224066390045</v>
      </c>
      <c r="L100" s="8">
        <f>[10]STOR951!$G$25</f>
        <v>0.49688084840923269</v>
      </c>
      <c r="N100" s="7">
        <f>[10]STOR951!$E$13</f>
        <v>-8</v>
      </c>
      <c r="O100" s="7">
        <f>[10]STOR951!$E$17</f>
        <v>-59</v>
      </c>
      <c r="P100" s="7">
        <f>[10]STOR951!$E$21</f>
        <v>-2</v>
      </c>
      <c r="Q100" s="7">
        <f>[10]STOR951!$E$25</f>
        <v>-69</v>
      </c>
      <c r="R100" s="16">
        <v>-82.4</v>
      </c>
    </row>
    <row r="101" spans="1:18" ht="13.5" customHeight="1" x14ac:dyDescent="0.2">
      <c r="A101" s="1">
        <v>35860</v>
      </c>
      <c r="C101" s="7">
        <v>383</v>
      </c>
      <c r="D101" s="7">
        <v>688</v>
      </c>
      <c r="E101" s="7">
        <v>176</v>
      </c>
      <c r="F101" s="7">
        <v>1247</v>
      </c>
      <c r="I101" s="8">
        <v>0.42180616740088106</v>
      </c>
      <c r="J101" s="8">
        <v>0.38435754189944132</v>
      </c>
      <c r="K101" s="8">
        <v>0.36514522821576761</v>
      </c>
      <c r="L101" s="8">
        <v>0.3889582033686837</v>
      </c>
      <c r="N101" s="7">
        <v>1</v>
      </c>
      <c r="O101" s="7">
        <v>-45</v>
      </c>
      <c r="P101" s="7">
        <v>-10</v>
      </c>
      <c r="Q101" s="7">
        <v>-54</v>
      </c>
      <c r="R101" s="16">
        <v>-70</v>
      </c>
    </row>
    <row r="102" spans="1:18" ht="13.5" customHeight="1" x14ac:dyDescent="0.2">
      <c r="A102" s="1">
        <v>35496</v>
      </c>
      <c r="C102" s="7">
        <v>240</v>
      </c>
      <c r="D102" s="7">
        <v>526</v>
      </c>
      <c r="E102" s="7">
        <v>165</v>
      </c>
      <c r="F102" s="7">
        <v>931</v>
      </c>
      <c r="I102" s="8">
        <v>0.26815642458100558</v>
      </c>
      <c r="J102" s="8">
        <v>0.28837719298245612</v>
      </c>
      <c r="K102" s="8">
        <v>0.34518828451882844</v>
      </c>
      <c r="L102" s="8">
        <v>0.29039301310043669</v>
      </c>
      <c r="N102" s="7">
        <v>3</v>
      </c>
      <c r="O102" s="7">
        <v>-49</v>
      </c>
      <c r="P102" s="7">
        <v>-11</v>
      </c>
      <c r="Q102" s="7">
        <v>-57</v>
      </c>
      <c r="R102" s="16">
        <v>-33.700000000000003</v>
      </c>
    </row>
    <row r="103" spans="1:18" ht="13.5" customHeight="1" x14ac:dyDescent="0.2">
      <c r="A103" s="1">
        <v>35132</v>
      </c>
      <c r="C103">
        <v>214</v>
      </c>
      <c r="D103">
        <v>301</v>
      </c>
      <c r="E103">
        <v>225</v>
      </c>
      <c r="F103">
        <v>740</v>
      </c>
      <c r="I103" s="13">
        <v>0.23568281938325991</v>
      </c>
      <c r="J103" s="13">
        <v>0.16815642458100558</v>
      </c>
      <c r="K103" s="13">
        <v>0.46680497925311204</v>
      </c>
      <c r="L103" s="13">
        <v>0.23270440251572327</v>
      </c>
      <c r="N103">
        <v>-35</v>
      </c>
      <c r="O103">
        <v>-76</v>
      </c>
      <c r="P103">
        <v>-7</v>
      </c>
      <c r="Q103">
        <v>-118</v>
      </c>
      <c r="R103" s="16">
        <v>-83</v>
      </c>
    </row>
    <row r="104" spans="1:18" ht="13.5" customHeight="1" x14ac:dyDescent="0.2">
      <c r="A104" s="1">
        <v>34768</v>
      </c>
      <c r="C104">
        <v>360</v>
      </c>
      <c r="D104">
        <v>569</v>
      </c>
      <c r="E104">
        <v>269</v>
      </c>
      <c r="F104">
        <v>1198</v>
      </c>
      <c r="I104" s="13">
        <v>0.3964757709251101</v>
      </c>
      <c r="J104" s="13">
        <v>0.31787709497206706</v>
      </c>
      <c r="K104" s="13">
        <v>0.55809128630705396</v>
      </c>
      <c r="L104" s="13">
        <v>0.3767295597484277</v>
      </c>
      <c r="N104">
        <v>-55</v>
      </c>
      <c r="O104">
        <v>-69</v>
      </c>
      <c r="P104">
        <v>-8</v>
      </c>
      <c r="Q104">
        <v>-132</v>
      </c>
      <c r="R104" s="16">
        <v>-95</v>
      </c>
    </row>
    <row r="105" spans="1:18" ht="13.5" customHeight="1" x14ac:dyDescent="0.2">
      <c r="A105" s="1">
        <v>34404</v>
      </c>
      <c r="C105">
        <v>266</v>
      </c>
      <c r="D105">
        <v>419</v>
      </c>
      <c r="E105">
        <v>230</v>
      </c>
      <c r="F105">
        <v>915</v>
      </c>
      <c r="I105" s="13">
        <v>0.29295154185022027</v>
      </c>
      <c r="J105" s="13">
        <v>0.2340782122905028</v>
      </c>
      <c r="K105" s="13">
        <v>0.47717842323651455</v>
      </c>
      <c r="L105" s="13">
        <v>0.28773584905660377</v>
      </c>
      <c r="N105">
        <v>-11</v>
      </c>
      <c r="O105">
        <v>-11</v>
      </c>
      <c r="P105">
        <v>-5</v>
      </c>
      <c r="Q105">
        <v>-27</v>
      </c>
      <c r="R105" s="16">
        <v>-68</v>
      </c>
    </row>
    <row r="106" spans="1:18" ht="13.5" customHeight="1" x14ac:dyDescent="0.2">
      <c r="A106" s="12"/>
      <c r="R106" s="16"/>
    </row>
    <row r="107" spans="1:18" ht="13.5" customHeight="1" x14ac:dyDescent="0.2">
      <c r="A107" s="12"/>
      <c r="R107" s="16"/>
    </row>
    <row r="108" spans="1:18" ht="13.5" customHeight="1" x14ac:dyDescent="0.2">
      <c r="A108" s="1">
        <v>36595</v>
      </c>
      <c r="C108" s="7">
        <f>[64]STOR951!$D$13</f>
        <v>370</v>
      </c>
      <c r="D108" s="7">
        <f>[64]STOR951!$D$17</f>
        <v>511</v>
      </c>
      <c r="E108" s="7">
        <f>[64]STOR951!$D$21</f>
        <v>245</v>
      </c>
      <c r="F108" s="7">
        <f>[64]STOR951!$D$25</f>
        <v>1126</v>
      </c>
      <c r="I108" s="8">
        <f>[64]STOR951!$G$13</f>
        <v>0.38988408851422551</v>
      </c>
      <c r="J108" s="8">
        <f>[64]STOR951!$G$17</f>
        <v>0.28247650635710336</v>
      </c>
      <c r="K108" s="8">
        <f>[64]STOR951!$G$21</f>
        <v>0.5</v>
      </c>
      <c r="L108" s="8">
        <f>[64]STOR951!$G$25</f>
        <v>0.35121646912039928</v>
      </c>
      <c r="N108" s="7">
        <f>[64]STOR951!$E$13</f>
        <v>-2</v>
      </c>
      <c r="O108" s="7">
        <f>[64]STOR951!$E$17</f>
        <v>-16</v>
      </c>
      <c r="P108" s="7">
        <f>[64]STOR951!$E$21</f>
        <v>-13</v>
      </c>
      <c r="Q108" s="7">
        <f>[64]STOR951!$E$25</f>
        <v>-31</v>
      </c>
      <c r="R108" s="16"/>
    </row>
    <row r="109" spans="1:18" ht="13.5" customHeight="1" x14ac:dyDescent="0.2">
      <c r="A109" s="1">
        <v>36231</v>
      </c>
      <c r="C109" s="7">
        <f>[11]STOR951!$D$13</f>
        <v>548</v>
      </c>
      <c r="D109" s="7">
        <f>[11]STOR951!$D$17</f>
        <v>646</v>
      </c>
      <c r="E109" s="7">
        <f>[11]STOR951!$D$21</f>
        <v>265</v>
      </c>
      <c r="F109" s="7">
        <f>[11]STOR951!$D$25</f>
        <v>1459</v>
      </c>
      <c r="I109" s="8">
        <f>[11]STOR951!$G$13</f>
        <v>0.6035242290748899</v>
      </c>
      <c r="J109" s="8">
        <f>[11]STOR951!$G$17</f>
        <v>0.36089385474860336</v>
      </c>
      <c r="K109" s="8">
        <f>[11]STOR951!$G$21</f>
        <v>0.549792531120332</v>
      </c>
      <c r="L109" s="8">
        <f>[11]STOR951!$G$25</f>
        <v>0.45508421709295072</v>
      </c>
      <c r="N109" s="7">
        <f>[11]STOR951!$E$13</f>
        <v>-27</v>
      </c>
      <c r="O109" s="7">
        <f>[11]STOR951!$E$17</f>
        <v>-90</v>
      </c>
      <c r="P109" s="7">
        <f>[11]STOR951!$E$21</f>
        <v>-17</v>
      </c>
      <c r="Q109" s="7">
        <f>[11]STOR951!$E$25</f>
        <v>-134</v>
      </c>
      <c r="R109" s="16">
        <v>-88.1</v>
      </c>
    </row>
    <row r="110" spans="1:18" ht="13.5" customHeight="1" x14ac:dyDescent="0.2">
      <c r="A110" s="1">
        <v>35867</v>
      </c>
      <c r="C110" s="7">
        <v>341</v>
      </c>
      <c r="D110" s="7">
        <v>595</v>
      </c>
      <c r="E110" s="7">
        <v>168</v>
      </c>
      <c r="F110" s="7">
        <v>1104</v>
      </c>
      <c r="I110" s="8">
        <v>0.37555066079295152</v>
      </c>
      <c r="J110" s="8">
        <v>0.33240223463687152</v>
      </c>
      <c r="K110" s="8">
        <v>0.34854771784232363</v>
      </c>
      <c r="L110" s="8">
        <v>0.34435433562071116</v>
      </c>
      <c r="N110" s="7">
        <v>-42</v>
      </c>
      <c r="O110" s="7">
        <v>-93</v>
      </c>
      <c r="P110" s="7">
        <v>-8</v>
      </c>
      <c r="Q110" s="7">
        <v>-143</v>
      </c>
      <c r="R110" s="16">
        <v>-81</v>
      </c>
    </row>
    <row r="111" spans="1:18" ht="13.5" customHeight="1" x14ac:dyDescent="0.2">
      <c r="A111" s="1">
        <v>35503</v>
      </c>
      <c r="C111" s="7">
        <v>254</v>
      </c>
      <c r="D111" s="7">
        <v>469</v>
      </c>
      <c r="E111" s="7">
        <v>163</v>
      </c>
      <c r="F111" s="7">
        <v>886</v>
      </c>
      <c r="I111" s="8">
        <v>0.28379888268156422</v>
      </c>
      <c r="J111" s="8">
        <v>0.25712719298245612</v>
      </c>
      <c r="K111" s="8">
        <v>0.34100418410041838</v>
      </c>
      <c r="L111" s="8">
        <v>0.27635683094198377</v>
      </c>
      <c r="N111" s="7">
        <v>14</v>
      </c>
      <c r="O111" s="7">
        <v>-57</v>
      </c>
      <c r="P111" s="7">
        <v>-2</v>
      </c>
      <c r="Q111" s="7">
        <v>-45</v>
      </c>
      <c r="R111" s="16">
        <v>-20.7</v>
      </c>
    </row>
    <row r="112" spans="1:18" ht="13.5" customHeight="1" x14ac:dyDescent="0.2">
      <c r="A112" s="1">
        <v>35139</v>
      </c>
      <c r="C112">
        <v>194</v>
      </c>
      <c r="D112">
        <v>249</v>
      </c>
      <c r="E112">
        <v>225</v>
      </c>
      <c r="F112">
        <v>668</v>
      </c>
      <c r="I112" s="13">
        <v>0.21365638766519823</v>
      </c>
      <c r="J112" s="13">
        <v>0.13910614525139664</v>
      </c>
      <c r="K112" s="13">
        <v>0.46680497925311204</v>
      </c>
      <c r="L112" s="13">
        <v>0.21006289308176102</v>
      </c>
      <c r="N112">
        <v>-20</v>
      </c>
      <c r="O112">
        <v>-52</v>
      </c>
      <c r="P112">
        <v>0</v>
      </c>
      <c r="Q112">
        <v>-72</v>
      </c>
      <c r="R112" s="16">
        <v>-59</v>
      </c>
    </row>
    <row r="113" spans="1:18" ht="13.5" customHeight="1" x14ac:dyDescent="0.2">
      <c r="A113" s="1">
        <v>34775</v>
      </c>
      <c r="C113">
        <v>375</v>
      </c>
      <c r="D113">
        <v>537</v>
      </c>
      <c r="E113">
        <v>269</v>
      </c>
      <c r="F113">
        <v>1181</v>
      </c>
      <c r="I113" s="13">
        <v>0.41299559471365638</v>
      </c>
      <c r="J113" s="13">
        <v>0.3</v>
      </c>
      <c r="K113" s="13">
        <v>0.55809128630705396</v>
      </c>
      <c r="L113" s="13">
        <v>0.37138364779874211</v>
      </c>
      <c r="N113">
        <v>15</v>
      </c>
      <c r="O113">
        <v>-32</v>
      </c>
      <c r="P113">
        <v>0</v>
      </c>
      <c r="Q113">
        <v>-17</v>
      </c>
      <c r="R113" s="16">
        <v>-38</v>
      </c>
    </row>
    <row r="114" spans="1:18" ht="13.5" customHeight="1" x14ac:dyDescent="0.2">
      <c r="A114" s="1">
        <v>34411</v>
      </c>
      <c r="C114">
        <v>277</v>
      </c>
      <c r="D114">
        <v>354</v>
      </c>
      <c r="E114">
        <v>234</v>
      </c>
      <c r="F114">
        <v>865</v>
      </c>
      <c r="I114" s="13">
        <v>0.30506607929515417</v>
      </c>
      <c r="J114" s="13">
        <v>0.19776536312849163</v>
      </c>
      <c r="K114" s="13">
        <v>0.48547717842323651</v>
      </c>
      <c r="L114" s="13">
        <v>0.2720125786163522</v>
      </c>
      <c r="N114">
        <v>11</v>
      </c>
      <c r="O114">
        <v>-65</v>
      </c>
      <c r="P114">
        <v>4</v>
      </c>
      <c r="Q114">
        <v>-50</v>
      </c>
      <c r="R114" s="16">
        <v>-76</v>
      </c>
    </row>
    <row r="115" spans="1:18" ht="13.5" customHeight="1" x14ac:dyDescent="0.2">
      <c r="A115" s="12"/>
      <c r="R115" s="16"/>
    </row>
    <row r="116" spans="1:18" ht="13.5" customHeight="1" x14ac:dyDescent="0.2">
      <c r="A116" s="12"/>
      <c r="R116" s="16"/>
    </row>
    <row r="117" spans="1:18" ht="13.5" customHeight="1" x14ac:dyDescent="0.2">
      <c r="A117" s="1">
        <v>36602</v>
      </c>
      <c r="C117" s="7">
        <f>[65]STOR951!$D$13</f>
        <v>355</v>
      </c>
      <c r="D117" s="7">
        <f>[65]STOR951!$D$17</f>
        <v>473</v>
      </c>
      <c r="E117" s="7">
        <f>[65]STOR951!$D$21</f>
        <v>236</v>
      </c>
      <c r="F117" s="7">
        <f>[65]STOR951!$D$25</f>
        <v>1064</v>
      </c>
      <c r="I117" s="8">
        <f>[65]STOR951!$G$13</f>
        <v>0.37407797681770283</v>
      </c>
      <c r="J117" s="8">
        <f>[65]STOR951!$G$17</f>
        <v>0.2614704256495301</v>
      </c>
      <c r="K117" s="8">
        <f>[65]STOR951!$G$21</f>
        <v>0.48163265306122449</v>
      </c>
      <c r="L117" s="8">
        <f>[65]STOR951!$G$25</f>
        <v>0.33187772925764192</v>
      </c>
      <c r="N117" s="7">
        <f>[65]STOR951!$E$13</f>
        <v>-15</v>
      </c>
      <c r="O117" s="7">
        <f>[65]STOR951!$E$17</f>
        <v>-38</v>
      </c>
      <c r="P117" s="7">
        <f>[65]STOR951!$E$21</f>
        <v>-9</v>
      </c>
      <c r="Q117" s="7">
        <f>[65]STOR951!$E$25</f>
        <v>-62</v>
      </c>
      <c r="R117" s="16"/>
    </row>
    <row r="118" spans="1:18" ht="13.5" customHeight="1" x14ac:dyDescent="0.2">
      <c r="A118" s="1">
        <v>36238</v>
      </c>
      <c r="C118" s="7">
        <f>[12]STOR951!$D$13</f>
        <v>526</v>
      </c>
      <c r="D118" s="7">
        <f>[12]STOR951!$D$17</f>
        <v>589</v>
      </c>
      <c r="E118" s="7">
        <f>[12]STOR951!$D$21</f>
        <v>257</v>
      </c>
      <c r="F118" s="7">
        <f>[12]STOR951!$D$25</f>
        <v>1372</v>
      </c>
      <c r="I118" s="8">
        <f>[12]STOR951!$G$13</f>
        <v>0.57929515418502198</v>
      </c>
      <c r="J118" s="8">
        <f>[12]STOR951!$G$17</f>
        <v>0.32905027932960895</v>
      </c>
      <c r="K118" s="8">
        <f>[12]STOR951!$G$21</f>
        <v>0.53319502074688796</v>
      </c>
      <c r="L118" s="8">
        <f>[12]STOR951!$G$25</f>
        <v>0.42794759825327511</v>
      </c>
      <c r="N118" s="7">
        <f>[12]STOR951!$E$13</f>
        <v>-22</v>
      </c>
      <c r="O118" s="7">
        <f>[12]STOR951!$E$17</f>
        <v>-57</v>
      </c>
      <c r="P118" s="7">
        <f>[12]STOR951!$E$21</f>
        <v>-8</v>
      </c>
      <c r="Q118" s="7">
        <f>[12]STOR951!$E$25</f>
        <v>-87</v>
      </c>
      <c r="R118" s="16">
        <v>-93.4</v>
      </c>
    </row>
    <row r="119" spans="1:18" ht="13.5" customHeight="1" x14ac:dyDescent="0.2">
      <c r="A119" s="1">
        <v>35874</v>
      </c>
      <c r="C119" s="7">
        <v>326</v>
      </c>
      <c r="D119" s="7">
        <v>528</v>
      </c>
      <c r="E119" s="7">
        <v>172</v>
      </c>
      <c r="F119" s="7">
        <v>1026</v>
      </c>
      <c r="I119" s="8">
        <v>0.3590308370044053</v>
      </c>
      <c r="J119" s="8">
        <v>0.29497206703910617</v>
      </c>
      <c r="K119" s="8">
        <v>0.35684647302904565</v>
      </c>
      <c r="L119" s="8">
        <v>0.32002495321272612</v>
      </c>
      <c r="N119" s="7">
        <v>-15</v>
      </c>
      <c r="O119" s="7">
        <v>-67</v>
      </c>
      <c r="P119" s="7">
        <v>4</v>
      </c>
      <c r="Q119" s="7">
        <v>-78</v>
      </c>
      <c r="R119" s="16">
        <v>-50.7</v>
      </c>
    </row>
    <row r="120" spans="1:18" ht="13.5" customHeight="1" x14ac:dyDescent="0.2">
      <c r="A120" s="1">
        <v>35510</v>
      </c>
      <c r="C120" s="7">
        <v>261</v>
      </c>
      <c r="D120" s="7">
        <v>406</v>
      </c>
      <c r="E120" s="7">
        <v>165</v>
      </c>
      <c r="F120" s="7">
        <v>832</v>
      </c>
      <c r="I120" s="8">
        <v>0.2916201117318436</v>
      </c>
      <c r="J120" s="8">
        <v>0.22258771929824561</v>
      </c>
      <c r="K120" s="8">
        <v>0.34518828451882844</v>
      </c>
      <c r="L120" s="8">
        <v>0.25951341235184028</v>
      </c>
      <c r="N120" s="7">
        <v>7</v>
      </c>
      <c r="O120" s="7">
        <v>-63</v>
      </c>
      <c r="P120" s="7">
        <v>2</v>
      </c>
      <c r="Q120" s="7">
        <v>-54</v>
      </c>
      <c r="R120" s="16">
        <v>-8.1</v>
      </c>
    </row>
    <row r="121" spans="1:18" ht="13.5" customHeight="1" x14ac:dyDescent="0.2">
      <c r="A121" s="1">
        <v>35146</v>
      </c>
      <c r="C121">
        <v>182</v>
      </c>
      <c r="D121">
        <v>217</v>
      </c>
      <c r="E121">
        <v>226</v>
      </c>
      <c r="F121">
        <v>625</v>
      </c>
      <c r="I121" s="13">
        <v>0.20044052863436124</v>
      </c>
      <c r="J121" s="13">
        <v>0.12122905027932961</v>
      </c>
      <c r="K121" s="13">
        <v>0.46887966804979253</v>
      </c>
      <c r="L121" s="13">
        <v>0.19654088050314467</v>
      </c>
      <c r="N121">
        <v>-12</v>
      </c>
      <c r="O121">
        <v>-32</v>
      </c>
      <c r="P121">
        <v>1</v>
      </c>
      <c r="Q121">
        <v>-43</v>
      </c>
      <c r="R121" s="16">
        <v>-26</v>
      </c>
    </row>
    <row r="122" spans="1:18" ht="13.5" customHeight="1" x14ac:dyDescent="0.2">
      <c r="A122" s="1">
        <v>34782</v>
      </c>
      <c r="C122">
        <v>384</v>
      </c>
      <c r="D122">
        <v>549</v>
      </c>
      <c r="E122">
        <v>264</v>
      </c>
      <c r="F122">
        <v>1197</v>
      </c>
      <c r="I122" s="13">
        <v>0.42290748898678415</v>
      </c>
      <c r="J122" s="13">
        <v>0.30670391061452512</v>
      </c>
      <c r="K122" s="13">
        <v>0.5477178423236515</v>
      </c>
      <c r="L122" s="13">
        <v>0.37641509433962267</v>
      </c>
      <c r="N122">
        <v>9</v>
      </c>
      <c r="O122">
        <v>12</v>
      </c>
      <c r="P122">
        <v>-5</v>
      </c>
      <c r="Q122">
        <v>16</v>
      </c>
      <c r="R122" s="16">
        <v>-11</v>
      </c>
    </row>
    <row r="123" spans="1:18" ht="13.5" customHeight="1" x14ac:dyDescent="0.2">
      <c r="A123" s="1">
        <v>34418</v>
      </c>
      <c r="C123">
        <v>293</v>
      </c>
      <c r="D123">
        <v>343</v>
      </c>
      <c r="E123">
        <v>230</v>
      </c>
      <c r="F123">
        <v>866</v>
      </c>
      <c r="H123" s="6"/>
      <c r="I123" s="13"/>
      <c r="J123" s="13"/>
      <c r="K123" s="13"/>
      <c r="L123" s="13"/>
      <c r="N123">
        <v>16</v>
      </c>
      <c r="O123">
        <v>-11</v>
      </c>
      <c r="P123">
        <v>-4</v>
      </c>
      <c r="Q123">
        <v>1</v>
      </c>
      <c r="R123" s="16">
        <v>-22</v>
      </c>
    </row>
    <row r="124" spans="1:18" ht="13.5" customHeight="1" x14ac:dyDescent="0.2">
      <c r="A124" s="12"/>
      <c r="F124" s="7"/>
      <c r="R124" s="16"/>
    </row>
    <row r="125" spans="1:18" ht="13.5" customHeight="1" x14ac:dyDescent="0.2">
      <c r="A125" s="12"/>
      <c r="R125" s="16"/>
    </row>
    <row r="126" spans="1:18" ht="13.5" customHeight="1" x14ac:dyDescent="0.2">
      <c r="A126" s="1">
        <v>36609</v>
      </c>
      <c r="C126" s="7">
        <f>[66]STOR951!$D$13</f>
        <v>340</v>
      </c>
      <c r="D126" s="7">
        <f>[66]STOR951!$D$17</f>
        <v>438</v>
      </c>
      <c r="E126" s="7">
        <f>[66]STOR951!$D$21</f>
        <v>243</v>
      </c>
      <c r="F126" s="7">
        <f>[66]STOR951!$D$25</f>
        <v>1021</v>
      </c>
      <c r="I126" s="8">
        <f>[66]STOR951!$G$13</f>
        <v>0.3582718651211802</v>
      </c>
      <c r="J126" s="8">
        <f>[66]STOR951!$G$17</f>
        <v>0.24212271973466004</v>
      </c>
      <c r="K126" s="8">
        <f>[66]STOR951!$G$21</f>
        <v>0.49591836734693878</v>
      </c>
      <c r="L126" s="8">
        <f>[66]STOR951!$G$25</f>
        <v>0.31846537741734249</v>
      </c>
      <c r="N126" s="7">
        <f>[66]STOR951!$E$13</f>
        <v>-15</v>
      </c>
      <c r="O126" s="7">
        <f>[66]STOR951!$E$17</f>
        <v>-35</v>
      </c>
      <c r="P126" s="7">
        <f>[66]STOR951!$E$21</f>
        <v>7</v>
      </c>
      <c r="Q126" s="7">
        <f>[66]STOR951!$E$25</f>
        <v>-43</v>
      </c>
      <c r="R126" s="16"/>
    </row>
    <row r="127" spans="1:18" ht="13.5" customHeight="1" x14ac:dyDescent="0.2">
      <c r="A127" s="1">
        <v>36245</v>
      </c>
      <c r="C127" s="7">
        <f>[13]STOR951!$D$13</f>
        <v>521</v>
      </c>
      <c r="D127" s="7">
        <f>[13]STOR951!$D$17</f>
        <v>556</v>
      </c>
      <c r="E127" s="7">
        <f>[13]STOR951!$D$21</f>
        <v>258</v>
      </c>
      <c r="F127" s="7">
        <f>[13]STOR951!$D$25</f>
        <v>1335</v>
      </c>
      <c r="H127" s="6"/>
      <c r="I127" s="8">
        <f>[13]STOR951!$G$13</f>
        <v>0.57378854625550657</v>
      </c>
      <c r="J127" s="8">
        <f>[13]STOR951!$G$17</f>
        <v>0.31061452513966481</v>
      </c>
      <c r="K127" s="8">
        <f>[13]STOR951!$G$21</f>
        <v>0.53526970954356845</v>
      </c>
      <c r="L127" s="8">
        <f>[13]STOR951!$G$25</f>
        <v>0.41640673736743605</v>
      </c>
      <c r="N127" s="7">
        <f>[13]STOR951!$E$13</f>
        <v>-5</v>
      </c>
      <c r="O127" s="7">
        <f>[13]STOR951!$E$17</f>
        <v>-33</v>
      </c>
      <c r="P127" s="7">
        <f>[13]STOR951!$E$21</f>
        <v>1</v>
      </c>
      <c r="Q127" s="7">
        <f>[13]STOR951!$E$25</f>
        <v>-37</v>
      </c>
      <c r="R127" s="16">
        <v>-82.1</v>
      </c>
    </row>
    <row r="128" spans="1:18" ht="13.5" customHeight="1" x14ac:dyDescent="0.2">
      <c r="A128" s="1">
        <v>35881</v>
      </c>
      <c r="C128" s="7">
        <v>339</v>
      </c>
      <c r="D128" s="7">
        <v>490</v>
      </c>
      <c r="E128" s="7">
        <v>177</v>
      </c>
      <c r="F128" s="7">
        <v>1006</v>
      </c>
      <c r="G128">
        <v>1183</v>
      </c>
      <c r="H128" s="6">
        <f>G128-F128</f>
        <v>177</v>
      </c>
      <c r="I128" s="8">
        <v>0.37334801762114539</v>
      </c>
      <c r="J128" s="8">
        <v>0.27374301675977653</v>
      </c>
      <c r="K128" s="8">
        <v>0.36721991701244816</v>
      </c>
      <c r="L128" s="8">
        <v>0.31378665003119149</v>
      </c>
      <c r="N128" s="7">
        <v>13</v>
      </c>
      <c r="O128" s="7">
        <v>-38</v>
      </c>
      <c r="P128" s="7">
        <v>5</v>
      </c>
      <c r="Q128" s="7">
        <v>-20</v>
      </c>
      <c r="R128" s="16">
        <v>-2.1</v>
      </c>
    </row>
    <row r="129" spans="1:18" ht="13.5" customHeight="1" x14ac:dyDescent="0.2">
      <c r="A129" s="1">
        <v>35517</v>
      </c>
      <c r="C129" s="7">
        <v>285</v>
      </c>
      <c r="D129" s="7">
        <v>378</v>
      </c>
      <c r="E129" s="7">
        <v>168</v>
      </c>
      <c r="F129" s="7">
        <v>831</v>
      </c>
      <c r="G129">
        <v>991</v>
      </c>
      <c r="H129" s="6">
        <f>G129-F129</f>
        <v>160</v>
      </c>
      <c r="I129" s="8">
        <v>0.31843575418994413</v>
      </c>
      <c r="J129" s="8">
        <v>0.20723684210526316</v>
      </c>
      <c r="K129" s="8">
        <v>0.35146443514644349</v>
      </c>
      <c r="L129" s="8">
        <v>0.25920149719276359</v>
      </c>
      <c r="N129" s="7">
        <v>24</v>
      </c>
      <c r="O129" s="7">
        <v>-28</v>
      </c>
      <c r="P129" s="7">
        <v>3</v>
      </c>
      <c r="Q129" s="7">
        <v>-1</v>
      </c>
      <c r="R129" s="16">
        <v>-30.2</v>
      </c>
    </row>
    <row r="130" spans="1:18" ht="13.5" customHeight="1" x14ac:dyDescent="0.2">
      <c r="A130" s="1">
        <v>35153</v>
      </c>
      <c r="C130">
        <v>172</v>
      </c>
      <c r="D130">
        <v>182</v>
      </c>
      <c r="E130">
        <v>220</v>
      </c>
      <c r="F130">
        <v>574</v>
      </c>
      <c r="G130">
        <v>755</v>
      </c>
      <c r="H130" s="6">
        <f>G130-F130</f>
        <v>181</v>
      </c>
      <c r="I130" s="13">
        <v>0.1894273127753304</v>
      </c>
      <c r="J130" s="13">
        <v>0.10167597765363129</v>
      </c>
      <c r="K130" s="13">
        <v>0.45643153526970953</v>
      </c>
      <c r="L130" s="13">
        <v>0.18050314465408804</v>
      </c>
      <c r="N130">
        <v>-10</v>
      </c>
      <c r="O130">
        <v>-35</v>
      </c>
      <c r="P130">
        <v>-6</v>
      </c>
      <c r="Q130">
        <v>-51</v>
      </c>
      <c r="R130" s="16">
        <v>-17</v>
      </c>
    </row>
    <row r="131" spans="1:18" ht="13.5" customHeight="1" x14ac:dyDescent="0.2">
      <c r="A131" s="1">
        <v>34789</v>
      </c>
      <c r="C131">
        <v>384</v>
      </c>
      <c r="D131">
        <v>522</v>
      </c>
      <c r="E131">
        <v>258</v>
      </c>
      <c r="F131">
        <v>1164</v>
      </c>
      <c r="G131">
        <v>1332</v>
      </c>
      <c r="H131" s="6">
        <f>G131-F131</f>
        <v>168</v>
      </c>
      <c r="I131" s="13">
        <v>0.42290748898678415</v>
      </c>
      <c r="J131" s="13">
        <v>0.2916201117318436</v>
      </c>
      <c r="K131" s="13">
        <v>0.53526970954356845</v>
      </c>
      <c r="L131" s="13">
        <v>0.36603773584905658</v>
      </c>
      <c r="N131">
        <v>0</v>
      </c>
      <c r="O131">
        <v>-27</v>
      </c>
      <c r="P131">
        <v>-6</v>
      </c>
      <c r="Q131">
        <v>-33</v>
      </c>
      <c r="R131" s="16">
        <v>-28</v>
      </c>
    </row>
    <row r="132" spans="1:18" ht="13.5" customHeight="1" x14ac:dyDescent="0.2">
      <c r="A132" s="1">
        <v>34425</v>
      </c>
      <c r="C132">
        <v>276</v>
      </c>
      <c r="D132">
        <v>339</v>
      </c>
      <c r="E132">
        <v>229</v>
      </c>
      <c r="F132">
        <v>844</v>
      </c>
      <c r="G132">
        <v>958</v>
      </c>
      <c r="H132" s="6">
        <f>G132-F132</f>
        <v>114</v>
      </c>
      <c r="N132">
        <v>-17</v>
      </c>
      <c r="O132">
        <v>-4</v>
      </c>
      <c r="P132">
        <v>-1</v>
      </c>
      <c r="Q132">
        <v>-22</v>
      </c>
      <c r="R132" s="16">
        <v>16</v>
      </c>
    </row>
    <row r="133" spans="1:18" ht="13.5" customHeight="1" x14ac:dyDescent="0.2">
      <c r="A133" s="12"/>
      <c r="F133" s="7"/>
      <c r="R133" s="16"/>
    </row>
    <row r="134" spans="1:18" ht="13.5" customHeight="1" x14ac:dyDescent="0.2">
      <c r="A134" s="12"/>
      <c r="R134" s="16"/>
    </row>
    <row r="135" spans="1:18" ht="13.5" customHeight="1" x14ac:dyDescent="0.2">
      <c r="A135" s="1">
        <v>36616</v>
      </c>
      <c r="C135" s="7">
        <f>[67]STOR951!$D$13</f>
        <v>334</v>
      </c>
      <c r="D135" s="7">
        <f>[67]STOR951!$D$17</f>
        <v>441</v>
      </c>
      <c r="E135" s="7">
        <f>[67]STOR951!$D$21</f>
        <v>256</v>
      </c>
      <c r="F135" s="7">
        <f>[67]STOR951!$D$25</f>
        <v>1031</v>
      </c>
      <c r="G135">
        <v>1150</v>
      </c>
      <c r="H135" s="6">
        <f>G135-F135</f>
        <v>119</v>
      </c>
      <c r="I135" s="8">
        <f>[67]STOR951!$G$13</f>
        <v>0.35047219307450156</v>
      </c>
      <c r="J135" s="8">
        <f>[67]STOR951!$G$17</f>
        <v>0.24032697547683923</v>
      </c>
      <c r="K135" s="8">
        <f>[67]STOR951!$G$21</f>
        <v>0.50592885375494068</v>
      </c>
      <c r="L135" s="8">
        <f>[67]STOR951!$G$25</f>
        <v>0.31299332119004253</v>
      </c>
      <c r="N135" s="7">
        <f>[67]STOR951!$E$13</f>
        <v>-7</v>
      </c>
      <c r="O135" s="7">
        <f>[67]STOR951!$E$17</f>
        <v>-3</v>
      </c>
      <c r="P135" s="7">
        <f>[67]STOR951!$E$21</f>
        <v>5</v>
      </c>
      <c r="Q135" s="7">
        <f>[67]STOR951!$E$25</f>
        <v>-5</v>
      </c>
      <c r="R135" s="16"/>
    </row>
    <row r="136" spans="1:18" ht="14.25" customHeight="1" x14ac:dyDescent="0.2">
      <c r="A136" s="1">
        <v>36252</v>
      </c>
      <c r="C136" s="7">
        <f>[14]STOR951!$D$13</f>
        <v>528</v>
      </c>
      <c r="D136" s="7">
        <f>[14]STOR951!$D$17</f>
        <v>558</v>
      </c>
      <c r="E136" s="7">
        <f>[14]STOR951!$D$21</f>
        <v>251</v>
      </c>
      <c r="F136" s="7">
        <f>[14]STOR951!$D$25</f>
        <v>1337</v>
      </c>
      <c r="G136">
        <v>1430</v>
      </c>
      <c r="H136" s="6">
        <f>G136-F136</f>
        <v>93</v>
      </c>
      <c r="I136" s="8">
        <f>[14]STOR951!$G$13</f>
        <v>0.58149779735682816</v>
      </c>
      <c r="J136" s="8">
        <f>[14]STOR951!$G$17</f>
        <v>0.311731843575419</v>
      </c>
      <c r="K136" s="8">
        <f>[14]STOR951!$G$21</f>
        <v>0.52074688796680502</v>
      </c>
      <c r="L136" s="8">
        <f>[14]STOR951!$G$25</f>
        <v>0.41703056768558949</v>
      </c>
      <c r="N136" s="7">
        <f>[14]STOR951!$E$13</f>
        <v>7</v>
      </c>
      <c r="O136" s="7">
        <f>[14]STOR951!$E$17</f>
        <v>2</v>
      </c>
      <c r="P136" s="7">
        <f>[14]STOR951!$E$21</f>
        <v>-7</v>
      </c>
      <c r="Q136" s="7">
        <f>[14]STOR951!$E$25</f>
        <v>2</v>
      </c>
      <c r="R136" s="16">
        <v>-35.200000000000003</v>
      </c>
    </row>
    <row r="137" spans="1:18" ht="13.5" customHeight="1" x14ac:dyDescent="0.2">
      <c r="A137" s="1">
        <v>35888</v>
      </c>
      <c r="C137" s="7">
        <v>367</v>
      </c>
      <c r="D137" s="7">
        <v>526</v>
      </c>
      <c r="E137" s="7">
        <v>166</v>
      </c>
      <c r="F137" s="7">
        <v>1059</v>
      </c>
      <c r="I137" s="8">
        <v>0.4041850220264317</v>
      </c>
      <c r="J137" s="8">
        <v>0.29385474860335198</v>
      </c>
      <c r="K137" s="8">
        <v>0.34439834024896265</v>
      </c>
      <c r="L137" s="8">
        <v>0.33031815346225829</v>
      </c>
      <c r="N137" s="7">
        <v>28</v>
      </c>
      <c r="O137" s="7">
        <v>36</v>
      </c>
      <c r="P137" s="7">
        <v>-11</v>
      </c>
      <c r="Q137" s="7">
        <v>53</v>
      </c>
      <c r="R137" s="16">
        <v>-7</v>
      </c>
    </row>
    <row r="138" spans="1:18" ht="13.5" customHeight="1" x14ac:dyDescent="0.2">
      <c r="A138" s="1">
        <v>35524</v>
      </c>
      <c r="C138" s="7">
        <v>303</v>
      </c>
      <c r="D138" s="7">
        <v>379</v>
      </c>
      <c r="E138" s="7">
        <v>170</v>
      </c>
      <c r="F138" s="7">
        <v>852</v>
      </c>
      <c r="I138" s="8">
        <v>0.33854748603351953</v>
      </c>
      <c r="J138" s="8">
        <v>0.20778508771929824</v>
      </c>
      <c r="K138" s="8">
        <v>0.35564853556485354</v>
      </c>
      <c r="L138" s="8">
        <v>0.2657517155333749</v>
      </c>
      <c r="N138" s="7">
        <v>18</v>
      </c>
      <c r="O138" s="7">
        <v>1</v>
      </c>
      <c r="P138" s="7">
        <v>2</v>
      </c>
      <c r="Q138" s="7">
        <v>21</v>
      </c>
      <c r="R138" s="16">
        <v>19.97</v>
      </c>
    </row>
    <row r="139" spans="1:18" x14ac:dyDescent="0.2">
      <c r="A139" s="1">
        <v>35160</v>
      </c>
      <c r="C139">
        <v>166</v>
      </c>
      <c r="D139">
        <v>174</v>
      </c>
      <c r="E139">
        <v>219</v>
      </c>
      <c r="F139">
        <v>559</v>
      </c>
      <c r="I139" s="8">
        <v>0.1828193832599119</v>
      </c>
      <c r="J139" s="8">
        <v>9.720670391061452E-2</v>
      </c>
      <c r="K139" s="8">
        <v>0.45435684647302904</v>
      </c>
      <c r="L139" s="8">
        <v>0.17578616352201257</v>
      </c>
      <c r="N139">
        <v>-6</v>
      </c>
      <c r="O139">
        <v>-8</v>
      </c>
      <c r="P139">
        <v>-1</v>
      </c>
      <c r="Q139">
        <v>-15</v>
      </c>
      <c r="R139" s="16">
        <v>-8</v>
      </c>
    </row>
    <row r="140" spans="1:18" x14ac:dyDescent="0.2">
      <c r="A140" s="1">
        <v>34796</v>
      </c>
      <c r="C140">
        <v>382</v>
      </c>
      <c r="D140">
        <v>489</v>
      </c>
      <c r="E140">
        <v>263</v>
      </c>
      <c r="F140">
        <v>1134</v>
      </c>
      <c r="I140" s="8">
        <v>0.42070484581497797</v>
      </c>
      <c r="J140" s="8">
        <v>0.27318435754189946</v>
      </c>
      <c r="K140" s="8">
        <v>0.5456431535269709</v>
      </c>
      <c r="L140" s="8">
        <v>0.35660377358490564</v>
      </c>
      <c r="N140">
        <v>-2</v>
      </c>
      <c r="O140">
        <v>-33</v>
      </c>
      <c r="P140">
        <v>5</v>
      </c>
      <c r="Q140">
        <v>-30</v>
      </c>
      <c r="R140" s="16">
        <v>-9</v>
      </c>
    </row>
    <row r="141" spans="1:18" x14ac:dyDescent="0.2">
      <c r="A141" s="1">
        <v>34432</v>
      </c>
      <c r="C141">
        <v>286</v>
      </c>
      <c r="D141">
        <v>352</v>
      </c>
      <c r="E141">
        <v>227</v>
      </c>
      <c r="F141">
        <v>865</v>
      </c>
      <c r="I141" s="8">
        <v>0.31497797356828194</v>
      </c>
      <c r="J141" s="8">
        <v>0.19664804469273742</v>
      </c>
      <c r="K141" s="8">
        <v>0.47095435684647302</v>
      </c>
      <c r="L141" s="8">
        <v>0.2720125786163522</v>
      </c>
      <c r="N141">
        <v>10</v>
      </c>
      <c r="O141">
        <v>13</v>
      </c>
      <c r="P141">
        <v>-2</v>
      </c>
      <c r="Q141">
        <v>21</v>
      </c>
      <c r="R141" s="16">
        <v>-52</v>
      </c>
    </row>
    <row r="142" spans="1:18" x14ac:dyDescent="0.2">
      <c r="F142" s="7"/>
      <c r="R142" s="16"/>
    </row>
    <row r="143" spans="1:18" x14ac:dyDescent="0.2">
      <c r="R143" s="16"/>
    </row>
    <row r="144" spans="1:18" x14ac:dyDescent="0.2">
      <c r="A144" s="1">
        <v>36623</v>
      </c>
      <c r="C144" s="7">
        <f>[68]STOR951!$D$13</f>
        <v>330</v>
      </c>
      <c r="D144" s="7">
        <f>[68]STOR951!$D$17</f>
        <v>442</v>
      </c>
      <c r="E144" s="7">
        <f>[68]STOR951!$D$21</f>
        <v>261</v>
      </c>
      <c r="F144" s="7">
        <f>[68]STOR951!$D$25</f>
        <v>1033</v>
      </c>
      <c r="I144" s="8">
        <f>[68]STOR951!$G$13</f>
        <v>0.34627492130115423</v>
      </c>
      <c r="J144" s="8">
        <f>[68]STOR951!$G$17</f>
        <v>0.24087193460490464</v>
      </c>
      <c r="K144" s="8">
        <f>[68]STOR951!$G$21</f>
        <v>0.51581027667984192</v>
      </c>
      <c r="L144" s="8">
        <f>[68]STOR951!$G$25</f>
        <v>0.31360048573163329</v>
      </c>
      <c r="N144" s="7">
        <f>[68]STOR951!$E$13</f>
        <v>-4</v>
      </c>
      <c r="O144" s="7">
        <f>[68]STOR951!$E$17</f>
        <v>1</v>
      </c>
      <c r="P144" s="7">
        <f>[68]STOR951!$E$21</f>
        <v>5</v>
      </c>
      <c r="Q144" s="7">
        <f>[68]STOR951!$E$25</f>
        <v>2</v>
      </c>
      <c r="R144" s="16"/>
    </row>
    <row r="145" spans="1:18" x14ac:dyDescent="0.2">
      <c r="A145" s="1">
        <v>36259</v>
      </c>
      <c r="C145" s="7">
        <f>[15]STOR951!$D$13</f>
        <v>539</v>
      </c>
      <c r="D145" s="7">
        <f>[15]STOR951!$D$17</f>
        <v>592</v>
      </c>
      <c r="E145" s="7">
        <f>[15]STOR951!$D$21</f>
        <v>236</v>
      </c>
      <c r="F145" s="7">
        <f>[15]STOR951!$D$25</f>
        <v>1367</v>
      </c>
      <c r="I145" s="8">
        <f>[15]STOR951!$G$13</f>
        <v>0.59361233480176212</v>
      </c>
      <c r="J145" s="8">
        <f>[15]STOR951!$G$17</f>
        <v>0.33072625698324021</v>
      </c>
      <c r="K145" s="8">
        <f>[15]STOR951!$G$21</f>
        <v>0.48962655601659749</v>
      </c>
      <c r="L145" s="8">
        <f>[15]STOR951!$G$25</f>
        <v>0.42638802245789148</v>
      </c>
      <c r="N145" s="7">
        <f>[15]STOR951!$E$13</f>
        <v>11</v>
      </c>
      <c r="O145" s="7">
        <f>[15]STOR951!$E$17</f>
        <v>34</v>
      </c>
      <c r="P145" s="7">
        <f>[15]STOR951!$E$21</f>
        <v>-15</v>
      </c>
      <c r="Q145" s="7">
        <f>[15]STOR951!$E$25</f>
        <v>30</v>
      </c>
      <c r="R145" s="16">
        <v>6.6</v>
      </c>
    </row>
    <row r="146" spans="1:18" x14ac:dyDescent="0.2">
      <c r="A146" s="1">
        <v>35895</v>
      </c>
      <c r="C146" s="7">
        <v>383</v>
      </c>
      <c r="D146" s="7">
        <v>535</v>
      </c>
      <c r="E146" s="7">
        <v>163</v>
      </c>
      <c r="F146" s="7">
        <v>1081</v>
      </c>
      <c r="I146" s="8">
        <v>0.42180616740088106</v>
      </c>
      <c r="J146" s="8">
        <v>0.2988826815642458</v>
      </c>
      <c r="K146" s="8">
        <v>0.33817427385892118</v>
      </c>
      <c r="L146" s="8">
        <v>0.33718028696194635</v>
      </c>
      <c r="N146" s="7">
        <v>16</v>
      </c>
      <c r="O146" s="7">
        <v>9</v>
      </c>
      <c r="P146" s="7">
        <v>-3</v>
      </c>
      <c r="Q146" s="7">
        <v>22</v>
      </c>
      <c r="R146" s="16">
        <v>43</v>
      </c>
    </row>
    <row r="147" spans="1:18" x14ac:dyDescent="0.2">
      <c r="A147" s="1">
        <v>35531</v>
      </c>
      <c r="C147" s="7">
        <v>310</v>
      </c>
      <c r="D147" s="7">
        <v>356</v>
      </c>
      <c r="E147" s="7">
        <v>170</v>
      </c>
      <c r="F147" s="7">
        <v>836</v>
      </c>
      <c r="I147" s="8">
        <v>0.34636871508379891</v>
      </c>
      <c r="J147" s="8">
        <v>0.19517543859649122</v>
      </c>
      <c r="K147" s="8">
        <v>0.35564853556485354</v>
      </c>
      <c r="L147" s="8">
        <v>0.26076107298814721</v>
      </c>
      <c r="N147" s="7">
        <v>7</v>
      </c>
      <c r="O147" s="7">
        <v>-23</v>
      </c>
      <c r="P147" s="7">
        <v>0</v>
      </c>
      <c r="Q147" s="7">
        <v>-16</v>
      </c>
      <c r="R147" s="16">
        <v>16.399999999999999</v>
      </c>
    </row>
    <row r="148" spans="1:18" x14ac:dyDescent="0.2">
      <c r="A148" s="1">
        <v>35167</v>
      </c>
      <c r="C148">
        <v>161</v>
      </c>
      <c r="D148">
        <v>160</v>
      </c>
      <c r="E148">
        <v>225</v>
      </c>
      <c r="F148">
        <v>546</v>
      </c>
      <c r="I148" s="8">
        <v>0.17731277533039647</v>
      </c>
      <c r="J148" s="8">
        <v>8.9385474860335198E-2</v>
      </c>
      <c r="K148" s="8">
        <v>0.46680497925311204</v>
      </c>
      <c r="L148" s="8">
        <v>0.17169811320754716</v>
      </c>
      <c r="N148">
        <v>-5</v>
      </c>
      <c r="O148">
        <v>-14</v>
      </c>
      <c r="P148">
        <v>6</v>
      </c>
      <c r="Q148">
        <v>-13</v>
      </c>
      <c r="R148" s="16">
        <v>22</v>
      </c>
    </row>
    <row r="149" spans="1:18" x14ac:dyDescent="0.2">
      <c r="A149" s="1">
        <v>34803</v>
      </c>
      <c r="C149">
        <v>389</v>
      </c>
      <c r="D149">
        <v>480</v>
      </c>
      <c r="E149">
        <v>261</v>
      </c>
      <c r="F149">
        <v>1130</v>
      </c>
      <c r="I149" s="8">
        <v>0.42841409691629956</v>
      </c>
      <c r="J149" s="8">
        <v>0.26815642458100558</v>
      </c>
      <c r="K149" s="8">
        <v>0.54149377593360992</v>
      </c>
      <c r="L149" s="8">
        <v>0.35534591194968551</v>
      </c>
      <c r="N149">
        <v>7</v>
      </c>
      <c r="O149">
        <v>-9</v>
      </c>
      <c r="P149">
        <v>-2</v>
      </c>
      <c r="Q149">
        <v>-4</v>
      </c>
      <c r="R149" s="16">
        <v>14</v>
      </c>
    </row>
    <row r="150" spans="1:18" x14ac:dyDescent="0.2">
      <c r="A150" s="1">
        <v>34439</v>
      </c>
      <c r="C150">
        <v>305</v>
      </c>
      <c r="D150">
        <v>373</v>
      </c>
      <c r="E150">
        <v>226</v>
      </c>
      <c r="F150">
        <v>904</v>
      </c>
      <c r="I150" s="8">
        <v>0.33590308370044053</v>
      </c>
      <c r="J150" s="8">
        <v>0.20837988826815643</v>
      </c>
      <c r="K150" s="8">
        <v>0.46887966804979253</v>
      </c>
      <c r="L150" s="8">
        <v>0.28427672955974842</v>
      </c>
      <c r="N150">
        <v>19</v>
      </c>
      <c r="O150">
        <v>21</v>
      </c>
      <c r="P150">
        <v>-1</v>
      </c>
      <c r="Q150">
        <v>39</v>
      </c>
      <c r="R150" s="16">
        <v>90</v>
      </c>
    </row>
    <row r="151" spans="1:18" x14ac:dyDescent="0.2">
      <c r="F151" s="7"/>
      <c r="R151" s="16"/>
    </row>
    <row r="152" spans="1:18" x14ac:dyDescent="0.2">
      <c r="R152" s="16"/>
    </row>
    <row r="153" spans="1:18" x14ac:dyDescent="0.2">
      <c r="A153" s="1">
        <v>36630</v>
      </c>
      <c r="C153" s="7">
        <f>[69]STOR951!$D$13</f>
        <v>322</v>
      </c>
      <c r="D153" s="7">
        <f>[69]STOR951!$D$17</f>
        <v>417</v>
      </c>
      <c r="E153" s="7">
        <f>[69]STOR951!$D$21</f>
        <v>269</v>
      </c>
      <c r="F153" s="7">
        <f>[69]STOR951!$D$25</f>
        <v>1008</v>
      </c>
      <c r="I153" s="8">
        <f>[69]STOR951!$G$13</f>
        <v>0.33788037775445962</v>
      </c>
      <c r="J153" s="8">
        <f>[69]STOR951!$G$17</f>
        <v>0.22724795640326975</v>
      </c>
      <c r="K153" s="8">
        <f>[69]STOR951!$G$21</f>
        <v>0.53162055335968383</v>
      </c>
      <c r="L153" s="8">
        <f>[69]STOR951!$G$25</f>
        <v>0.30601092896174864</v>
      </c>
      <c r="N153" s="7">
        <f>[69]STOR951!$E$13</f>
        <v>-8</v>
      </c>
      <c r="O153" s="7">
        <f>[69]STOR951!$E$17</f>
        <v>-25</v>
      </c>
      <c r="P153" s="7">
        <f>[69]STOR951!$E$21</f>
        <v>8</v>
      </c>
      <c r="Q153" s="7">
        <f>[69]STOR951!$E$25</f>
        <v>-25</v>
      </c>
      <c r="R153" s="16"/>
    </row>
    <row r="154" spans="1:18" x14ac:dyDescent="0.2">
      <c r="A154" s="1">
        <v>36266</v>
      </c>
      <c r="C154" s="7">
        <f>[16]STOR951!$D$13</f>
        <v>542</v>
      </c>
      <c r="D154" s="7">
        <f>[16]STOR951!$D$17</f>
        <v>597</v>
      </c>
      <c r="E154" s="7">
        <f>[16]STOR951!$D$21</f>
        <v>230</v>
      </c>
      <c r="F154" s="7">
        <f>[16]STOR951!$D$25</f>
        <v>1369</v>
      </c>
      <c r="I154" s="8">
        <f>[16]STOR951!$G$13</f>
        <v>0.59691629955947134</v>
      </c>
      <c r="J154" s="8">
        <f>[16]STOR951!$G$17</f>
        <v>0.33351955307262571</v>
      </c>
      <c r="K154" s="8">
        <f>[16]STOR951!$G$21</f>
        <v>0.47717842323651455</v>
      </c>
      <c r="L154" s="8">
        <f>[16]STOR951!$G$25</f>
        <v>0.42701185277604492</v>
      </c>
      <c r="N154" s="7">
        <f>[16]STOR951!$E$13</f>
        <v>3</v>
      </c>
      <c r="O154" s="7">
        <f>[16]STOR951!$E$17</f>
        <v>5</v>
      </c>
      <c r="P154" s="7">
        <f>[16]STOR951!$E$21</f>
        <v>-6</v>
      </c>
      <c r="Q154" s="7">
        <f>[16]STOR951!$E$25</f>
        <v>2</v>
      </c>
      <c r="R154" s="16">
        <v>15.4</v>
      </c>
    </row>
    <row r="155" spans="1:18" x14ac:dyDescent="0.2">
      <c r="A155" s="1">
        <v>35902</v>
      </c>
      <c r="C155" s="7">
        <v>410</v>
      </c>
      <c r="D155" s="7">
        <v>568</v>
      </c>
      <c r="E155" s="7">
        <v>157</v>
      </c>
      <c r="F155" s="7">
        <v>1135</v>
      </c>
      <c r="I155" s="8">
        <v>0.45154185022026433</v>
      </c>
      <c r="J155" s="8">
        <v>0.31731843575418994</v>
      </c>
      <c r="K155" s="8">
        <v>0.32572614107883818</v>
      </c>
      <c r="L155" s="8">
        <v>0.35402370555208984</v>
      </c>
      <c r="N155" s="7">
        <v>27</v>
      </c>
      <c r="O155" s="7">
        <v>33</v>
      </c>
      <c r="P155" s="7">
        <v>-6</v>
      </c>
      <c r="Q155" s="7">
        <v>54</v>
      </c>
      <c r="R155" s="16">
        <v>14.2</v>
      </c>
    </row>
    <row r="156" spans="1:18" x14ac:dyDescent="0.2">
      <c r="A156" s="1">
        <v>35538</v>
      </c>
      <c r="C156" s="7">
        <v>303</v>
      </c>
      <c r="D156" s="7">
        <v>354</v>
      </c>
      <c r="E156" s="7">
        <v>172</v>
      </c>
      <c r="F156" s="7">
        <v>829</v>
      </c>
      <c r="I156" s="8">
        <v>0.33854748603351953</v>
      </c>
      <c r="J156" s="8">
        <v>0.19407894736842105</v>
      </c>
      <c r="K156" s="8">
        <v>0.35983263598326359</v>
      </c>
      <c r="L156" s="8">
        <v>0.25857766687461009</v>
      </c>
      <c r="N156" s="7">
        <v>-7</v>
      </c>
      <c r="O156" s="7">
        <v>-2</v>
      </c>
      <c r="P156" s="7">
        <v>2</v>
      </c>
      <c r="Q156" s="7">
        <v>-7</v>
      </c>
      <c r="R156" s="16">
        <v>8.5</v>
      </c>
    </row>
    <row r="157" spans="1:18" ht="13.5" customHeight="1" x14ac:dyDescent="0.2">
      <c r="A157" s="1">
        <v>35174</v>
      </c>
      <c r="C157">
        <v>168</v>
      </c>
      <c r="D157">
        <v>179</v>
      </c>
      <c r="E157">
        <v>226</v>
      </c>
      <c r="F157">
        <v>573</v>
      </c>
      <c r="I157" s="8">
        <v>0.18502202643171806</v>
      </c>
      <c r="J157" s="8">
        <v>0.1</v>
      </c>
      <c r="K157" s="8">
        <v>0.46887966804979253</v>
      </c>
      <c r="L157" s="8">
        <v>0.18018867924528301</v>
      </c>
      <c r="N157">
        <v>7</v>
      </c>
      <c r="O157">
        <v>19</v>
      </c>
      <c r="P157">
        <v>1</v>
      </c>
      <c r="Q157">
        <v>27</v>
      </c>
      <c r="R157" s="16">
        <v>14</v>
      </c>
    </row>
    <row r="158" spans="1:18" ht="13.5" customHeight="1" x14ac:dyDescent="0.2">
      <c r="A158" s="1">
        <v>34810</v>
      </c>
      <c r="C158">
        <v>409</v>
      </c>
      <c r="D158">
        <v>496</v>
      </c>
      <c r="E158">
        <v>255</v>
      </c>
      <c r="F158">
        <v>1160</v>
      </c>
      <c r="I158" s="8">
        <v>0.45044052863436124</v>
      </c>
      <c r="J158" s="8">
        <v>0.27709497206703909</v>
      </c>
      <c r="K158" s="8">
        <v>0.52904564315352698</v>
      </c>
      <c r="L158" s="8">
        <v>0.36477987421383645</v>
      </c>
      <c r="N158">
        <v>20</v>
      </c>
      <c r="O158">
        <v>16</v>
      </c>
      <c r="P158">
        <v>-6</v>
      </c>
      <c r="Q158">
        <v>30</v>
      </c>
      <c r="R158" s="16">
        <v>13</v>
      </c>
    </row>
    <row r="159" spans="1:18" ht="13.5" customHeight="1" x14ac:dyDescent="0.2">
      <c r="A159" s="1">
        <v>34446</v>
      </c>
      <c r="C159">
        <v>335</v>
      </c>
      <c r="D159">
        <v>416</v>
      </c>
      <c r="E159">
        <v>232</v>
      </c>
      <c r="F159">
        <v>983</v>
      </c>
      <c r="I159" s="8">
        <v>0.36894273127753302</v>
      </c>
      <c r="J159" s="8">
        <v>0.23240223463687151</v>
      </c>
      <c r="K159" s="8">
        <v>0.48132780082987553</v>
      </c>
      <c r="L159" s="8">
        <v>0.3091194968553459</v>
      </c>
      <c r="N159">
        <v>30</v>
      </c>
      <c r="O159">
        <v>43</v>
      </c>
      <c r="P159">
        <v>6</v>
      </c>
      <c r="Q159">
        <v>79</v>
      </c>
      <c r="R159" s="16">
        <v>11</v>
      </c>
    </row>
    <row r="160" spans="1:18" ht="13.5" customHeight="1" x14ac:dyDescent="0.2">
      <c r="F160" s="7"/>
      <c r="R160" s="16"/>
    </row>
    <row r="161" spans="1:18" ht="13.5" customHeight="1" x14ac:dyDescent="0.2">
      <c r="R161" s="16"/>
    </row>
    <row r="162" spans="1:18" ht="13.5" customHeight="1" x14ac:dyDescent="0.2">
      <c r="A162" s="1">
        <v>36637</v>
      </c>
      <c r="C162" s="7">
        <f>[70]STOR951!$D$13</f>
        <v>325</v>
      </c>
      <c r="D162" s="7">
        <f>[70]STOR951!$D$17</f>
        <v>425</v>
      </c>
      <c r="E162" s="7">
        <f>[70]STOR951!$D$21</f>
        <v>277</v>
      </c>
      <c r="F162" s="7">
        <f>[70]STOR951!$D$25</f>
        <v>1027</v>
      </c>
      <c r="I162" s="8">
        <f>[70]STOR951!$G$13</f>
        <v>0.3410283315844701</v>
      </c>
      <c r="J162" s="8">
        <f>[70]STOR951!$G$17</f>
        <v>0.23160762942779292</v>
      </c>
      <c r="K162" s="8">
        <f>[70]STOR951!$G$21</f>
        <v>0.54743083003952564</v>
      </c>
      <c r="L162" s="8">
        <f>[70]STOR951!$G$25</f>
        <v>0.31177899210686094</v>
      </c>
      <c r="N162" s="7">
        <f>[70]STOR951!$E$13</f>
        <v>3</v>
      </c>
      <c r="O162" s="7">
        <f>[70]STOR951!$E$17</f>
        <v>8</v>
      </c>
      <c r="P162" s="7">
        <f>[70]STOR951!$E$21</f>
        <v>8</v>
      </c>
      <c r="Q162" s="7">
        <f>[70]STOR951!$E$25</f>
        <v>19</v>
      </c>
      <c r="R162" s="16"/>
    </row>
    <row r="163" spans="1:18" ht="13.5" customHeight="1" x14ac:dyDescent="0.2">
      <c r="A163" s="1">
        <v>36273</v>
      </c>
      <c r="C163" s="7">
        <f>[17]STOR951!$D$13</f>
        <v>538</v>
      </c>
      <c r="D163" s="7">
        <f>[17]STOR951!$D$17</f>
        <v>600</v>
      </c>
      <c r="E163" s="7">
        <f>[17]STOR951!$D$21</f>
        <v>236</v>
      </c>
      <c r="F163" s="7">
        <f>[17]STOR951!$D$25</f>
        <v>1374</v>
      </c>
      <c r="I163" s="8">
        <f>[17]STOR951!$G$13</f>
        <v>0.59251101321585908</v>
      </c>
      <c r="J163" s="8">
        <f>[17]STOR951!$G$17</f>
        <v>0.33519553072625696</v>
      </c>
      <c r="K163" s="8">
        <f>[17]STOR951!$G$21</f>
        <v>0.48962655601659749</v>
      </c>
      <c r="L163" s="8">
        <f>[17]STOR951!$G$25</f>
        <v>0.42857142857142855</v>
      </c>
      <c r="N163" s="7">
        <f>[17]STOR951!$E$13</f>
        <v>-4</v>
      </c>
      <c r="O163" s="7">
        <f>[17]STOR951!$E$17</f>
        <v>3</v>
      </c>
      <c r="P163" s="7">
        <f>[17]STOR951!$E$21</f>
        <v>6</v>
      </c>
      <c r="Q163" s="7">
        <f>[17]STOR951!$E$25</f>
        <v>5</v>
      </c>
      <c r="R163" s="16">
        <v>21.7</v>
      </c>
    </row>
    <row r="164" spans="1:18" ht="13.5" customHeight="1" x14ac:dyDescent="0.2">
      <c r="A164" s="1">
        <v>35909</v>
      </c>
      <c r="C164" s="7">
        <v>429</v>
      </c>
      <c r="D164" s="7">
        <v>601</v>
      </c>
      <c r="E164" s="7">
        <v>169</v>
      </c>
      <c r="F164" s="7">
        <v>1199</v>
      </c>
      <c r="I164" s="8">
        <v>0.47246696035242292</v>
      </c>
      <c r="J164" s="8">
        <v>0.33575418994413408</v>
      </c>
      <c r="K164" s="8">
        <v>0.35062240663900412</v>
      </c>
      <c r="L164" s="8">
        <v>0.37398627573300064</v>
      </c>
      <c r="N164" s="7">
        <v>19</v>
      </c>
      <c r="O164" s="7">
        <v>33</v>
      </c>
      <c r="P164" s="7">
        <v>12</v>
      </c>
      <c r="Q164" s="7">
        <v>64</v>
      </c>
      <c r="R164" s="16">
        <v>31.9</v>
      </c>
    </row>
    <row r="165" spans="1:18" ht="13.5" customHeight="1" x14ac:dyDescent="0.2">
      <c r="A165" s="1">
        <v>35545</v>
      </c>
      <c r="C165" s="7">
        <v>311</v>
      </c>
      <c r="D165" s="7">
        <v>364</v>
      </c>
      <c r="E165" s="7">
        <v>179</v>
      </c>
      <c r="F165" s="7">
        <v>854</v>
      </c>
      <c r="I165" s="8">
        <v>0.34748603351955309</v>
      </c>
      <c r="J165" s="8">
        <v>0.19956140350877194</v>
      </c>
      <c r="K165" s="8">
        <v>0.37447698744769875</v>
      </c>
      <c r="L165" s="8">
        <v>0.26637554585152839</v>
      </c>
      <c r="N165" s="7">
        <v>8</v>
      </c>
      <c r="O165" s="7">
        <v>10</v>
      </c>
      <c r="P165" s="7">
        <v>7</v>
      </c>
      <c r="Q165" s="7">
        <v>25</v>
      </c>
      <c r="R165" s="16">
        <v>4.0999999999999996</v>
      </c>
    </row>
    <row r="166" spans="1:18" ht="13.5" customHeight="1" x14ac:dyDescent="0.2">
      <c r="A166" s="1">
        <v>35181</v>
      </c>
      <c r="C166">
        <v>183</v>
      </c>
      <c r="D166">
        <v>227</v>
      </c>
      <c r="E166">
        <v>231</v>
      </c>
      <c r="F166">
        <v>641</v>
      </c>
      <c r="I166" s="8">
        <v>0.20154185022026433</v>
      </c>
      <c r="J166" s="8">
        <v>0.12681564245810056</v>
      </c>
      <c r="K166" s="8">
        <v>0.47925311203319504</v>
      </c>
      <c r="L166" s="8">
        <v>0.20157232704402517</v>
      </c>
      <c r="N166">
        <v>15</v>
      </c>
      <c r="O166">
        <v>48</v>
      </c>
      <c r="P166">
        <v>5</v>
      </c>
      <c r="Q166">
        <v>68</v>
      </c>
      <c r="R166" s="16">
        <v>10</v>
      </c>
    </row>
    <row r="167" spans="1:18" ht="13.5" customHeight="1" x14ac:dyDescent="0.2">
      <c r="A167" s="1">
        <v>34817</v>
      </c>
      <c r="C167">
        <v>415</v>
      </c>
      <c r="D167">
        <v>517</v>
      </c>
      <c r="E167">
        <v>258</v>
      </c>
      <c r="F167">
        <v>1190</v>
      </c>
      <c r="G167">
        <v>1379</v>
      </c>
      <c r="H167" s="6">
        <f>G167-F167</f>
        <v>189</v>
      </c>
      <c r="I167" s="8">
        <v>0.45704845814977973</v>
      </c>
      <c r="J167" s="8">
        <v>0.2888268156424581</v>
      </c>
      <c r="K167" s="8">
        <v>0.53526970954356845</v>
      </c>
      <c r="L167" s="8">
        <v>0.37421383647798739</v>
      </c>
      <c r="N167">
        <v>6</v>
      </c>
      <c r="O167">
        <v>21</v>
      </c>
      <c r="P167">
        <v>3</v>
      </c>
      <c r="Q167">
        <v>30</v>
      </c>
      <c r="R167" s="16">
        <v>27</v>
      </c>
    </row>
    <row r="168" spans="1:18" ht="13.5" customHeight="1" x14ac:dyDescent="0.2">
      <c r="A168" s="1">
        <v>34453</v>
      </c>
      <c r="C168">
        <v>359</v>
      </c>
      <c r="D168">
        <v>464</v>
      </c>
      <c r="E168">
        <v>235</v>
      </c>
      <c r="F168">
        <v>1058</v>
      </c>
      <c r="G168">
        <v>1172</v>
      </c>
      <c r="H168" s="6">
        <f>G168-F168</f>
        <v>114</v>
      </c>
      <c r="I168" s="8">
        <v>0.39537444933920707</v>
      </c>
      <c r="J168" s="8">
        <v>0.25921787709497207</v>
      </c>
      <c r="K168" s="8">
        <v>0.487551867219917</v>
      </c>
      <c r="L168" s="8">
        <v>0.33270440251572325</v>
      </c>
      <c r="N168">
        <v>24</v>
      </c>
      <c r="O168">
        <v>48</v>
      </c>
      <c r="P168">
        <v>3</v>
      </c>
      <c r="Q168">
        <v>75</v>
      </c>
      <c r="R168" s="16">
        <v>31</v>
      </c>
    </row>
    <row r="169" spans="1:18" ht="13.5" customHeight="1" x14ac:dyDescent="0.2">
      <c r="H169" s="6"/>
      <c r="R169" s="16"/>
    </row>
    <row r="170" spans="1:18" ht="13.5" customHeight="1" x14ac:dyDescent="0.2">
      <c r="H170" s="6"/>
      <c r="R170" s="16"/>
    </row>
    <row r="171" spans="1:18" ht="13.5" customHeight="1" x14ac:dyDescent="0.2">
      <c r="A171" s="1">
        <v>36644</v>
      </c>
      <c r="C171" s="7">
        <f>[71]STOR951!$D$13</f>
        <v>328</v>
      </c>
      <c r="D171" s="7">
        <f>[71]STOR951!$D$17</f>
        <v>445</v>
      </c>
      <c r="E171" s="7">
        <f>[71]STOR951!$D$21</f>
        <v>286</v>
      </c>
      <c r="F171" s="7">
        <f>[71]STOR951!$D$25</f>
        <v>1059</v>
      </c>
      <c r="G171">
        <v>1184</v>
      </c>
      <c r="H171" s="6">
        <f>G171-F171</f>
        <v>125</v>
      </c>
      <c r="I171" s="8">
        <f>[71]STOR951!$G$13</f>
        <v>0.34417628541448059</v>
      </c>
      <c r="J171" s="8">
        <f>[71]STOR951!$G$17</f>
        <v>0.24250681198910082</v>
      </c>
      <c r="K171" s="8">
        <f>[71]STOR951!$G$21</f>
        <v>0.56521739130434778</v>
      </c>
      <c r="L171" s="8">
        <f>[71]STOR951!$G$25</f>
        <v>0.3214936247723133</v>
      </c>
      <c r="N171" s="7">
        <f>[71]STOR951!$E$13</f>
        <v>3</v>
      </c>
      <c r="O171" s="7">
        <f>[71]STOR951!$E$17</f>
        <v>20</v>
      </c>
      <c r="P171" s="7">
        <f>[71]STOR951!$E$21</f>
        <v>9</v>
      </c>
      <c r="Q171" s="7">
        <f>[71]STOR951!$E$25</f>
        <v>32</v>
      </c>
      <c r="R171" s="16"/>
    </row>
    <row r="172" spans="1:18" ht="13.5" customHeight="1" x14ac:dyDescent="0.2">
      <c r="A172" s="1">
        <v>36280</v>
      </c>
      <c r="C172" s="7">
        <f>[18]STOR951!$D$13</f>
        <v>543</v>
      </c>
      <c r="D172" s="7">
        <f>[18]STOR951!$D$17</f>
        <v>623</v>
      </c>
      <c r="E172" s="7">
        <f>[18]STOR951!$D$21</f>
        <v>242</v>
      </c>
      <c r="F172" s="7">
        <f>[18]STOR951!$D$25</f>
        <v>1408</v>
      </c>
      <c r="G172">
        <v>1514</v>
      </c>
      <c r="H172" s="6">
        <f>G172-F172</f>
        <v>106</v>
      </c>
      <c r="I172" s="8">
        <f>[18]STOR951!$G$13</f>
        <v>0.59801762114537449</v>
      </c>
      <c r="J172" s="8">
        <f>[18]STOR951!$G$17</f>
        <v>0.34804469273743016</v>
      </c>
      <c r="K172" s="8">
        <f>[18]STOR951!$G$21</f>
        <v>0.50207468879668049</v>
      </c>
      <c r="L172" s="8">
        <f>[18]STOR951!$G$25</f>
        <v>0.43917654398003741</v>
      </c>
      <c r="N172" s="7">
        <f>[18]STOR951!$E$13</f>
        <v>5</v>
      </c>
      <c r="O172" s="7">
        <f>[18]STOR951!$E$17</f>
        <v>23</v>
      </c>
      <c r="P172" s="7">
        <f>[18]STOR951!$E$21</f>
        <v>6</v>
      </c>
      <c r="Q172" s="7">
        <f>[18]STOR951!$E$25</f>
        <v>34</v>
      </c>
      <c r="R172" s="16">
        <v>19.5</v>
      </c>
    </row>
    <row r="173" spans="1:18" ht="13.5" customHeight="1" x14ac:dyDescent="0.2">
      <c r="A173" s="1">
        <v>35916</v>
      </c>
      <c r="C173" s="7">
        <v>460</v>
      </c>
      <c r="D173" s="7">
        <v>635</v>
      </c>
      <c r="E173" s="7">
        <v>182</v>
      </c>
      <c r="F173" s="7">
        <v>1277</v>
      </c>
      <c r="G173">
        <v>1386</v>
      </c>
      <c r="H173" s="6">
        <f>G173-F173</f>
        <v>109</v>
      </c>
      <c r="I173" s="8">
        <v>0.50660792951541855</v>
      </c>
      <c r="J173" s="8">
        <v>0.35474860335195529</v>
      </c>
      <c r="K173" s="8">
        <v>0.37759336099585061</v>
      </c>
      <c r="L173" s="8">
        <v>0.39831565814098563</v>
      </c>
      <c r="N173" s="7">
        <v>31</v>
      </c>
      <c r="O173" s="7">
        <v>34</v>
      </c>
      <c r="P173" s="7">
        <v>13</v>
      </c>
      <c r="Q173" s="7">
        <v>78</v>
      </c>
      <c r="R173" s="16">
        <v>40.1</v>
      </c>
    </row>
    <row r="174" spans="1:18" ht="13.5" customHeight="1" x14ac:dyDescent="0.2">
      <c r="A174" s="1">
        <v>35552</v>
      </c>
      <c r="C174" s="7">
        <v>320</v>
      </c>
      <c r="D174" s="7">
        <v>392</v>
      </c>
      <c r="E174" s="7">
        <v>188</v>
      </c>
      <c r="F174" s="7">
        <v>900</v>
      </c>
      <c r="G174">
        <v>1051</v>
      </c>
      <c r="H174" s="6">
        <f>G174-F174</f>
        <v>151</v>
      </c>
      <c r="I174" s="8">
        <v>0.35754189944134079</v>
      </c>
      <c r="J174" s="8">
        <v>0.21491228070175439</v>
      </c>
      <c r="K174" s="8">
        <v>0.39330543933054396</v>
      </c>
      <c r="L174" s="8">
        <v>0.28072364316905801</v>
      </c>
      <c r="N174" s="7">
        <v>9</v>
      </c>
      <c r="O174" s="7">
        <v>28</v>
      </c>
      <c r="P174" s="7">
        <v>9</v>
      </c>
      <c r="Q174" s="7">
        <v>46</v>
      </c>
      <c r="R174" s="16">
        <v>30.3</v>
      </c>
    </row>
    <row r="175" spans="1:18" ht="13.5" customHeight="1" x14ac:dyDescent="0.2">
      <c r="A175" s="1">
        <v>35188</v>
      </c>
      <c r="C175">
        <v>198</v>
      </c>
      <c r="D175">
        <v>262</v>
      </c>
      <c r="E175">
        <v>234</v>
      </c>
      <c r="F175">
        <v>694</v>
      </c>
      <c r="G175">
        <v>851</v>
      </c>
      <c r="H175" s="6">
        <f>G175-F175</f>
        <v>157</v>
      </c>
      <c r="I175" s="8">
        <v>0.221</v>
      </c>
      <c r="J175" s="8">
        <v>0.14399999999999999</v>
      </c>
      <c r="K175" s="8">
        <v>0.49</v>
      </c>
      <c r="L175" s="8">
        <v>0.216</v>
      </c>
      <c r="N175">
        <v>15</v>
      </c>
      <c r="O175">
        <v>35</v>
      </c>
      <c r="P175">
        <v>3</v>
      </c>
      <c r="Q175">
        <v>53</v>
      </c>
      <c r="R175" s="16">
        <v>27</v>
      </c>
    </row>
    <row r="176" spans="1:18" ht="13.5" customHeight="1" x14ac:dyDescent="0.2">
      <c r="A176" s="1">
        <v>34824</v>
      </c>
      <c r="C176">
        <v>432</v>
      </c>
      <c r="D176">
        <v>545</v>
      </c>
      <c r="E176">
        <v>262</v>
      </c>
      <c r="F176">
        <v>1239</v>
      </c>
      <c r="I176" s="8">
        <v>0.47577092511013214</v>
      </c>
      <c r="J176" s="8">
        <v>0.30446927374301674</v>
      </c>
      <c r="K176" s="8">
        <v>0.54356846473029041</v>
      </c>
      <c r="L176" s="8">
        <v>0.38962264150943399</v>
      </c>
      <c r="N176">
        <v>17</v>
      </c>
      <c r="O176">
        <v>28</v>
      </c>
      <c r="P176">
        <v>4</v>
      </c>
      <c r="Q176">
        <v>49</v>
      </c>
      <c r="R176" s="16">
        <v>22</v>
      </c>
    </row>
    <row r="177" spans="1:18" ht="13.5" customHeight="1" x14ac:dyDescent="0.2">
      <c r="A177" s="1">
        <v>34460</v>
      </c>
      <c r="C177">
        <v>387</v>
      </c>
      <c r="D177">
        <v>507</v>
      </c>
      <c r="E177">
        <v>246</v>
      </c>
      <c r="F177">
        <v>1140</v>
      </c>
      <c r="I177" s="8">
        <v>0.42621145374449337</v>
      </c>
      <c r="J177" s="8">
        <v>0.28324022346368716</v>
      </c>
      <c r="K177" s="8">
        <v>0.51037344398340245</v>
      </c>
      <c r="L177" s="8">
        <v>0.35849056603773582</v>
      </c>
      <c r="N177">
        <v>28</v>
      </c>
      <c r="O177">
        <v>43</v>
      </c>
      <c r="P177">
        <v>11</v>
      </c>
      <c r="Q177">
        <v>82</v>
      </c>
      <c r="R177" s="16">
        <v>36</v>
      </c>
    </row>
    <row r="178" spans="1:18" ht="13.5" customHeight="1" x14ac:dyDescent="0.2">
      <c r="R178" s="16"/>
    </row>
    <row r="179" spans="1:18" ht="13.5" customHeight="1" x14ac:dyDescent="0.2">
      <c r="R179" s="16"/>
    </row>
    <row r="180" spans="1:18" ht="13.5" customHeight="1" x14ac:dyDescent="0.2">
      <c r="A180" s="1">
        <v>36651</v>
      </c>
      <c r="C180" s="7">
        <f>[72]STOR951!$D$13</f>
        <v>345</v>
      </c>
      <c r="D180" s="7">
        <f>[72]STOR951!$D$17</f>
        <v>479</v>
      </c>
      <c r="E180" s="7">
        <f>[72]STOR951!$D$21</f>
        <v>293</v>
      </c>
      <c r="F180" s="7">
        <f>[72]STOR951!$D$25</f>
        <v>1117</v>
      </c>
      <c r="I180" s="8">
        <f>[72]STOR951!$G$13</f>
        <v>0.36201469045120671</v>
      </c>
      <c r="J180" s="8">
        <f>[72]STOR951!$G$17</f>
        <v>0.26103542234332427</v>
      </c>
      <c r="K180" s="8">
        <f>[72]STOR951!$G$21</f>
        <v>0.57905138339920947</v>
      </c>
      <c r="L180" s="8">
        <f>[72]STOR951!$G$25</f>
        <v>0.33910139647844567</v>
      </c>
      <c r="N180" s="7">
        <f>[72]STOR951!$E$13</f>
        <v>17</v>
      </c>
      <c r="O180" s="7">
        <f>[72]STOR951!$E$17</f>
        <v>34</v>
      </c>
      <c r="P180" s="7">
        <f>[72]STOR951!$E$21</f>
        <v>7</v>
      </c>
      <c r="Q180" s="7">
        <f>[72]STOR951!$E$25</f>
        <v>58</v>
      </c>
      <c r="R180" s="16"/>
    </row>
    <row r="181" spans="1:18" ht="13.5" customHeight="1" x14ac:dyDescent="0.2">
      <c r="A181" s="1">
        <v>36287</v>
      </c>
      <c r="C181" s="7">
        <f>[19]STOR951!$D$13</f>
        <v>565</v>
      </c>
      <c r="D181" s="7">
        <f>[19]STOR951!$D$17</f>
        <v>671</v>
      </c>
      <c r="E181" s="7">
        <f>[19]STOR951!$D$21</f>
        <v>244</v>
      </c>
      <c r="F181" s="7">
        <f>[19]STOR951!$D$25</f>
        <v>1480</v>
      </c>
      <c r="I181" s="8">
        <f>[19]STOR951!$G$13</f>
        <v>0.6222466960352423</v>
      </c>
      <c r="J181" s="8">
        <f>[19]STOR951!$G$17</f>
        <v>0.37486033519553075</v>
      </c>
      <c r="K181" s="8">
        <f>[19]STOR951!$G$21</f>
        <v>0.50622406639004147</v>
      </c>
      <c r="L181" s="8">
        <f>[19]STOR951!$G$25</f>
        <v>0.46163443543356208</v>
      </c>
      <c r="N181" s="7">
        <f>[19]STOR951!$E$13</f>
        <v>22</v>
      </c>
      <c r="O181" s="7">
        <f>[19]STOR951!$E$17</f>
        <v>48</v>
      </c>
      <c r="P181" s="7">
        <f>[19]STOR951!$E$21</f>
        <v>2</v>
      </c>
      <c r="Q181" s="7">
        <f>[19]STOR951!$E$25</f>
        <v>72</v>
      </c>
      <c r="R181" s="16">
        <v>79.3</v>
      </c>
    </row>
    <row r="182" spans="1:18" ht="13.5" customHeight="1" x14ac:dyDescent="0.2">
      <c r="A182" s="1">
        <v>35923</v>
      </c>
      <c r="C182" s="7">
        <v>490</v>
      </c>
      <c r="D182" s="7">
        <v>688</v>
      </c>
      <c r="E182" s="7">
        <v>199</v>
      </c>
      <c r="F182" s="7">
        <v>1377</v>
      </c>
      <c r="I182" s="8">
        <v>0.53964757709251099</v>
      </c>
      <c r="J182" s="8">
        <v>0.38435754189944132</v>
      </c>
      <c r="K182" s="8">
        <v>0.41286307053941906</v>
      </c>
      <c r="L182" s="8">
        <v>0.42950717404865879</v>
      </c>
      <c r="N182" s="7">
        <v>30</v>
      </c>
      <c r="O182" s="7">
        <v>53</v>
      </c>
      <c r="P182" s="7">
        <v>17</v>
      </c>
      <c r="Q182" s="7">
        <v>100</v>
      </c>
      <c r="R182" s="16">
        <v>50.8</v>
      </c>
    </row>
    <row r="183" spans="1:18" ht="13.5" customHeight="1" x14ac:dyDescent="0.2">
      <c r="A183" s="1">
        <v>35559</v>
      </c>
      <c r="C183" s="7">
        <v>339</v>
      </c>
      <c r="D183" s="7">
        <v>432</v>
      </c>
      <c r="E183" s="7">
        <v>199</v>
      </c>
      <c r="F183" s="7">
        <v>970</v>
      </c>
      <c r="I183" s="8">
        <v>0.37877094972067038</v>
      </c>
      <c r="J183" s="8">
        <v>0.23684210526315788</v>
      </c>
      <c r="K183" s="8">
        <v>0.41631799163179917</v>
      </c>
      <c r="L183" s="8">
        <v>0.30255770430442919</v>
      </c>
      <c r="N183" s="7">
        <v>19</v>
      </c>
      <c r="O183" s="7">
        <v>40</v>
      </c>
      <c r="P183" s="7">
        <v>11</v>
      </c>
      <c r="Q183" s="7">
        <v>70</v>
      </c>
      <c r="R183" s="16">
        <v>65.8</v>
      </c>
    </row>
    <row r="184" spans="1:18" ht="13.5" customHeight="1" x14ac:dyDescent="0.2">
      <c r="A184" s="1">
        <v>35195</v>
      </c>
      <c r="C184">
        <v>202</v>
      </c>
      <c r="D184">
        <v>311</v>
      </c>
      <c r="E184">
        <v>241</v>
      </c>
      <c r="F184">
        <v>754</v>
      </c>
      <c r="I184" s="8">
        <v>0.22600000000000001</v>
      </c>
      <c r="J184" s="8">
        <v>0.17100000000000001</v>
      </c>
      <c r="K184" s="8">
        <v>0.504</v>
      </c>
      <c r="L184" s="8">
        <v>0.23499999999999999</v>
      </c>
      <c r="N184">
        <v>4</v>
      </c>
      <c r="O184">
        <v>49</v>
      </c>
      <c r="P184">
        <v>7</v>
      </c>
      <c r="Q184">
        <v>60</v>
      </c>
      <c r="R184" s="16">
        <v>55</v>
      </c>
    </row>
    <row r="185" spans="1:18" ht="13.5" customHeight="1" x14ac:dyDescent="0.2">
      <c r="A185" s="1">
        <v>34831</v>
      </c>
      <c r="C185">
        <v>447</v>
      </c>
      <c r="D185">
        <v>553</v>
      </c>
      <c r="E185">
        <v>269</v>
      </c>
      <c r="F185">
        <v>1269</v>
      </c>
      <c r="I185" s="8">
        <v>0.49229074889867841</v>
      </c>
      <c r="J185" s="8">
        <v>0.3089385474860335</v>
      </c>
      <c r="K185" s="8">
        <v>0.55809128630705396</v>
      </c>
      <c r="L185" s="8">
        <v>0.39905660377358493</v>
      </c>
      <c r="N185">
        <v>15</v>
      </c>
      <c r="O185">
        <v>8</v>
      </c>
      <c r="P185">
        <v>7</v>
      </c>
      <c r="Q185">
        <v>30</v>
      </c>
      <c r="R185" s="16">
        <v>38</v>
      </c>
    </row>
    <row r="186" spans="1:18" ht="13.5" customHeight="1" x14ac:dyDescent="0.2">
      <c r="A186" s="1">
        <v>34467</v>
      </c>
      <c r="C186">
        <v>415</v>
      </c>
      <c r="D186">
        <v>561</v>
      </c>
      <c r="E186">
        <v>259</v>
      </c>
      <c r="F186">
        <v>1235</v>
      </c>
      <c r="I186" s="8">
        <v>0.45704845814977973</v>
      </c>
      <c r="J186" s="8">
        <v>0.31340782122905025</v>
      </c>
      <c r="K186" s="8">
        <v>0.53734439834024894</v>
      </c>
      <c r="L186" s="8">
        <v>0.38836477987421386</v>
      </c>
      <c r="N186">
        <v>28</v>
      </c>
      <c r="O186">
        <v>54</v>
      </c>
      <c r="P186">
        <v>13</v>
      </c>
      <c r="Q186">
        <v>95</v>
      </c>
      <c r="R186" s="16">
        <v>83</v>
      </c>
    </row>
    <row r="187" spans="1:18" ht="13.5" customHeight="1" x14ac:dyDescent="0.2">
      <c r="R187" s="16"/>
    </row>
    <row r="188" spans="1:18" ht="13.5" customHeight="1" x14ac:dyDescent="0.2">
      <c r="R188" s="16"/>
    </row>
    <row r="189" spans="1:18" ht="13.5" customHeight="1" x14ac:dyDescent="0.2">
      <c r="A189" s="1">
        <v>36658</v>
      </c>
      <c r="C189" s="7">
        <f>[73]STOR951!$D$13</f>
        <v>346</v>
      </c>
      <c r="D189" s="7">
        <f>[73]STOR951!$D$17</f>
        <v>519</v>
      </c>
      <c r="E189" s="7">
        <f>[73]STOR951!$D$21</f>
        <v>298</v>
      </c>
      <c r="F189" s="7">
        <f>[73]STOR951!$D$25</f>
        <v>1163</v>
      </c>
      <c r="I189" s="8">
        <f>[73]STOR951!$G$13</f>
        <v>0.36306400839454356</v>
      </c>
      <c r="J189" s="8">
        <f>[73]STOR951!$G$17</f>
        <v>0.28283378746594007</v>
      </c>
      <c r="K189" s="8">
        <f>[73]STOR951!$G$21</f>
        <v>0.58893280632411071</v>
      </c>
      <c r="L189" s="8">
        <f>[73]STOR951!$G$25</f>
        <v>0.35306618093503339</v>
      </c>
      <c r="N189" s="7">
        <f>[73]STOR951!$E$13</f>
        <v>1</v>
      </c>
      <c r="O189" s="7">
        <f>[73]STOR951!$E$17</f>
        <v>40</v>
      </c>
      <c r="P189" s="7">
        <f>[73]STOR951!$E$21</f>
        <v>5</v>
      </c>
      <c r="Q189" s="7">
        <f>[73]STOR951!$E$25</f>
        <v>46</v>
      </c>
      <c r="R189" s="16"/>
    </row>
    <row r="190" spans="1:18" ht="13.5" customHeight="1" x14ac:dyDescent="0.2">
      <c r="A190" s="1">
        <v>36294</v>
      </c>
      <c r="C190" s="7">
        <f>[20]STOR951!$D$13</f>
        <v>588</v>
      </c>
      <c r="D190" s="7">
        <f>[20]STOR951!$D$17</f>
        <v>716</v>
      </c>
      <c r="E190" s="7">
        <f>[20]STOR951!$D$21</f>
        <v>255</v>
      </c>
      <c r="F190" s="7">
        <f>[20]STOR951!$D$25</f>
        <v>1559</v>
      </c>
      <c r="I190" s="8">
        <f>[20]STOR951!$G$13</f>
        <v>0.64757709251101325</v>
      </c>
      <c r="J190" s="8">
        <f>[20]STOR951!$G$17</f>
        <v>0.4</v>
      </c>
      <c r="K190" s="8">
        <f>[20]STOR951!$G$21</f>
        <v>0.52904564315352698</v>
      </c>
      <c r="L190" s="8">
        <f>[20]STOR951!$G$25</f>
        <v>0.48627573300062382</v>
      </c>
      <c r="N190" s="7">
        <f>[20]STOR951!$E$13</f>
        <v>23</v>
      </c>
      <c r="O190" s="7">
        <f>[20]STOR951!$E$17</f>
        <v>45</v>
      </c>
      <c r="P190" s="7">
        <f>[20]STOR951!$E$21</f>
        <v>11</v>
      </c>
      <c r="Q190" s="7">
        <f>[20]STOR951!$E$25</f>
        <v>79</v>
      </c>
      <c r="R190" s="16">
        <v>74.400000000000006</v>
      </c>
    </row>
    <row r="191" spans="1:18" ht="13.5" customHeight="1" x14ac:dyDescent="0.2">
      <c r="A191" s="1">
        <v>35930</v>
      </c>
      <c r="C191" s="7">
        <v>513</v>
      </c>
      <c r="D191" s="7">
        <v>744</v>
      </c>
      <c r="E191" s="7">
        <v>212</v>
      </c>
      <c r="F191" s="7">
        <v>1469</v>
      </c>
      <c r="I191" s="8">
        <v>0.56497797356828194</v>
      </c>
      <c r="J191" s="8">
        <v>0.41564245810055866</v>
      </c>
      <c r="K191" s="8">
        <v>0.43983402489626555</v>
      </c>
      <c r="L191" s="8">
        <v>0.45820336868371803</v>
      </c>
      <c r="N191" s="7">
        <v>23</v>
      </c>
      <c r="O191" s="7">
        <v>56</v>
      </c>
      <c r="P191" s="7">
        <v>13</v>
      </c>
      <c r="Q191" s="7">
        <v>92</v>
      </c>
      <c r="R191" s="16">
        <v>35.299999999999997</v>
      </c>
    </row>
    <row r="192" spans="1:18" ht="13.5" customHeight="1" x14ac:dyDescent="0.2">
      <c r="A192" s="1">
        <v>35566</v>
      </c>
      <c r="C192" s="7">
        <v>355</v>
      </c>
      <c r="D192" s="7">
        <v>468</v>
      </c>
      <c r="E192" s="7">
        <v>209</v>
      </c>
      <c r="F192" s="7">
        <v>1032</v>
      </c>
      <c r="I192" s="8">
        <v>0.39664804469273746</v>
      </c>
      <c r="J192" s="8">
        <v>0.25657894736842107</v>
      </c>
      <c r="K192" s="8">
        <v>0.43723849372384938</v>
      </c>
      <c r="L192" s="8">
        <v>0.32189644416718655</v>
      </c>
      <c r="N192" s="7">
        <v>16</v>
      </c>
      <c r="O192" s="7">
        <v>36</v>
      </c>
      <c r="P192" s="7">
        <v>10</v>
      </c>
      <c r="Q192" s="7">
        <v>62</v>
      </c>
      <c r="R192" s="16">
        <v>54.8</v>
      </c>
    </row>
    <row r="193" spans="1:18" ht="13.5" customHeight="1" x14ac:dyDescent="0.2">
      <c r="A193" s="1">
        <v>35202</v>
      </c>
      <c r="C193">
        <v>214</v>
      </c>
      <c r="D193">
        <v>349</v>
      </c>
      <c r="E193">
        <v>250</v>
      </c>
      <c r="F193">
        <v>813</v>
      </c>
      <c r="I193" s="8">
        <v>0.23899999999999999</v>
      </c>
      <c r="J193" s="8">
        <v>0.191</v>
      </c>
      <c r="K193" s="8">
        <v>0.52300000000000002</v>
      </c>
      <c r="L193" s="8">
        <v>0.254</v>
      </c>
      <c r="N193">
        <v>12</v>
      </c>
      <c r="O193">
        <v>38</v>
      </c>
      <c r="P193">
        <v>9</v>
      </c>
      <c r="Q193">
        <v>59</v>
      </c>
      <c r="R193" s="16">
        <v>57</v>
      </c>
    </row>
    <row r="194" spans="1:18" ht="13.5" customHeight="1" x14ac:dyDescent="0.2">
      <c r="A194" s="1">
        <v>34838</v>
      </c>
      <c r="C194">
        <v>465</v>
      </c>
      <c r="D194">
        <v>639</v>
      </c>
      <c r="E194">
        <v>279</v>
      </c>
      <c r="F194">
        <v>1383</v>
      </c>
      <c r="I194" s="8">
        <v>0.51211453744493396</v>
      </c>
      <c r="J194" s="8">
        <v>0.35698324022346367</v>
      </c>
      <c r="K194" s="8">
        <v>0.57883817427385897</v>
      </c>
      <c r="L194" s="8">
        <v>0.43490566037735851</v>
      </c>
      <c r="N194">
        <v>18</v>
      </c>
      <c r="O194">
        <v>86</v>
      </c>
      <c r="P194">
        <v>10</v>
      </c>
      <c r="Q194">
        <v>114</v>
      </c>
      <c r="R194" s="16">
        <v>57</v>
      </c>
    </row>
    <row r="195" spans="1:18" ht="13.5" customHeight="1" x14ac:dyDescent="0.2">
      <c r="A195" s="1">
        <v>34474</v>
      </c>
      <c r="C195">
        <v>451</v>
      </c>
      <c r="D195">
        <v>607</v>
      </c>
      <c r="E195">
        <v>266</v>
      </c>
      <c r="F195">
        <v>1324</v>
      </c>
      <c r="I195" s="8">
        <v>0.49669603524229072</v>
      </c>
      <c r="J195" s="8">
        <v>0.33910614525139665</v>
      </c>
      <c r="K195" s="8">
        <v>0.55186721991701249</v>
      </c>
      <c r="L195" s="8">
        <v>0.41635220125786165</v>
      </c>
      <c r="N195">
        <v>36</v>
      </c>
      <c r="O195">
        <v>46</v>
      </c>
      <c r="P195">
        <v>7</v>
      </c>
      <c r="Q195">
        <v>89</v>
      </c>
      <c r="R195" s="16">
        <v>89</v>
      </c>
    </row>
    <row r="196" spans="1:18" ht="13.5" customHeight="1" x14ac:dyDescent="0.2">
      <c r="R196" s="16"/>
    </row>
    <row r="197" spans="1:18" ht="13.5" customHeight="1" x14ac:dyDescent="0.2">
      <c r="R197" s="16"/>
    </row>
    <row r="198" spans="1:18" ht="13.5" customHeight="1" x14ac:dyDescent="0.2">
      <c r="A198" s="1">
        <v>36665</v>
      </c>
      <c r="C198" s="7">
        <f>[74]STOR951!$D$13</f>
        <v>353</v>
      </c>
      <c r="D198" s="7">
        <f>[74]STOR951!$D$17</f>
        <v>561</v>
      </c>
      <c r="E198" s="7">
        <f>[74]STOR951!$D$21</f>
        <v>304</v>
      </c>
      <c r="F198" s="7">
        <f>[74]STOR951!$D$25</f>
        <v>1218</v>
      </c>
      <c r="I198" s="8">
        <f>[74]STOR951!$G$13</f>
        <v>0.37040923399790138</v>
      </c>
      <c r="J198" s="8">
        <f>[74]STOR951!$G$17</f>
        <v>0.30572207084468667</v>
      </c>
      <c r="K198" s="8">
        <f>[74]STOR951!$G$21</f>
        <v>0.60079051383399207</v>
      </c>
      <c r="L198" s="8">
        <f>[74]STOR951!$G$25</f>
        <v>0.36976320582877958</v>
      </c>
      <c r="N198" s="7">
        <f>[74]STOR951!$E$13</f>
        <v>7</v>
      </c>
      <c r="O198" s="7">
        <f>[74]STOR951!$E$17</f>
        <v>42</v>
      </c>
      <c r="P198" s="7">
        <f>[74]STOR951!$E$21</f>
        <v>6</v>
      </c>
      <c r="Q198" s="7">
        <f>[74]STOR951!$E$25</f>
        <v>55</v>
      </c>
      <c r="R198" s="16"/>
    </row>
    <row r="199" spans="1:18" ht="13.5" customHeight="1" x14ac:dyDescent="0.2">
      <c r="A199" s="1">
        <v>36301</v>
      </c>
      <c r="C199" s="7">
        <f>[21]STOR951!$D$13</f>
        <v>599</v>
      </c>
      <c r="D199" s="7">
        <f>[21]STOR951!$D$17</f>
        <v>771</v>
      </c>
      <c r="E199" s="7">
        <f>[21]STOR951!$D$21</f>
        <v>262</v>
      </c>
      <c r="F199" s="7">
        <f>[21]STOR951!$D$25</f>
        <v>1632</v>
      </c>
      <c r="I199" s="8">
        <f>[21]STOR951!$G$13</f>
        <v>0.6596916299559471</v>
      </c>
      <c r="J199" s="8">
        <f>[21]STOR951!$G$17</f>
        <v>0.43072625698324024</v>
      </c>
      <c r="K199" s="8">
        <f>[21]STOR951!$G$21</f>
        <v>0.54356846473029041</v>
      </c>
      <c r="L199" s="8">
        <f>[21]STOR951!$G$25</f>
        <v>0.50904553961322518</v>
      </c>
      <c r="N199" s="7">
        <f>[21]STOR951!$E$13</f>
        <v>11</v>
      </c>
      <c r="O199" s="7">
        <f>[21]STOR951!$E$17</f>
        <v>55</v>
      </c>
      <c r="P199" s="7">
        <f>[21]STOR951!$E$21</f>
        <v>7</v>
      </c>
      <c r="Q199" s="7">
        <f>[21]STOR951!$E$25</f>
        <v>73</v>
      </c>
      <c r="R199" s="16">
        <v>58.7</v>
      </c>
    </row>
    <row r="200" spans="1:18" ht="13.5" customHeight="1" x14ac:dyDescent="0.2">
      <c r="A200" s="1">
        <v>35937</v>
      </c>
      <c r="C200" s="7">
        <v>537</v>
      </c>
      <c r="D200" s="7">
        <v>798</v>
      </c>
      <c r="E200" s="7">
        <v>226</v>
      </c>
      <c r="F200" s="7">
        <v>1561</v>
      </c>
      <c r="I200" s="8">
        <v>0.59140969162995594</v>
      </c>
      <c r="J200" s="8">
        <v>0.44581005586592176</v>
      </c>
      <c r="K200" s="8">
        <v>0.46887966804979253</v>
      </c>
      <c r="L200" s="8">
        <v>0.48689956331877732</v>
      </c>
      <c r="N200" s="7">
        <v>24</v>
      </c>
      <c r="O200" s="7">
        <v>54</v>
      </c>
      <c r="P200" s="7">
        <v>14</v>
      </c>
      <c r="Q200" s="7">
        <v>92</v>
      </c>
      <c r="R200" s="16">
        <v>80.3</v>
      </c>
    </row>
    <row r="201" spans="1:18" ht="13.5" customHeight="1" x14ac:dyDescent="0.2">
      <c r="A201" s="1">
        <v>35573</v>
      </c>
      <c r="C201" s="7">
        <v>373</v>
      </c>
      <c r="D201" s="7">
        <v>515</v>
      </c>
      <c r="E201" s="7">
        <v>220</v>
      </c>
      <c r="F201" s="7">
        <v>1108</v>
      </c>
      <c r="I201" s="8">
        <v>0.41675977653631285</v>
      </c>
      <c r="J201" s="8">
        <v>0.28234649122807015</v>
      </c>
      <c r="K201" s="8">
        <v>0.46025104602510458</v>
      </c>
      <c r="L201" s="8">
        <v>0.3456019962570181</v>
      </c>
      <c r="N201" s="7">
        <v>18</v>
      </c>
      <c r="O201" s="7">
        <v>47</v>
      </c>
      <c r="P201" s="7">
        <v>11</v>
      </c>
      <c r="Q201" s="7">
        <v>76</v>
      </c>
      <c r="R201" s="16">
        <v>69.400000000000006</v>
      </c>
    </row>
    <row r="202" spans="1:18" ht="13.5" customHeight="1" x14ac:dyDescent="0.2">
      <c r="A202" s="1">
        <v>35209</v>
      </c>
      <c r="C202">
        <v>227</v>
      </c>
      <c r="D202">
        <v>408</v>
      </c>
      <c r="E202">
        <v>261</v>
      </c>
      <c r="F202">
        <v>896</v>
      </c>
      <c r="I202" s="8">
        <v>0.254</v>
      </c>
      <c r="J202" s="8">
        <v>0.224</v>
      </c>
      <c r="K202" s="8">
        <v>0.54600000000000004</v>
      </c>
      <c r="L202" s="8">
        <v>0.27900000000000003</v>
      </c>
      <c r="N202">
        <v>13</v>
      </c>
      <c r="O202">
        <v>59</v>
      </c>
      <c r="P202">
        <v>11</v>
      </c>
      <c r="Q202">
        <v>83</v>
      </c>
      <c r="R202" s="16">
        <v>58</v>
      </c>
    </row>
    <row r="203" spans="1:18" ht="13.5" customHeight="1" x14ac:dyDescent="0.2">
      <c r="A203" s="1">
        <v>34845</v>
      </c>
      <c r="C203">
        <v>498</v>
      </c>
      <c r="D203">
        <v>692</v>
      </c>
      <c r="E203">
        <v>286</v>
      </c>
      <c r="F203">
        <v>1476</v>
      </c>
      <c r="G203">
        <v>1668</v>
      </c>
      <c r="H203" s="6">
        <f>G203-F203</f>
        <v>192</v>
      </c>
      <c r="I203" s="8">
        <v>0.54845814977973573</v>
      </c>
      <c r="J203" s="8">
        <v>0.3865921787709497</v>
      </c>
      <c r="K203" s="8">
        <v>0.59336099585062241</v>
      </c>
      <c r="L203" s="8">
        <v>0.46415094339622642</v>
      </c>
      <c r="N203">
        <v>33</v>
      </c>
      <c r="O203">
        <v>53</v>
      </c>
      <c r="P203">
        <v>7</v>
      </c>
      <c r="Q203">
        <v>93</v>
      </c>
      <c r="R203" s="16">
        <v>80</v>
      </c>
    </row>
    <row r="204" spans="1:18" ht="13.5" customHeight="1" x14ac:dyDescent="0.2">
      <c r="A204" s="1">
        <v>34481</v>
      </c>
      <c r="C204">
        <v>470</v>
      </c>
      <c r="D204">
        <v>674</v>
      </c>
      <c r="E204">
        <v>281</v>
      </c>
      <c r="F204">
        <v>1425</v>
      </c>
      <c r="H204" s="6"/>
      <c r="I204" s="8">
        <v>0.51762114537444937</v>
      </c>
      <c r="J204" s="8">
        <v>0.376536312849162</v>
      </c>
      <c r="K204" s="8">
        <v>0.58298755186721996</v>
      </c>
      <c r="L204" s="8">
        <v>0.44811320754716982</v>
      </c>
      <c r="N204">
        <v>19</v>
      </c>
      <c r="O204">
        <v>67</v>
      </c>
      <c r="P204">
        <v>15</v>
      </c>
      <c r="Q204">
        <v>101</v>
      </c>
      <c r="R204" s="16">
        <v>81</v>
      </c>
    </row>
    <row r="205" spans="1:18" ht="13.5" customHeight="1" x14ac:dyDescent="0.2">
      <c r="H205" s="6"/>
      <c r="R205" s="16"/>
    </row>
    <row r="206" spans="1:18" ht="13.5" customHeight="1" x14ac:dyDescent="0.2">
      <c r="H206" s="6"/>
      <c r="R206" s="16"/>
    </row>
    <row r="207" spans="1:18" ht="13.5" customHeight="1" x14ac:dyDescent="0.2">
      <c r="A207" s="1">
        <v>36672</v>
      </c>
      <c r="C207" s="7">
        <f>[75]STOR951!$D$13</f>
        <v>363</v>
      </c>
      <c r="D207" s="7">
        <f>[75]STOR951!$D$17</f>
        <v>601</v>
      </c>
      <c r="E207" s="7">
        <f>[75]STOR951!$D$21</f>
        <v>310</v>
      </c>
      <c r="F207" s="7">
        <f>[75]STOR951!$D$25</f>
        <v>1274</v>
      </c>
      <c r="I207" s="8">
        <f>[75]STOR951!$G$13</f>
        <v>0.38090241343126968</v>
      </c>
      <c r="J207" s="8">
        <f>[75]STOR951!$G$17</f>
        <v>0.32752043596730246</v>
      </c>
      <c r="K207" s="8">
        <f>[75]STOR951!$G$21</f>
        <v>0.61264822134387353</v>
      </c>
      <c r="L207" s="8">
        <f>[75]STOR951!$G$25</f>
        <v>0.38676381299332119</v>
      </c>
      <c r="N207" s="7">
        <f>[75]STOR951!$E$13</f>
        <v>10</v>
      </c>
      <c r="O207" s="7">
        <f>[75]STOR951!$E$17</f>
        <v>40</v>
      </c>
      <c r="P207" s="7">
        <f>[75]STOR951!$E$21</f>
        <v>6</v>
      </c>
      <c r="Q207" s="7">
        <f>[75]STOR951!$E$25</f>
        <v>56</v>
      </c>
      <c r="R207" s="16"/>
    </row>
    <row r="208" spans="1:18" ht="13.5" customHeight="1" x14ac:dyDescent="0.2">
      <c r="A208" s="1">
        <v>36308</v>
      </c>
      <c r="C208" s="7">
        <f>[22]STOR951!$D$13</f>
        <v>615</v>
      </c>
      <c r="D208" s="7">
        <f>[22]STOR951!$D$17</f>
        <v>814</v>
      </c>
      <c r="E208" s="7">
        <f>[22]STOR951!$D$21</f>
        <v>274</v>
      </c>
      <c r="F208" s="7">
        <f>[22]STOR951!$D$25</f>
        <v>1703</v>
      </c>
      <c r="G208">
        <v>1847</v>
      </c>
      <c r="H208" s="6">
        <f>G208-F208</f>
        <v>144</v>
      </c>
      <c r="I208" s="8">
        <f>[22]STOR951!$G$13</f>
        <v>0.67731277533039647</v>
      </c>
      <c r="J208" s="8">
        <f>[22]STOR951!$G$17</f>
        <v>0.45474860335195533</v>
      </c>
      <c r="K208" s="8">
        <f>[22]STOR951!$G$21</f>
        <v>0.56846473029045641</v>
      </c>
      <c r="L208" s="8">
        <f>[22]STOR951!$G$25</f>
        <v>0.53119151590767311</v>
      </c>
      <c r="N208" s="7">
        <f>[22]STOR951!$E$13</f>
        <v>16</v>
      </c>
      <c r="O208" s="7">
        <f>[22]STOR951!$E$17</f>
        <v>43</v>
      </c>
      <c r="P208" s="7">
        <f>[22]STOR951!$E$21</f>
        <v>12</v>
      </c>
      <c r="Q208" s="7">
        <f>[22]STOR951!$E$25</f>
        <v>71</v>
      </c>
      <c r="R208" s="16">
        <v>52.1</v>
      </c>
    </row>
    <row r="209" spans="1:18" ht="13.5" customHeight="1" x14ac:dyDescent="0.2">
      <c r="A209" s="1">
        <v>35944</v>
      </c>
      <c r="C209" s="7">
        <v>564</v>
      </c>
      <c r="D209" s="7">
        <v>860</v>
      </c>
      <c r="E209" s="7">
        <v>243</v>
      </c>
      <c r="F209" s="7">
        <v>1667</v>
      </c>
      <c r="G209">
        <v>1774</v>
      </c>
      <c r="H209" s="6">
        <f>G209-F209</f>
        <v>107</v>
      </c>
      <c r="I209" s="8">
        <v>0.62114537444933926</v>
      </c>
      <c r="J209" s="8">
        <v>0.48044692737430167</v>
      </c>
      <c r="K209" s="8">
        <v>0.50414937759336098</v>
      </c>
      <c r="L209" s="8">
        <v>0.51996257018091074</v>
      </c>
      <c r="N209" s="7">
        <v>27</v>
      </c>
      <c r="O209" s="7">
        <v>62</v>
      </c>
      <c r="P209" s="7">
        <v>17</v>
      </c>
      <c r="Q209" s="7">
        <v>106</v>
      </c>
      <c r="R209" s="16">
        <v>80.5</v>
      </c>
    </row>
    <row r="210" spans="1:18" ht="13.5" customHeight="1" x14ac:dyDescent="0.2">
      <c r="A210" s="1">
        <v>35580</v>
      </c>
      <c r="C210" s="7">
        <v>395</v>
      </c>
      <c r="D210" s="7">
        <v>577</v>
      </c>
      <c r="E210" s="7">
        <v>229</v>
      </c>
      <c r="F210" s="7">
        <v>1201</v>
      </c>
      <c r="G210">
        <v>1362</v>
      </c>
      <c r="H210" s="6">
        <f>G210-F210</f>
        <v>161</v>
      </c>
      <c r="I210" s="8">
        <v>0.44134078212290501</v>
      </c>
      <c r="J210" s="8">
        <v>0.31633771929824561</v>
      </c>
      <c r="K210" s="8">
        <v>0.47907949790794979</v>
      </c>
      <c r="L210" s="8">
        <v>0.37461010605115408</v>
      </c>
      <c r="N210" s="7">
        <v>22</v>
      </c>
      <c r="O210" s="7">
        <v>62</v>
      </c>
      <c r="P210" s="7">
        <v>9</v>
      </c>
      <c r="Q210" s="7">
        <v>93</v>
      </c>
      <c r="R210" s="16">
        <v>68.900000000000006</v>
      </c>
    </row>
    <row r="211" spans="1:18" ht="13.5" customHeight="1" x14ac:dyDescent="0.2">
      <c r="A211" s="1">
        <v>35216</v>
      </c>
      <c r="C211">
        <v>244</v>
      </c>
      <c r="D211">
        <v>470</v>
      </c>
      <c r="E211">
        <v>270</v>
      </c>
      <c r="F211">
        <v>984</v>
      </c>
      <c r="G211">
        <v>1158</v>
      </c>
      <c r="H211" s="6">
        <f>G211-F211</f>
        <v>174</v>
      </c>
      <c r="I211" s="8">
        <v>0.27300000000000002</v>
      </c>
      <c r="J211" s="8">
        <v>0.25800000000000001</v>
      </c>
      <c r="K211" s="8">
        <v>0.56499999999999995</v>
      </c>
      <c r="L211" s="8">
        <v>0.307</v>
      </c>
      <c r="N211">
        <v>17</v>
      </c>
      <c r="O211">
        <v>62</v>
      </c>
      <c r="P211">
        <v>9</v>
      </c>
      <c r="Q211">
        <v>88</v>
      </c>
      <c r="R211" s="16">
        <v>73</v>
      </c>
    </row>
    <row r="212" spans="1:18" ht="13.5" customHeight="1" x14ac:dyDescent="0.2">
      <c r="A212" s="1">
        <v>34852</v>
      </c>
      <c r="C212">
        <v>538</v>
      </c>
      <c r="D212">
        <v>745</v>
      </c>
      <c r="E212">
        <v>300</v>
      </c>
      <c r="F212">
        <v>1583</v>
      </c>
      <c r="H212" s="6"/>
      <c r="I212" s="8">
        <v>0.59251101321585908</v>
      </c>
      <c r="J212" s="8">
        <v>0.41620111731843573</v>
      </c>
      <c r="K212" s="8">
        <v>0.62240663900414939</v>
      </c>
      <c r="L212" s="8">
        <v>0.49779874213836478</v>
      </c>
      <c r="N212">
        <v>40</v>
      </c>
      <c r="O212">
        <v>53</v>
      </c>
      <c r="P212">
        <v>14</v>
      </c>
      <c r="Q212">
        <v>107</v>
      </c>
      <c r="R212" s="16">
        <v>130</v>
      </c>
    </row>
    <row r="213" spans="1:18" ht="13.5" customHeight="1" x14ac:dyDescent="0.2">
      <c r="A213" s="1">
        <v>34488</v>
      </c>
      <c r="C213">
        <v>510</v>
      </c>
      <c r="D213">
        <v>742</v>
      </c>
      <c r="E213">
        <v>293</v>
      </c>
      <c r="F213">
        <v>1545</v>
      </c>
      <c r="G213">
        <v>1554</v>
      </c>
      <c r="H213" s="6">
        <f>G213-F213</f>
        <v>9</v>
      </c>
      <c r="I213" s="8">
        <v>0.56167400881057272</v>
      </c>
      <c r="J213" s="8">
        <v>0.41452513966480448</v>
      </c>
      <c r="K213" s="8">
        <v>0.60788381742738584</v>
      </c>
      <c r="L213" s="8">
        <v>0.48584905660377359</v>
      </c>
      <c r="N213">
        <v>40</v>
      </c>
      <c r="O213">
        <v>68</v>
      </c>
      <c r="P213">
        <v>12</v>
      </c>
      <c r="Q213">
        <v>120</v>
      </c>
      <c r="R213" s="16">
        <v>99</v>
      </c>
    </row>
    <row r="214" spans="1:18" ht="13.5" customHeight="1" x14ac:dyDescent="0.2">
      <c r="R214" s="16"/>
    </row>
    <row r="215" spans="1:18" ht="13.5" customHeight="1" x14ac:dyDescent="0.2">
      <c r="R215" s="16"/>
    </row>
    <row r="216" spans="1:18" ht="13.5" customHeight="1" x14ac:dyDescent="0.2">
      <c r="A216" s="1">
        <v>36679</v>
      </c>
      <c r="C216" s="7">
        <f>[76]STOR951!$D$13</f>
        <v>377</v>
      </c>
      <c r="D216" s="7">
        <f>[76]STOR951!$D$17</f>
        <v>653</v>
      </c>
      <c r="E216" s="7">
        <f>[76]STOR951!$D$21</f>
        <v>322</v>
      </c>
      <c r="F216" s="7">
        <f>[76]STOR951!$D$25</f>
        <v>1352</v>
      </c>
      <c r="G216">
        <v>1426</v>
      </c>
      <c r="H216" s="6">
        <f>G216-F216</f>
        <v>74</v>
      </c>
      <c r="I216" s="8">
        <f>[76]STOR951!$G$13</f>
        <v>0.39559286463798532</v>
      </c>
      <c r="J216" s="8">
        <f>[76]STOR951!$G$17</f>
        <v>0.35585831062670298</v>
      </c>
      <c r="K216" s="8">
        <f>[76]STOR951!$G$21</f>
        <v>0.63636363636363635</v>
      </c>
      <c r="L216" s="8">
        <f>[76]STOR951!$G$25</f>
        <v>0.41044323011536127</v>
      </c>
      <c r="N216" s="7">
        <f>[76]STOR951!$E$13</f>
        <v>14</v>
      </c>
      <c r="O216" s="7">
        <f>[76]STOR951!$E$17</f>
        <v>52</v>
      </c>
      <c r="P216" s="7">
        <f>[76]STOR951!$E$21</f>
        <v>12</v>
      </c>
      <c r="Q216" s="7">
        <f>[76]STOR951!$E$25</f>
        <v>78</v>
      </c>
      <c r="R216" s="16"/>
    </row>
    <row r="217" spans="1:18" ht="13.5" customHeight="1" x14ac:dyDescent="0.2">
      <c r="A217" s="1">
        <v>36315</v>
      </c>
      <c r="C217" s="7">
        <f>[23]STOR951!$D$13</f>
        <v>634</v>
      </c>
      <c r="D217" s="7">
        <f>[23]STOR951!$D$17</f>
        <v>872</v>
      </c>
      <c r="E217" s="7">
        <f>[23]STOR951!$D$21</f>
        <v>288</v>
      </c>
      <c r="F217" s="7">
        <f>[23]STOR951!$D$25</f>
        <v>1794</v>
      </c>
      <c r="I217" s="8">
        <f>[23]STOR951!$G$13</f>
        <v>0.69823788546255505</v>
      </c>
      <c r="J217" s="8">
        <f>[23]STOR951!$G$17</f>
        <v>0.4871508379888268</v>
      </c>
      <c r="K217" s="8">
        <f>[23]STOR951!$G$21</f>
        <v>0.59751037344398339</v>
      </c>
      <c r="L217" s="8">
        <f>[23]STOR951!$G$25</f>
        <v>0.55957579538365565</v>
      </c>
      <c r="N217" s="7">
        <f>[23]STOR951!$E$13</f>
        <v>19</v>
      </c>
      <c r="O217" s="7">
        <f>[23]STOR951!$E$17</f>
        <v>58</v>
      </c>
      <c r="P217" s="7">
        <f>[23]STOR951!$E$21</f>
        <v>14</v>
      </c>
      <c r="Q217" s="7">
        <f>[23]STOR951!$E$25</f>
        <v>91</v>
      </c>
      <c r="R217" s="16">
        <v>73.099999999999994</v>
      </c>
    </row>
    <row r="218" spans="1:18" ht="13.5" customHeight="1" x14ac:dyDescent="0.2">
      <c r="A218" s="1">
        <v>35951</v>
      </c>
      <c r="C218" s="7">
        <v>581</v>
      </c>
      <c r="D218" s="7">
        <v>914</v>
      </c>
      <c r="E218" s="7">
        <v>258</v>
      </c>
      <c r="F218" s="7">
        <v>1753</v>
      </c>
      <c r="I218" s="8">
        <v>0.63986784140969166</v>
      </c>
      <c r="J218" s="8">
        <v>0.51061452513966477</v>
      </c>
      <c r="K218" s="8">
        <v>0.53526970954356845</v>
      </c>
      <c r="L218" s="8">
        <v>0.54678727386150972</v>
      </c>
      <c r="N218" s="7">
        <v>17</v>
      </c>
      <c r="O218" s="7">
        <v>54</v>
      </c>
      <c r="P218" s="7">
        <v>15</v>
      </c>
      <c r="Q218" s="7">
        <v>86</v>
      </c>
      <c r="R218" s="16">
        <v>92.9</v>
      </c>
    </row>
    <row r="219" spans="1:18" ht="13.5" customHeight="1" x14ac:dyDescent="0.2">
      <c r="A219" s="1">
        <v>35587</v>
      </c>
      <c r="C219" s="7">
        <v>416</v>
      </c>
      <c r="D219" s="7">
        <v>636</v>
      </c>
      <c r="E219" s="7">
        <v>240</v>
      </c>
      <c r="F219" s="7">
        <v>1292</v>
      </c>
      <c r="I219" s="8">
        <v>0.46480446927374303</v>
      </c>
      <c r="J219" s="8">
        <v>0.34868421052631576</v>
      </c>
      <c r="K219" s="8">
        <v>0.502092050209205</v>
      </c>
      <c r="L219" s="8">
        <v>0.40299438552713662</v>
      </c>
      <c r="N219" s="7">
        <v>21</v>
      </c>
      <c r="O219" s="7">
        <v>59</v>
      </c>
      <c r="P219" s="7">
        <v>11</v>
      </c>
      <c r="Q219" s="7">
        <v>91</v>
      </c>
      <c r="R219" s="16">
        <v>90.3</v>
      </c>
    </row>
    <row r="220" spans="1:18" ht="13.5" customHeight="1" x14ac:dyDescent="0.2">
      <c r="A220" s="1">
        <v>34857</v>
      </c>
      <c r="C220" s="7">
        <v>262</v>
      </c>
      <c r="D220" s="7">
        <v>532</v>
      </c>
      <c r="E220" s="7">
        <v>278</v>
      </c>
      <c r="F220" s="7">
        <v>1072</v>
      </c>
      <c r="I220" s="8">
        <v>0.29273743016759779</v>
      </c>
      <c r="J220" s="8">
        <v>0.29166666666666669</v>
      </c>
      <c r="K220" s="8">
        <v>0.58158995815899583</v>
      </c>
      <c r="L220" s="8">
        <v>0.33437305053025579</v>
      </c>
      <c r="N220" s="7">
        <v>18</v>
      </c>
      <c r="O220" s="7">
        <v>62</v>
      </c>
      <c r="P220" s="7">
        <v>8</v>
      </c>
      <c r="Q220" s="7">
        <v>88</v>
      </c>
      <c r="R220" s="16">
        <v>66</v>
      </c>
    </row>
    <row r="221" spans="1:18" ht="13.5" customHeight="1" x14ac:dyDescent="0.2">
      <c r="A221" s="1">
        <v>34859</v>
      </c>
      <c r="C221">
        <v>544</v>
      </c>
      <c r="D221">
        <v>805</v>
      </c>
      <c r="E221">
        <v>314</v>
      </c>
      <c r="F221">
        <v>1663</v>
      </c>
      <c r="I221" s="8">
        <v>0.59911894273127753</v>
      </c>
      <c r="J221" s="8">
        <v>0.44972067039106145</v>
      </c>
      <c r="K221" s="8">
        <v>0.65145228215767637</v>
      </c>
      <c r="L221" s="8">
        <v>0.52295597484276735</v>
      </c>
      <c r="N221">
        <v>6</v>
      </c>
      <c r="O221">
        <v>60</v>
      </c>
      <c r="P221">
        <v>14</v>
      </c>
      <c r="Q221">
        <v>80</v>
      </c>
      <c r="R221" s="16">
        <v>66</v>
      </c>
    </row>
    <row r="222" spans="1:18" ht="13.5" customHeight="1" x14ac:dyDescent="0.2">
      <c r="A222" s="1">
        <v>34495</v>
      </c>
      <c r="C222">
        <v>522</v>
      </c>
      <c r="D222">
        <v>804</v>
      </c>
      <c r="E222">
        <v>312</v>
      </c>
      <c r="F222">
        <v>1638</v>
      </c>
      <c r="I222" s="8">
        <v>0.57488986784140972</v>
      </c>
      <c r="J222" s="8">
        <v>0.44916201117318438</v>
      </c>
      <c r="K222" s="8">
        <v>0.64730290456431538</v>
      </c>
      <c r="L222" s="8">
        <v>0.51509433962264151</v>
      </c>
      <c r="N222">
        <v>12</v>
      </c>
      <c r="O222">
        <v>62</v>
      </c>
      <c r="P222">
        <v>19</v>
      </c>
      <c r="Q222">
        <v>93</v>
      </c>
      <c r="R222" s="16">
        <v>88</v>
      </c>
    </row>
    <row r="223" spans="1:18" ht="13.5" customHeight="1" x14ac:dyDescent="0.2">
      <c r="R223" s="16"/>
    </row>
    <row r="224" spans="1:18" ht="13.5" customHeight="1" x14ac:dyDescent="0.2">
      <c r="R224" s="16"/>
    </row>
    <row r="225" spans="1:18" ht="13.5" customHeight="1" x14ac:dyDescent="0.2">
      <c r="A225" s="1">
        <v>36686</v>
      </c>
      <c r="C225" s="7">
        <f>[77]STOR951!$D$13</f>
        <v>398</v>
      </c>
      <c r="D225" s="7">
        <f>[77]STOR951!$D$17</f>
        <v>706</v>
      </c>
      <c r="E225" s="7">
        <f>[77]STOR951!$D$21</f>
        <v>326</v>
      </c>
      <c r="F225" s="7">
        <f>[77]STOR951!$D$25</f>
        <v>1430</v>
      </c>
      <c r="I225" s="8">
        <f>[77]STOR951!$G$13</f>
        <v>0.41762854144805878</v>
      </c>
      <c r="J225" s="8">
        <f>[77]STOR951!$G$17</f>
        <v>0.38474114441416896</v>
      </c>
      <c r="K225" s="8">
        <f>[77]STOR951!$G$21</f>
        <v>0.64426877470355737</v>
      </c>
      <c r="L225" s="8">
        <f>[77]STOR951!$G$25</f>
        <v>0.43412264723740135</v>
      </c>
      <c r="N225" s="7">
        <f>[77]STOR951!$E$13</f>
        <v>21</v>
      </c>
      <c r="O225" s="7">
        <f>[77]STOR951!$E$17</f>
        <v>53</v>
      </c>
      <c r="P225" s="7">
        <f>[77]STOR951!$E$21</f>
        <v>4</v>
      </c>
      <c r="Q225" s="7">
        <f>[77]STOR951!$E$25</f>
        <v>78</v>
      </c>
      <c r="R225" s="16"/>
    </row>
    <row r="226" spans="1:18" ht="13.5" customHeight="1" x14ac:dyDescent="0.2">
      <c r="A226" s="1">
        <v>36322</v>
      </c>
      <c r="C226" s="7">
        <f>[24]STOR951!$D$13</f>
        <v>651</v>
      </c>
      <c r="D226" s="7">
        <f>[24]STOR951!$D$17</f>
        <v>906</v>
      </c>
      <c r="E226" s="7">
        <f>[24]STOR951!$D$21</f>
        <v>300</v>
      </c>
      <c r="F226" s="7">
        <f>[24]STOR951!$D$25</f>
        <v>1857</v>
      </c>
      <c r="I226" s="8">
        <f>[24]STOR951!$G$13</f>
        <v>0.71696035242290745</v>
      </c>
      <c r="J226" s="8">
        <f>[24]STOR951!$G$17</f>
        <v>0.50614525139664801</v>
      </c>
      <c r="K226" s="8">
        <f>[24]STOR951!$G$21</f>
        <v>0.62240663900414939</v>
      </c>
      <c r="L226" s="8">
        <f>[24]STOR951!$G$25</f>
        <v>0.5792264504054897</v>
      </c>
      <c r="N226" s="7">
        <f>[24]STOR951!$E$13</f>
        <v>17</v>
      </c>
      <c r="O226" s="7">
        <f>[24]STOR951!$E$17</f>
        <v>34</v>
      </c>
      <c r="P226" s="7">
        <f>[24]STOR951!$E$21</f>
        <v>12</v>
      </c>
      <c r="Q226" s="7">
        <f>[24]STOR951!$E$25</f>
        <v>63</v>
      </c>
      <c r="R226" s="16">
        <v>79.2</v>
      </c>
    </row>
    <row r="227" spans="1:18" ht="13.5" customHeight="1" x14ac:dyDescent="0.2">
      <c r="A227" s="1">
        <v>35958</v>
      </c>
      <c r="C227" s="7">
        <v>607</v>
      </c>
      <c r="D227" s="7">
        <v>973</v>
      </c>
      <c r="E227" s="7">
        <v>277</v>
      </c>
      <c r="F227" s="7">
        <v>1857</v>
      </c>
      <c r="I227" s="8">
        <v>0.66850220264317184</v>
      </c>
      <c r="J227" s="8">
        <v>0.54357541899441342</v>
      </c>
      <c r="K227" s="8">
        <v>0.57468879668049788</v>
      </c>
      <c r="L227" s="8">
        <v>0.5792264504054897</v>
      </c>
      <c r="N227" s="7">
        <v>26</v>
      </c>
      <c r="O227" s="7">
        <v>59</v>
      </c>
      <c r="P227" s="7">
        <v>19</v>
      </c>
      <c r="Q227" s="7">
        <v>104</v>
      </c>
      <c r="R227" s="16">
        <v>67</v>
      </c>
    </row>
    <row r="228" spans="1:18" ht="13.5" customHeight="1" x14ac:dyDescent="0.2">
      <c r="A228" s="1">
        <v>35594</v>
      </c>
      <c r="C228" s="7">
        <v>435</v>
      </c>
      <c r="D228" s="7">
        <v>699</v>
      </c>
      <c r="E228" s="7">
        <v>252</v>
      </c>
      <c r="F228" s="7">
        <v>1386</v>
      </c>
      <c r="I228" s="8">
        <v>0.48603351955307261</v>
      </c>
      <c r="J228" s="8">
        <v>0.38322368421052633</v>
      </c>
      <c r="K228" s="8">
        <v>0.52719665271966532</v>
      </c>
      <c r="L228" s="8">
        <v>0.43231441048034935</v>
      </c>
      <c r="N228">
        <v>19</v>
      </c>
      <c r="O228">
        <v>63</v>
      </c>
      <c r="P228">
        <v>12</v>
      </c>
      <c r="Q228">
        <v>94</v>
      </c>
      <c r="R228">
        <v>77.900000000000006</v>
      </c>
    </row>
    <row r="229" spans="1:18" ht="13.5" customHeight="1" x14ac:dyDescent="0.2">
      <c r="A229" s="1">
        <v>35230</v>
      </c>
      <c r="C229" s="7">
        <v>281</v>
      </c>
      <c r="D229" s="7">
        <v>598</v>
      </c>
      <c r="E229" s="7">
        <v>280</v>
      </c>
      <c r="F229" s="7">
        <v>1159</v>
      </c>
      <c r="I229" s="8">
        <v>0.31396648044692738</v>
      </c>
      <c r="J229" s="8">
        <v>0.32785087719298245</v>
      </c>
      <c r="K229" s="8">
        <v>0.58577405857740583</v>
      </c>
      <c r="L229" s="8">
        <v>0.3615096693699314</v>
      </c>
      <c r="N229" s="7">
        <v>19</v>
      </c>
      <c r="O229" s="7">
        <v>66</v>
      </c>
      <c r="P229" s="7">
        <v>2</v>
      </c>
      <c r="Q229" s="7">
        <v>87</v>
      </c>
      <c r="R229" s="16">
        <v>72</v>
      </c>
    </row>
    <row r="230" spans="1:18" ht="13.5" customHeight="1" x14ac:dyDescent="0.2">
      <c r="A230" s="1">
        <v>34866</v>
      </c>
      <c r="C230">
        <v>572</v>
      </c>
      <c r="D230">
        <v>862</v>
      </c>
      <c r="E230">
        <v>324</v>
      </c>
      <c r="F230">
        <v>1758</v>
      </c>
      <c r="I230" s="8">
        <v>0.62995594713656389</v>
      </c>
      <c r="J230" s="8">
        <v>0.48156424581005586</v>
      </c>
      <c r="K230" s="8">
        <v>0.67219917012448138</v>
      </c>
      <c r="L230" s="8">
        <v>0.55283018867924527</v>
      </c>
      <c r="N230">
        <v>28</v>
      </c>
      <c r="O230">
        <v>57</v>
      </c>
      <c r="P230">
        <v>10</v>
      </c>
      <c r="Q230">
        <v>95</v>
      </c>
      <c r="R230" s="16">
        <v>79</v>
      </c>
    </row>
    <row r="231" spans="1:18" ht="13.5" customHeight="1" x14ac:dyDescent="0.2">
      <c r="A231" s="1">
        <v>34502</v>
      </c>
      <c r="C231">
        <v>551</v>
      </c>
      <c r="D231">
        <v>862</v>
      </c>
      <c r="E231">
        <v>312</v>
      </c>
      <c r="F231">
        <v>1725</v>
      </c>
      <c r="I231" s="8">
        <v>0.60682819383259912</v>
      </c>
      <c r="J231" s="8">
        <v>0.48156424581005586</v>
      </c>
      <c r="K231" s="8">
        <v>0.64730290456431538</v>
      </c>
      <c r="L231" s="8">
        <v>0.54245283018867929</v>
      </c>
      <c r="N231">
        <v>29</v>
      </c>
      <c r="O231">
        <v>58</v>
      </c>
      <c r="P231">
        <v>0</v>
      </c>
      <c r="Q231">
        <v>87</v>
      </c>
      <c r="R231" s="16">
        <v>90</v>
      </c>
    </row>
    <row r="232" spans="1:18" ht="13.5" customHeight="1" x14ac:dyDescent="0.2">
      <c r="R232" s="16"/>
    </row>
    <row r="233" spans="1:18" ht="13.5" customHeight="1" x14ac:dyDescent="0.2">
      <c r="R233" s="16"/>
    </row>
    <row r="234" spans="1:18" ht="13.5" customHeight="1" x14ac:dyDescent="0.2">
      <c r="A234" s="1">
        <v>36693</v>
      </c>
      <c r="C234" s="7">
        <f>[78]STOR951!$D$13</f>
        <v>409</v>
      </c>
      <c r="D234" s="7">
        <f>[78]STOR951!$D$17</f>
        <v>754</v>
      </c>
      <c r="E234" s="7">
        <f>[78]STOR951!$D$21</f>
        <v>331</v>
      </c>
      <c r="F234" s="7">
        <f>[78]STOR951!$D$25</f>
        <v>1494</v>
      </c>
      <c r="I234" s="8">
        <f>[78]STOR951!$G$13</f>
        <v>0.42917103882476393</v>
      </c>
      <c r="J234" s="8">
        <f>[78]STOR951!$G$17</f>
        <v>0.41089918256130792</v>
      </c>
      <c r="K234" s="8">
        <f>[78]STOR951!$G$21</f>
        <v>0.6541501976284585</v>
      </c>
      <c r="L234" s="8">
        <f>[78]STOR951!$G$25</f>
        <v>0.45355191256830601</v>
      </c>
      <c r="N234" s="7">
        <f>[78]STOR951!$E$13</f>
        <v>11</v>
      </c>
      <c r="O234" s="7">
        <f>[78]STOR951!$E$17</f>
        <v>48</v>
      </c>
      <c r="P234" s="7">
        <f>[78]STOR951!$E$21</f>
        <v>5</v>
      </c>
      <c r="Q234" s="7">
        <f>[78]STOR951!$E$25</f>
        <v>64</v>
      </c>
      <c r="R234" s="16"/>
    </row>
    <row r="235" spans="1:18" ht="13.5" customHeight="1" x14ac:dyDescent="0.2">
      <c r="A235" s="1">
        <v>36329</v>
      </c>
      <c r="C235" s="7">
        <f>[25]STOR951!$D$13</f>
        <v>675</v>
      </c>
      <c r="D235" s="7">
        <f>[25]STOR951!$D$17</f>
        <v>956</v>
      </c>
      <c r="E235" s="7">
        <f>[25]STOR951!$D$21</f>
        <v>311</v>
      </c>
      <c r="F235" s="7">
        <f>[25]STOR951!$D$25</f>
        <v>1942</v>
      </c>
      <c r="I235" s="8">
        <f>[25]STOR951!$G$13</f>
        <v>0.71127502634351947</v>
      </c>
      <c r="J235" s="8">
        <f>[25]STOR951!$G$17</f>
        <v>0.52846876727473746</v>
      </c>
      <c r="K235" s="8">
        <f>[25]STOR951!$G$21</f>
        <v>0.63469387755102036</v>
      </c>
      <c r="L235" s="8">
        <f>[25]STOR951!$G$25</f>
        <v>0.60573923892701187</v>
      </c>
      <c r="N235" s="7">
        <f>[25]STOR951!$E$13</f>
        <v>24</v>
      </c>
      <c r="O235" s="7">
        <f>[25]STOR951!$E$17</f>
        <v>50</v>
      </c>
      <c r="P235" s="7">
        <f>[25]STOR951!$E$21</f>
        <v>11</v>
      </c>
      <c r="Q235" s="7">
        <f>[25]STOR951!$E$25</f>
        <v>85</v>
      </c>
      <c r="R235" s="16">
        <v>86.5</v>
      </c>
    </row>
    <row r="236" spans="1:18" ht="13.5" customHeight="1" x14ac:dyDescent="0.2">
      <c r="A236" s="1">
        <v>35965</v>
      </c>
      <c r="C236" s="7">
        <v>623</v>
      </c>
      <c r="D236" s="7">
        <v>1028</v>
      </c>
      <c r="E236" s="7">
        <v>288</v>
      </c>
      <c r="F236" s="7">
        <v>1939</v>
      </c>
      <c r="I236" s="8">
        <v>0.68612334801762109</v>
      </c>
      <c r="J236" s="8">
        <v>0.57430167597765358</v>
      </c>
      <c r="K236" s="8">
        <v>0.59751037344398339</v>
      </c>
      <c r="L236" s="8">
        <v>0.60480349344978168</v>
      </c>
      <c r="N236" s="7">
        <v>16</v>
      </c>
      <c r="O236" s="7">
        <v>55</v>
      </c>
      <c r="P236" s="7">
        <v>11</v>
      </c>
      <c r="Q236" s="7">
        <v>82</v>
      </c>
      <c r="R236" s="16">
        <v>69.400000000000006</v>
      </c>
    </row>
    <row r="237" spans="1:18" ht="13.5" customHeight="1" x14ac:dyDescent="0.2">
      <c r="A237" s="1">
        <v>35601</v>
      </c>
      <c r="C237" s="7">
        <v>457</v>
      </c>
      <c r="D237" s="7">
        <v>764</v>
      </c>
      <c r="E237" s="7">
        <v>262</v>
      </c>
      <c r="F237" s="7">
        <v>1483</v>
      </c>
      <c r="I237" s="8">
        <v>0.51061452513966477</v>
      </c>
      <c r="J237" s="8">
        <v>0.41885964912280704</v>
      </c>
      <c r="K237" s="8">
        <v>0.54811715481171552</v>
      </c>
      <c r="L237" s="8">
        <v>0.46257018091079227</v>
      </c>
      <c r="N237" s="7">
        <v>22</v>
      </c>
      <c r="O237" s="7">
        <v>65</v>
      </c>
      <c r="P237" s="7">
        <v>10</v>
      </c>
      <c r="Q237" s="7">
        <v>97</v>
      </c>
      <c r="R237" s="16">
        <v>70</v>
      </c>
    </row>
    <row r="238" spans="1:18" ht="13.5" customHeight="1" x14ac:dyDescent="0.2">
      <c r="A238" s="1">
        <v>35237</v>
      </c>
      <c r="C238" s="7">
        <v>296</v>
      </c>
      <c r="D238" s="7">
        <v>664</v>
      </c>
      <c r="E238" s="7">
        <v>290</v>
      </c>
      <c r="F238" s="7">
        <v>1250</v>
      </c>
      <c r="I238" s="8">
        <v>0.33072625698324021</v>
      </c>
      <c r="J238" s="8">
        <v>0.36403508771929827</v>
      </c>
      <c r="K238" s="8">
        <v>0.60669456066945604</v>
      </c>
      <c r="L238" s="8">
        <v>0.38989394884591388</v>
      </c>
      <c r="N238" s="7">
        <v>15</v>
      </c>
      <c r="O238" s="7">
        <v>66</v>
      </c>
      <c r="P238" s="7">
        <v>10</v>
      </c>
      <c r="Q238" s="7">
        <v>91</v>
      </c>
      <c r="R238" s="16">
        <v>89</v>
      </c>
    </row>
    <row r="239" spans="1:18" ht="13.5" customHeight="1" x14ac:dyDescent="0.2">
      <c r="A239" s="1">
        <v>34873</v>
      </c>
      <c r="C239">
        <v>602</v>
      </c>
      <c r="D239">
        <v>917</v>
      </c>
      <c r="E239">
        <v>334</v>
      </c>
      <c r="F239">
        <v>1853</v>
      </c>
      <c r="I239" s="8">
        <v>0.66299559471365643</v>
      </c>
      <c r="J239" s="8">
        <v>0.51229050279329613</v>
      </c>
      <c r="K239" s="8">
        <v>0.69294605809128629</v>
      </c>
      <c r="L239" s="8">
        <v>0.58270440251572331</v>
      </c>
      <c r="N239">
        <v>30</v>
      </c>
      <c r="O239">
        <v>55</v>
      </c>
      <c r="P239">
        <v>10</v>
      </c>
      <c r="Q239">
        <v>95</v>
      </c>
      <c r="R239" s="16">
        <v>86</v>
      </c>
    </row>
    <row r="240" spans="1:18" ht="13.5" customHeight="1" x14ac:dyDescent="0.2">
      <c r="A240" s="1">
        <v>34509</v>
      </c>
      <c r="C240">
        <v>562</v>
      </c>
      <c r="D240">
        <v>925</v>
      </c>
      <c r="E240">
        <v>321</v>
      </c>
      <c r="F240">
        <v>1808</v>
      </c>
      <c r="I240" s="8">
        <v>0.61894273127753308</v>
      </c>
      <c r="J240" s="8">
        <v>0.51675977653631289</v>
      </c>
      <c r="K240" s="8">
        <v>0.6659751037344398</v>
      </c>
      <c r="L240" s="8">
        <v>0.56855345911949684</v>
      </c>
      <c r="N240">
        <v>11</v>
      </c>
      <c r="O240">
        <v>63</v>
      </c>
      <c r="P240">
        <v>9</v>
      </c>
      <c r="Q240">
        <v>83</v>
      </c>
      <c r="R240" s="16">
        <v>90</v>
      </c>
    </row>
    <row r="241" spans="1:18" ht="13.5" customHeight="1" x14ac:dyDescent="0.2">
      <c r="R241" s="16"/>
    </row>
    <row r="242" spans="1:18" ht="13.5" customHeight="1" x14ac:dyDescent="0.2">
      <c r="R242" s="16"/>
    </row>
    <row r="243" spans="1:18" ht="13.5" customHeight="1" x14ac:dyDescent="0.2">
      <c r="A243" s="1">
        <v>36700</v>
      </c>
      <c r="C243" s="7">
        <f>[79]STOR951!$D$13</f>
        <v>421</v>
      </c>
      <c r="D243" s="7">
        <f>[79]STOR951!$D$17</f>
        <v>806</v>
      </c>
      <c r="E243" s="7">
        <f>[79]STOR951!$D$21</f>
        <v>340</v>
      </c>
      <c r="F243" s="7">
        <f>[79]STOR951!$D$25</f>
        <v>1567</v>
      </c>
      <c r="I243" s="8">
        <f>[79]STOR951!$G$13</f>
        <v>0.44176285414480587</v>
      </c>
      <c r="J243" s="8">
        <f>[79]STOR951!$G$17</f>
        <v>0.43923705722070844</v>
      </c>
      <c r="K243" s="8">
        <f>[79]STOR951!$G$21</f>
        <v>0.67193675889328064</v>
      </c>
      <c r="L243" s="8">
        <f>[79]STOR951!$G$25</f>
        <v>0.47571341833636915</v>
      </c>
      <c r="N243" s="7">
        <f>[79]STOR951!$E$13</f>
        <v>12</v>
      </c>
      <c r="O243" s="7">
        <f>[79]STOR951!$E$17</f>
        <v>52</v>
      </c>
      <c r="P243" s="7">
        <f>[79]STOR951!$E$21</f>
        <v>9</v>
      </c>
      <c r="Q243" s="7">
        <f>[79]STOR951!$E$25</f>
        <v>73</v>
      </c>
      <c r="R243" s="16"/>
    </row>
    <row r="244" spans="1:18" ht="13.5" customHeight="1" x14ac:dyDescent="0.2">
      <c r="A244" s="1">
        <v>36336</v>
      </c>
      <c r="C244" s="7">
        <f>[26]STOR951!$D$13</f>
        <v>700</v>
      </c>
      <c r="D244" s="7">
        <f>[26]STOR951!$D$17</f>
        <v>1011</v>
      </c>
      <c r="E244" s="7">
        <f>[26]STOR951!$D$21</f>
        <v>322</v>
      </c>
      <c r="F244" s="7">
        <f>[26]STOR951!$D$25</f>
        <v>2033</v>
      </c>
      <c r="I244" s="8">
        <f>[26]STOR951!$G$13</f>
        <v>0.7376185458377239</v>
      </c>
      <c r="J244" s="8">
        <f>[26]STOR951!$G$17</f>
        <v>0.55887230514096187</v>
      </c>
      <c r="K244" s="8">
        <f>[26]STOR951!$G$21</f>
        <v>0.65714285714285714</v>
      </c>
      <c r="L244" s="8">
        <f>[26]STOR951!$G$25</f>
        <v>0.63412351840299441</v>
      </c>
      <c r="N244" s="7">
        <f>[26]STOR951!$E$13</f>
        <v>25</v>
      </c>
      <c r="O244" s="7">
        <f>[26]STOR951!$E$17</f>
        <v>55</v>
      </c>
      <c r="P244" s="7">
        <f>[26]STOR951!$E$21</f>
        <v>11</v>
      </c>
      <c r="Q244" s="7">
        <f>[26]STOR951!$E$25</f>
        <v>91</v>
      </c>
      <c r="R244" s="16">
        <v>81.900000000000006</v>
      </c>
    </row>
    <row r="245" spans="1:18" ht="13.5" customHeight="1" x14ac:dyDescent="0.2">
      <c r="A245" s="1">
        <v>35972</v>
      </c>
      <c r="C245" s="7">
        <v>637</v>
      </c>
      <c r="D245" s="7">
        <v>1074</v>
      </c>
      <c r="E245" s="7">
        <v>300</v>
      </c>
      <c r="F245" s="7">
        <v>2011</v>
      </c>
      <c r="I245" s="8">
        <v>0.70154185022026427</v>
      </c>
      <c r="J245" s="8">
        <v>0.6</v>
      </c>
      <c r="K245" s="8">
        <v>0.62240663900414939</v>
      </c>
      <c r="L245" s="8">
        <v>0.6272613849033063</v>
      </c>
      <c r="N245" s="7">
        <v>14</v>
      </c>
      <c r="O245" s="7">
        <v>46</v>
      </c>
      <c r="P245" s="7">
        <v>12</v>
      </c>
      <c r="Q245" s="7">
        <v>72</v>
      </c>
      <c r="R245" s="16">
        <v>59</v>
      </c>
    </row>
    <row r="246" spans="1:18" ht="13.5" customHeight="1" x14ac:dyDescent="0.2">
      <c r="A246" s="1">
        <v>35608</v>
      </c>
      <c r="C246" s="7">
        <v>466</v>
      </c>
      <c r="D246" s="7">
        <v>820</v>
      </c>
      <c r="E246" s="7">
        <v>273</v>
      </c>
      <c r="F246" s="7">
        <v>1559</v>
      </c>
      <c r="G246">
        <v>1730</v>
      </c>
      <c r="H246" s="6">
        <f>G246-F246</f>
        <v>171</v>
      </c>
      <c r="I246" s="8">
        <v>0.52067039106145252</v>
      </c>
      <c r="J246" s="8">
        <v>0.44956140350877194</v>
      </c>
      <c r="K246" s="8">
        <v>0.57112970711297073</v>
      </c>
      <c r="L246" s="8">
        <v>0.48627573300062382</v>
      </c>
      <c r="N246" s="7">
        <v>9</v>
      </c>
      <c r="O246" s="7">
        <v>56</v>
      </c>
      <c r="P246" s="7">
        <v>11</v>
      </c>
      <c r="Q246" s="7">
        <v>76</v>
      </c>
      <c r="R246" s="16">
        <v>89.2</v>
      </c>
    </row>
    <row r="247" spans="1:18" ht="13.5" customHeight="1" x14ac:dyDescent="0.2">
      <c r="A247" s="1">
        <v>35244</v>
      </c>
      <c r="C247" s="7">
        <v>307</v>
      </c>
      <c r="D247" s="7">
        <v>736</v>
      </c>
      <c r="E247" s="7">
        <v>300</v>
      </c>
      <c r="F247" s="7">
        <v>1343</v>
      </c>
      <c r="G247">
        <v>1525</v>
      </c>
      <c r="H247" s="6">
        <f>G247-F247</f>
        <v>182</v>
      </c>
      <c r="I247" s="8">
        <v>0.34301675977653634</v>
      </c>
      <c r="J247" s="8">
        <v>0.40350877192982454</v>
      </c>
      <c r="K247" s="8">
        <v>0.62761506276150625</v>
      </c>
      <c r="L247" s="8">
        <v>0.41890205864004992</v>
      </c>
      <c r="N247" s="7">
        <v>11</v>
      </c>
      <c r="O247" s="7">
        <v>72</v>
      </c>
      <c r="P247" s="7">
        <v>10</v>
      </c>
      <c r="Q247" s="7">
        <v>93</v>
      </c>
      <c r="R247" s="16">
        <v>79</v>
      </c>
    </row>
    <row r="248" spans="1:18" ht="13.5" customHeight="1" x14ac:dyDescent="0.2">
      <c r="A248" s="1">
        <v>34880</v>
      </c>
      <c r="C248">
        <v>613</v>
      </c>
      <c r="D248">
        <v>976</v>
      </c>
      <c r="E248">
        <v>337</v>
      </c>
      <c r="F248">
        <v>1926</v>
      </c>
      <c r="G248">
        <v>2014</v>
      </c>
      <c r="H248" s="6">
        <f>G248-F248</f>
        <v>88</v>
      </c>
      <c r="I248" s="8">
        <v>0.67511013215859028</v>
      </c>
      <c r="J248" s="8">
        <v>0.54525139664804467</v>
      </c>
      <c r="K248" s="8">
        <v>0.69917012448132776</v>
      </c>
      <c r="L248" s="8">
        <v>0.60566037735849054</v>
      </c>
      <c r="N248">
        <v>11</v>
      </c>
      <c r="O248">
        <v>59</v>
      </c>
      <c r="P248">
        <v>3</v>
      </c>
      <c r="Q248">
        <v>73</v>
      </c>
      <c r="R248" s="16">
        <v>67</v>
      </c>
    </row>
    <row r="249" spans="1:18" ht="13.5" customHeight="1" x14ac:dyDescent="0.2">
      <c r="A249" s="1">
        <v>34516</v>
      </c>
      <c r="C249">
        <v>577</v>
      </c>
      <c r="D249">
        <v>1009</v>
      </c>
      <c r="E249">
        <v>326</v>
      </c>
      <c r="F249">
        <v>1912</v>
      </c>
      <c r="G249">
        <v>1896</v>
      </c>
      <c r="H249" s="6">
        <f>G249-F249</f>
        <v>-16</v>
      </c>
      <c r="I249" s="8">
        <v>0.63546255506607929</v>
      </c>
      <c r="J249" s="8">
        <v>0.56368715083798882</v>
      </c>
      <c r="K249" s="8">
        <v>0.67634854771784236</v>
      </c>
      <c r="L249" s="8">
        <v>0.6012578616352201</v>
      </c>
      <c r="N249">
        <v>15</v>
      </c>
      <c r="O249">
        <v>84</v>
      </c>
      <c r="P249">
        <v>5</v>
      </c>
      <c r="Q249">
        <v>104</v>
      </c>
      <c r="R249" s="16">
        <v>82</v>
      </c>
    </row>
    <row r="250" spans="1:18" ht="13.5" customHeight="1" x14ac:dyDescent="0.2">
      <c r="H250" s="6"/>
      <c r="R250" s="16"/>
    </row>
    <row r="251" spans="1:18" ht="13.5" customHeight="1" x14ac:dyDescent="0.2">
      <c r="H251" s="6"/>
      <c r="R251" s="16"/>
    </row>
    <row r="252" spans="1:18" ht="13.5" customHeight="1" x14ac:dyDescent="0.2">
      <c r="A252" s="1">
        <v>36707</v>
      </c>
      <c r="C252" s="7">
        <f>[80]STOR951!$D$13</f>
        <v>432</v>
      </c>
      <c r="D252" s="7">
        <f>[80]STOR951!$D$17</f>
        <v>856</v>
      </c>
      <c r="E252" s="7">
        <f>[80]STOR951!$D$21</f>
        <v>348</v>
      </c>
      <c r="F252" s="7">
        <f>[80]STOR951!$D$25</f>
        <v>1636</v>
      </c>
      <c r="G252">
        <v>1706</v>
      </c>
      <c r="H252" s="6">
        <f>G252-F252</f>
        <v>70</v>
      </c>
      <c r="I252" s="8">
        <f>[80]STOR951!$G$13</f>
        <v>0.45330535152151102</v>
      </c>
      <c r="J252" s="8">
        <f>[80]STOR951!$G$17</f>
        <v>0.46648501362397821</v>
      </c>
      <c r="K252" s="8">
        <f>[80]STOR951!$G$21</f>
        <v>0.68774703557312256</v>
      </c>
      <c r="L252" s="8">
        <f>[80]STOR951!$G$25</f>
        <v>0.49666059502125076</v>
      </c>
      <c r="N252" s="7">
        <f>[80]STOR951!$E$13</f>
        <v>11</v>
      </c>
      <c r="O252" s="7">
        <f>[80]STOR951!$E$17</f>
        <v>50</v>
      </c>
      <c r="P252" s="7">
        <f>[80]STOR951!$E$21</f>
        <v>8</v>
      </c>
      <c r="Q252" s="7">
        <f>[80]STOR951!$E$25</f>
        <v>69</v>
      </c>
      <c r="R252" s="16"/>
    </row>
    <row r="253" spans="1:18" ht="13.5" customHeight="1" x14ac:dyDescent="0.2">
      <c r="A253" s="1">
        <v>36343</v>
      </c>
      <c r="C253" s="7">
        <f>[27]STOR951!$D$13</f>
        <v>712</v>
      </c>
      <c r="D253" s="7">
        <f>[27]STOR951!$D$17</f>
        <v>1057</v>
      </c>
      <c r="E253" s="7">
        <f>[27]STOR951!$D$21</f>
        <v>333</v>
      </c>
      <c r="F253" s="7">
        <f>[27]STOR951!$D$25</f>
        <v>2102</v>
      </c>
      <c r="G253">
        <v>2157</v>
      </c>
      <c r="H253" s="6">
        <f>G253-F253</f>
        <v>55</v>
      </c>
      <c r="I253" s="8">
        <f>[27]STOR951!$G$13</f>
        <v>0.7502634351949421</v>
      </c>
      <c r="J253" s="8">
        <f>[27]STOR951!$G$17</f>
        <v>0.58430071862907684</v>
      </c>
      <c r="K253" s="8">
        <f>[27]STOR951!$G$21</f>
        <v>0.67959183673469392</v>
      </c>
      <c r="L253" s="8">
        <f>[27]STOR951!$G$25</f>
        <v>0.65564566437928884</v>
      </c>
      <c r="N253" s="7">
        <f>[27]STOR951!$E$13</f>
        <v>12</v>
      </c>
      <c r="O253" s="7">
        <f>[27]STOR951!$E$17</f>
        <v>46</v>
      </c>
      <c r="P253" s="7">
        <f>[27]STOR951!$E$21</f>
        <v>11</v>
      </c>
      <c r="Q253" s="7">
        <f>[27]STOR951!$E$25</f>
        <v>69</v>
      </c>
      <c r="R253" s="16">
        <v>88.4</v>
      </c>
    </row>
    <row r="254" spans="1:18" ht="13.5" customHeight="1" x14ac:dyDescent="0.2">
      <c r="A254" s="1">
        <v>35979</v>
      </c>
      <c r="C254" s="7">
        <v>651</v>
      </c>
      <c r="D254" s="7">
        <v>1124</v>
      </c>
      <c r="E254" s="7">
        <v>310</v>
      </c>
      <c r="F254" s="7">
        <v>2085</v>
      </c>
      <c r="G254">
        <v>2114</v>
      </c>
      <c r="H254" s="6">
        <f>G254-F254</f>
        <v>29</v>
      </c>
      <c r="I254" s="8">
        <v>0.71696035242290745</v>
      </c>
      <c r="J254" s="8">
        <v>0.62793296089385475</v>
      </c>
      <c r="K254" s="8">
        <v>0.6431535269709544</v>
      </c>
      <c r="L254" s="8">
        <v>0.65034310667498441</v>
      </c>
      <c r="N254" s="7">
        <v>14</v>
      </c>
      <c r="O254" s="7">
        <v>50</v>
      </c>
      <c r="P254" s="7">
        <v>10</v>
      </c>
      <c r="Q254" s="7">
        <v>74</v>
      </c>
      <c r="R254" s="16">
        <v>49.6</v>
      </c>
    </row>
    <row r="255" spans="1:18" ht="13.5" customHeight="1" x14ac:dyDescent="0.2">
      <c r="A255" s="1">
        <v>35615</v>
      </c>
      <c r="C255" s="7">
        <v>487</v>
      </c>
      <c r="D255" s="7">
        <v>884</v>
      </c>
      <c r="E255" s="7">
        <v>284</v>
      </c>
      <c r="F255" s="7">
        <v>1655</v>
      </c>
      <c r="I255" s="8">
        <v>0.54413407821229054</v>
      </c>
      <c r="J255" s="8">
        <v>0.48464912280701755</v>
      </c>
      <c r="K255" s="8">
        <v>0.59414225941422594</v>
      </c>
      <c r="L255" s="8">
        <v>0.51621958827198999</v>
      </c>
      <c r="N255" s="7">
        <v>21</v>
      </c>
      <c r="O255" s="7">
        <v>64</v>
      </c>
      <c r="P255" s="7">
        <v>11</v>
      </c>
      <c r="Q255" s="7">
        <v>96</v>
      </c>
      <c r="R255" s="16">
        <v>73.900000000000006</v>
      </c>
    </row>
    <row r="256" spans="1:18" ht="13.5" customHeight="1" x14ac:dyDescent="0.2">
      <c r="A256" s="1">
        <v>35251</v>
      </c>
      <c r="C256" s="7">
        <v>322</v>
      </c>
      <c r="D256" s="7">
        <v>806</v>
      </c>
      <c r="E256" s="7">
        <v>305</v>
      </c>
      <c r="F256" s="7">
        <v>1433</v>
      </c>
      <c r="I256" s="8">
        <v>0.35977653631284917</v>
      </c>
      <c r="J256" s="8">
        <v>0.44188596491228072</v>
      </c>
      <c r="K256" s="8">
        <v>0.63807531380753135</v>
      </c>
      <c r="L256" s="8">
        <v>0.44697442295695572</v>
      </c>
      <c r="N256" s="7">
        <v>15</v>
      </c>
      <c r="O256" s="7">
        <v>70</v>
      </c>
      <c r="P256" s="7">
        <v>5</v>
      </c>
      <c r="Q256" s="7">
        <v>90</v>
      </c>
      <c r="R256" s="16">
        <v>67</v>
      </c>
    </row>
    <row r="257" spans="1:18" ht="13.5" customHeight="1" x14ac:dyDescent="0.2">
      <c r="A257" s="1">
        <v>34887</v>
      </c>
      <c r="C257">
        <v>644</v>
      </c>
      <c r="D257">
        <v>1041</v>
      </c>
      <c r="E257">
        <v>356</v>
      </c>
      <c r="F257">
        <v>2041</v>
      </c>
      <c r="I257" s="8">
        <v>0.70925110132158586</v>
      </c>
      <c r="J257" s="8">
        <v>0.58156424581005584</v>
      </c>
      <c r="K257" s="8">
        <v>0.7385892116182573</v>
      </c>
      <c r="L257" s="8">
        <v>0.64182389937106921</v>
      </c>
      <c r="N257">
        <v>31</v>
      </c>
      <c r="O257">
        <v>65</v>
      </c>
      <c r="P257">
        <v>19</v>
      </c>
      <c r="Q257">
        <v>115</v>
      </c>
      <c r="R257" s="16">
        <v>97</v>
      </c>
    </row>
    <row r="258" spans="1:18" ht="13.5" customHeight="1" x14ac:dyDescent="0.2">
      <c r="A258" s="1">
        <v>34523</v>
      </c>
      <c r="C258">
        <v>615</v>
      </c>
      <c r="D258">
        <v>1055</v>
      </c>
      <c r="E258">
        <v>337</v>
      </c>
      <c r="F258">
        <v>2007</v>
      </c>
      <c r="I258" s="8">
        <v>0.67731277533039647</v>
      </c>
      <c r="J258" s="8">
        <v>0.58938547486033521</v>
      </c>
      <c r="K258" s="8">
        <v>0.69917012448132776</v>
      </c>
      <c r="L258" s="8">
        <v>0.63113207547169814</v>
      </c>
      <c r="N258">
        <v>38</v>
      </c>
      <c r="O258">
        <v>46</v>
      </c>
      <c r="P258">
        <v>11</v>
      </c>
      <c r="Q258">
        <v>95</v>
      </c>
      <c r="R258" s="16">
        <v>80</v>
      </c>
    </row>
    <row r="259" spans="1:18" ht="13.5" customHeight="1" x14ac:dyDescent="0.2">
      <c r="R259" s="16"/>
    </row>
    <row r="260" spans="1:18" ht="13.5" customHeight="1" x14ac:dyDescent="0.2">
      <c r="R260" s="16"/>
    </row>
    <row r="261" spans="1:18" ht="13.5" customHeight="1" x14ac:dyDescent="0.2">
      <c r="A261" s="1">
        <v>36714</v>
      </c>
      <c r="C261" s="7">
        <f>[81]STOR951!$D$13</f>
        <v>458</v>
      </c>
      <c r="D261" s="7">
        <f>[81]STOR951!$D$17</f>
        <v>919</v>
      </c>
      <c r="E261" s="7">
        <f>[81]STOR951!$D$21</f>
        <v>356</v>
      </c>
      <c r="F261" s="7">
        <f>[81]STOR951!$D$25</f>
        <v>1733</v>
      </c>
      <c r="I261" s="8">
        <f>[81]STOR951!$G$13</f>
        <v>0.48058761804826861</v>
      </c>
      <c r="J261" s="8">
        <f>[81]STOR951!$G$17</f>
        <v>0.50081743869209805</v>
      </c>
      <c r="K261" s="8">
        <f>[81]STOR951!$G$21</f>
        <v>0.70355731225296447</v>
      </c>
      <c r="L261" s="8">
        <f>[81]STOR951!$G$25</f>
        <v>0.5261080752884032</v>
      </c>
      <c r="N261" s="7">
        <f>[81]STOR951!$E$13</f>
        <v>26</v>
      </c>
      <c r="O261" s="7">
        <f>[81]STOR951!$E$17</f>
        <v>63</v>
      </c>
      <c r="P261" s="7">
        <f>[81]STOR951!$E$21</f>
        <v>8</v>
      </c>
      <c r="Q261" s="7">
        <f>[81]STOR951!$E$25</f>
        <v>97</v>
      </c>
      <c r="R261" s="16"/>
    </row>
    <row r="262" spans="1:18" ht="13.5" customHeight="1" x14ac:dyDescent="0.2">
      <c r="A262" s="1">
        <v>36350</v>
      </c>
      <c r="C262" s="7">
        <f>[29]STOR951!$D$13</f>
        <v>721</v>
      </c>
      <c r="D262" s="7">
        <f>[29]STOR951!$D$17</f>
        <v>1093</v>
      </c>
      <c r="E262" s="7">
        <f>[29]STOR951!$D$21</f>
        <v>347</v>
      </c>
      <c r="F262" s="7">
        <f>[29]STOR951!$D$25</f>
        <v>2161</v>
      </c>
      <c r="I262" s="8">
        <f>[29]STOR951!$G$13</f>
        <v>0.75974710221285569</v>
      </c>
      <c r="J262" s="8">
        <f>[29]STOR951!$G$17</f>
        <v>0.60420121614151467</v>
      </c>
      <c r="K262" s="8">
        <f>[29]STOR951!$G$21</f>
        <v>0.7081632653061225</v>
      </c>
      <c r="L262" s="8">
        <f>[29]STOR951!$G$25</f>
        <v>0.67404865876481601</v>
      </c>
      <c r="N262" s="7">
        <f>[29]STOR951!$E$13</f>
        <v>9</v>
      </c>
      <c r="O262" s="7">
        <f>[29]STOR951!$E$17</f>
        <v>36</v>
      </c>
      <c r="P262" s="7">
        <f>[29]STOR951!$E$21</f>
        <v>14</v>
      </c>
      <c r="Q262" s="7">
        <f>[29]STOR951!$E$25</f>
        <v>59</v>
      </c>
      <c r="R262" s="16">
        <v>82</v>
      </c>
    </row>
    <row r="263" spans="1:18" ht="13.5" customHeight="1" x14ac:dyDescent="0.2">
      <c r="A263" s="1">
        <v>35986</v>
      </c>
      <c r="C263" s="7">
        <v>678</v>
      </c>
      <c r="D263" s="7">
        <v>1179</v>
      </c>
      <c r="E263" s="7">
        <v>321</v>
      </c>
      <c r="F263" s="7">
        <v>2178</v>
      </c>
      <c r="I263" s="8">
        <v>0.74669603524229078</v>
      </c>
      <c r="J263" s="8">
        <v>0.65865921787709503</v>
      </c>
      <c r="K263" s="8">
        <v>0.6659751037344398</v>
      </c>
      <c r="L263" s="8">
        <v>0.67935121646912044</v>
      </c>
      <c r="N263" s="7">
        <v>27</v>
      </c>
      <c r="O263" s="7">
        <v>55</v>
      </c>
      <c r="P263" s="7">
        <v>11</v>
      </c>
      <c r="Q263" s="7">
        <v>93</v>
      </c>
      <c r="R263" s="16">
        <v>82.9</v>
      </c>
    </row>
    <row r="264" spans="1:18" ht="13.5" customHeight="1" x14ac:dyDescent="0.2">
      <c r="A264" s="1">
        <v>35622</v>
      </c>
      <c r="C264" s="7">
        <v>503</v>
      </c>
      <c r="D264" s="7">
        <v>949</v>
      </c>
      <c r="E264" s="7">
        <v>290</v>
      </c>
      <c r="F264" s="7">
        <v>1742</v>
      </c>
      <c r="I264" s="8">
        <v>0.56201117318435756</v>
      </c>
      <c r="J264" s="8">
        <v>0.52028508771929827</v>
      </c>
      <c r="K264" s="8">
        <v>0.60669456066945604</v>
      </c>
      <c r="L264" s="8">
        <v>0.54335620711166566</v>
      </c>
      <c r="N264" s="7">
        <v>16</v>
      </c>
      <c r="O264" s="7">
        <v>65</v>
      </c>
      <c r="P264" s="7">
        <v>6</v>
      </c>
      <c r="Q264" s="7">
        <v>87</v>
      </c>
      <c r="R264" s="16">
        <v>78.099999999999994</v>
      </c>
    </row>
    <row r="265" spans="1:18" ht="13.5" customHeight="1" x14ac:dyDescent="0.2">
      <c r="A265" s="1">
        <v>35258</v>
      </c>
      <c r="C265" s="7">
        <v>342</v>
      </c>
      <c r="D265" s="7">
        <v>873</v>
      </c>
      <c r="E265" s="7">
        <v>312</v>
      </c>
      <c r="F265" s="7">
        <v>1527</v>
      </c>
      <c r="I265" s="8">
        <v>0.38212290502793295</v>
      </c>
      <c r="J265" s="8">
        <v>0.47861842105263158</v>
      </c>
      <c r="K265" s="8">
        <v>0.65271966527196656</v>
      </c>
      <c r="L265" s="8">
        <v>0.47629444791016845</v>
      </c>
      <c r="N265" s="7">
        <v>20</v>
      </c>
      <c r="O265" s="7">
        <v>67</v>
      </c>
      <c r="P265" s="7">
        <v>7</v>
      </c>
      <c r="Q265" s="7">
        <v>94</v>
      </c>
      <c r="R265" s="16">
        <v>90</v>
      </c>
    </row>
    <row r="266" spans="1:18" ht="13.5" customHeight="1" x14ac:dyDescent="0.2">
      <c r="A266" s="1">
        <v>34894</v>
      </c>
      <c r="C266">
        <v>658</v>
      </c>
      <c r="D266">
        <v>1089</v>
      </c>
      <c r="E266">
        <v>365</v>
      </c>
      <c r="F266">
        <v>2112</v>
      </c>
      <c r="I266" s="8">
        <v>0.72466960352422904</v>
      </c>
      <c r="J266" s="8">
        <v>0.60837988826815648</v>
      </c>
      <c r="K266" s="8">
        <v>0.75726141078838172</v>
      </c>
      <c r="L266" s="8">
        <v>0.66415094339622638</v>
      </c>
      <c r="N266">
        <v>14</v>
      </c>
      <c r="O266">
        <v>48</v>
      </c>
      <c r="P266">
        <v>9</v>
      </c>
      <c r="Q266">
        <v>71</v>
      </c>
      <c r="R266" s="16">
        <v>82</v>
      </c>
    </row>
    <row r="267" spans="1:18" ht="13.5" customHeight="1" x14ac:dyDescent="0.2">
      <c r="A267" s="1">
        <v>34530</v>
      </c>
      <c r="C267">
        <v>642</v>
      </c>
      <c r="D267">
        <v>1121</v>
      </c>
      <c r="E267">
        <v>345</v>
      </c>
      <c r="F267">
        <v>2108</v>
      </c>
      <c r="I267" s="8">
        <v>0.70704845814977979</v>
      </c>
      <c r="J267" s="8">
        <v>0.6262569832402235</v>
      </c>
      <c r="K267" s="8">
        <v>0.71576763485477179</v>
      </c>
      <c r="L267" s="8">
        <v>0.66289308176100625</v>
      </c>
      <c r="N267">
        <v>27</v>
      </c>
      <c r="O267">
        <v>66</v>
      </c>
      <c r="P267">
        <v>8</v>
      </c>
      <c r="Q267">
        <v>101</v>
      </c>
      <c r="R267" s="16">
        <v>111</v>
      </c>
    </row>
    <row r="268" spans="1:18" ht="13.5" customHeight="1" x14ac:dyDescent="0.2">
      <c r="R268" s="16"/>
    </row>
    <row r="269" spans="1:18" ht="13.5" customHeight="1" x14ac:dyDescent="0.2">
      <c r="R269" s="16"/>
    </row>
    <row r="270" spans="1:18" ht="13.5" customHeight="1" x14ac:dyDescent="0.2">
      <c r="A270" s="1">
        <v>36721</v>
      </c>
      <c r="C270" s="7">
        <f>[82]STOR951!$D$13</f>
        <v>467</v>
      </c>
      <c r="D270" s="7">
        <f>[82]STOR951!$D$17</f>
        <v>971</v>
      </c>
      <c r="E270" s="7">
        <f>[82]STOR951!$D$21</f>
        <v>365</v>
      </c>
      <c r="F270" s="7">
        <f>[82]STOR951!$D$25</f>
        <v>1803</v>
      </c>
      <c r="I270" s="8">
        <f>[82]STOR951!$G$13</f>
        <v>0.49003147953830012</v>
      </c>
      <c r="J270" s="8">
        <f>[82]STOR951!$G$17</f>
        <v>0.52915531335149868</v>
      </c>
      <c r="K270" s="8">
        <f>[82]STOR951!$G$21</f>
        <v>0.72134387351778662</v>
      </c>
      <c r="L270" s="8">
        <f>[82]STOR951!$G$25</f>
        <v>0.54735883424408016</v>
      </c>
      <c r="N270" s="7">
        <f>[82]STOR951!$E$13</f>
        <v>9</v>
      </c>
      <c r="O270" s="7">
        <f>[82]STOR951!$E$17</f>
        <v>52</v>
      </c>
      <c r="P270" s="7">
        <f>[82]STOR951!$E$21</f>
        <v>9</v>
      </c>
      <c r="Q270" s="7">
        <f>[82]STOR951!$E$25</f>
        <v>70</v>
      </c>
      <c r="R270" s="16"/>
    </row>
    <row r="271" spans="1:18" ht="13.5" customHeight="1" x14ac:dyDescent="0.2">
      <c r="A271" s="1">
        <v>36357</v>
      </c>
      <c r="C271" s="7">
        <f>[30]STOR951!$D$13</f>
        <v>735</v>
      </c>
      <c r="D271" s="7">
        <f>[30]STOR951!$D$17</f>
        <v>1149</v>
      </c>
      <c r="E271" s="7">
        <f>[30]STOR951!$D$21</f>
        <v>355</v>
      </c>
      <c r="F271" s="7">
        <f>[30]STOR951!$D$25</f>
        <v>2239</v>
      </c>
      <c r="I271" s="8">
        <f>[30]STOR951!$G$13</f>
        <v>0.77449947312961009</v>
      </c>
      <c r="J271" s="8">
        <f>[30]STOR951!$G$17</f>
        <v>0.63515754560530679</v>
      </c>
      <c r="K271" s="8">
        <f>[30]STOR951!$G$21</f>
        <v>0.72448979591836737</v>
      </c>
      <c r="L271" s="8">
        <f>[30]STOR951!$G$25</f>
        <v>0.698378041172801</v>
      </c>
      <c r="N271" s="7">
        <f>[30]STOR951!$E$13</f>
        <v>14</v>
      </c>
      <c r="O271" s="7">
        <f>[30]STOR951!$E$17</f>
        <v>56</v>
      </c>
      <c r="P271" s="7">
        <f>[30]STOR951!$E$21</f>
        <v>8</v>
      </c>
      <c r="Q271" s="7">
        <f>[30]STOR951!$E$25</f>
        <v>78</v>
      </c>
      <c r="R271" s="16">
        <v>66.2</v>
      </c>
    </row>
    <row r="272" spans="1:18" ht="13.5" customHeight="1" x14ac:dyDescent="0.2">
      <c r="A272" s="1">
        <v>35993</v>
      </c>
      <c r="C272" s="7">
        <v>700</v>
      </c>
      <c r="D272" s="7">
        <v>1233</v>
      </c>
      <c r="E272" s="7">
        <v>324</v>
      </c>
      <c r="F272" s="7">
        <v>2257</v>
      </c>
      <c r="I272" s="8">
        <v>0.77092511013215859</v>
      </c>
      <c r="J272" s="8">
        <v>0.68882681564245807</v>
      </c>
      <c r="K272" s="8">
        <v>0.67219917012448138</v>
      </c>
      <c r="L272" s="8">
        <v>0.70399251403618213</v>
      </c>
      <c r="N272" s="7">
        <v>22</v>
      </c>
      <c r="O272" s="7">
        <v>54</v>
      </c>
      <c r="P272" s="7">
        <v>3</v>
      </c>
      <c r="Q272" s="7">
        <v>79</v>
      </c>
      <c r="R272" s="16">
        <v>85</v>
      </c>
    </row>
    <row r="273" spans="1:18" ht="13.5" customHeight="1" x14ac:dyDescent="0.2">
      <c r="A273" s="1">
        <v>35629</v>
      </c>
      <c r="C273" s="7">
        <v>503</v>
      </c>
      <c r="D273" s="7">
        <v>997</v>
      </c>
      <c r="E273" s="7">
        <v>300</v>
      </c>
      <c r="F273" s="7">
        <v>1800</v>
      </c>
      <c r="I273" s="8">
        <v>0.56201117318435756</v>
      </c>
      <c r="J273" s="8">
        <v>0.54660087719298245</v>
      </c>
      <c r="K273" s="8">
        <v>0.62761506276150625</v>
      </c>
      <c r="L273" s="8">
        <v>0.56144728633811603</v>
      </c>
      <c r="N273" s="7">
        <v>0</v>
      </c>
      <c r="O273" s="7">
        <v>48</v>
      </c>
      <c r="P273" s="7">
        <v>10</v>
      </c>
      <c r="Q273" s="7">
        <v>58</v>
      </c>
      <c r="R273" s="16">
        <v>67.400000000000006</v>
      </c>
    </row>
    <row r="274" spans="1:18" ht="13.5" customHeight="1" x14ac:dyDescent="0.2">
      <c r="A274" s="1">
        <v>35265</v>
      </c>
      <c r="C274" s="7">
        <v>358</v>
      </c>
      <c r="D274" s="7">
        <v>941</v>
      </c>
      <c r="E274" s="7">
        <v>318</v>
      </c>
      <c r="F274" s="7">
        <v>1617</v>
      </c>
      <c r="I274" s="8">
        <v>0.4</v>
      </c>
      <c r="J274" s="8">
        <v>0.51589912280701755</v>
      </c>
      <c r="K274" s="8">
        <v>0.66527196652719667</v>
      </c>
      <c r="L274" s="8">
        <v>0.50436681222707425</v>
      </c>
      <c r="N274" s="7">
        <v>16</v>
      </c>
      <c r="O274" s="7">
        <v>68</v>
      </c>
      <c r="P274" s="7">
        <v>6</v>
      </c>
      <c r="Q274" s="7">
        <v>90</v>
      </c>
      <c r="R274" s="16">
        <v>85</v>
      </c>
    </row>
    <row r="275" spans="1:18" ht="13.5" customHeight="1" x14ac:dyDescent="0.2">
      <c r="A275" s="1">
        <v>34901</v>
      </c>
      <c r="C275">
        <v>666</v>
      </c>
      <c r="D275">
        <v>1132</v>
      </c>
      <c r="E275">
        <v>371</v>
      </c>
      <c r="F275">
        <v>2169</v>
      </c>
      <c r="I275" s="8">
        <v>0.73348017621145378</v>
      </c>
      <c r="J275" s="8">
        <v>0.63240223463687151</v>
      </c>
      <c r="K275" s="8">
        <v>0.76970954356846477</v>
      </c>
      <c r="L275" s="8">
        <v>0.68207547169811322</v>
      </c>
      <c r="N275">
        <v>8</v>
      </c>
      <c r="O275">
        <v>43</v>
      </c>
      <c r="P275">
        <v>6</v>
      </c>
      <c r="Q275">
        <v>57</v>
      </c>
      <c r="R275" s="16">
        <v>63</v>
      </c>
    </row>
    <row r="276" spans="1:18" ht="13.5" customHeight="1" x14ac:dyDescent="0.2">
      <c r="A276" s="1">
        <v>34537</v>
      </c>
      <c r="C276">
        <v>655</v>
      </c>
      <c r="D276">
        <v>1177</v>
      </c>
      <c r="E276">
        <v>354</v>
      </c>
      <c r="F276">
        <v>2186</v>
      </c>
      <c r="I276" s="8">
        <v>0.72136563876651982</v>
      </c>
      <c r="J276" s="8">
        <v>0.65754189944134078</v>
      </c>
      <c r="K276" s="8">
        <v>0.73443983402489632</v>
      </c>
      <c r="L276" s="8">
        <v>0.6874213836477987</v>
      </c>
      <c r="N276">
        <v>13</v>
      </c>
      <c r="O276">
        <v>56</v>
      </c>
      <c r="P276">
        <v>9</v>
      </c>
      <c r="Q276">
        <v>78</v>
      </c>
      <c r="R276" s="16">
        <v>80</v>
      </c>
    </row>
    <row r="277" spans="1:18" ht="13.5" customHeight="1" x14ac:dyDescent="0.2">
      <c r="R277" s="16"/>
    </row>
    <row r="278" spans="1:18" ht="13.5" customHeight="1" x14ac:dyDescent="0.2">
      <c r="R278" s="16"/>
    </row>
    <row r="279" spans="1:18" ht="13.5" customHeight="1" x14ac:dyDescent="0.2">
      <c r="A279" s="1">
        <v>36728</v>
      </c>
      <c r="C279" s="7">
        <f>[83]STOR951!$D$13</f>
        <v>468</v>
      </c>
      <c r="D279" s="7">
        <f>[83]STOR951!$D$17</f>
        <v>1019</v>
      </c>
      <c r="E279" s="7">
        <f>[83]STOR951!$D$21</f>
        <v>370</v>
      </c>
      <c r="F279" s="7">
        <f>[83]STOR951!$D$25</f>
        <v>1857</v>
      </c>
      <c r="I279" s="8">
        <f>[83]STOR951!$G$13</f>
        <v>0.49108079748163691</v>
      </c>
      <c r="J279" s="8">
        <f>[83]STOR951!$G$17</f>
        <v>0.55531335149863759</v>
      </c>
      <c r="K279" s="8">
        <f>[83]STOR951!$G$21</f>
        <v>0.73122529644268774</v>
      </c>
      <c r="L279" s="8">
        <f>[83]STOR951!$G$25</f>
        <v>0.563752276867031</v>
      </c>
      <c r="N279" s="7">
        <f>[83]STOR951!$E$13</f>
        <v>1</v>
      </c>
      <c r="O279" s="7">
        <f>[83]STOR951!$E$17</f>
        <v>48</v>
      </c>
      <c r="P279" s="7">
        <f>[83]STOR951!$E$21</f>
        <v>5</v>
      </c>
      <c r="Q279" s="7">
        <f>[83]STOR951!$E$25</f>
        <v>54</v>
      </c>
      <c r="R279" s="16"/>
    </row>
    <row r="280" spans="1:18" ht="13.5" customHeight="1" x14ac:dyDescent="0.2">
      <c r="A280" s="1">
        <v>36364</v>
      </c>
      <c r="C280" s="7">
        <f>[31]STOR951!$D$13</f>
        <v>736</v>
      </c>
      <c r="D280" s="7">
        <f>[31]STOR951!$D$17</f>
        <v>1179</v>
      </c>
      <c r="E280" s="7">
        <f>[31]STOR951!$D$21</f>
        <v>365</v>
      </c>
      <c r="F280" s="7">
        <f>[31]STOR951!$D$25</f>
        <v>2280</v>
      </c>
      <c r="I280" s="8">
        <f>[31]STOR951!$G$13</f>
        <v>0.77555321390937826</v>
      </c>
      <c r="J280" s="8">
        <f>[31]STOR951!$G$17</f>
        <v>0.65174129353233834</v>
      </c>
      <c r="K280" s="8">
        <f>[31]STOR951!$G$21</f>
        <v>0.74489795918367352</v>
      </c>
      <c r="L280" s="8">
        <f>[31]STOR951!$G$25</f>
        <v>0.71116656269494694</v>
      </c>
      <c r="N280" s="7">
        <f>[31]STOR951!$E$13</f>
        <v>1</v>
      </c>
      <c r="O280" s="7">
        <f>[31]STOR951!$E$17</f>
        <v>30</v>
      </c>
      <c r="P280" s="7">
        <f>[31]STOR951!$E$21</f>
        <v>10</v>
      </c>
      <c r="Q280" s="7">
        <f>[31]STOR951!$E$25</f>
        <v>41</v>
      </c>
      <c r="R280" s="16">
        <v>59.7</v>
      </c>
    </row>
    <row r="281" spans="1:18" ht="13.5" customHeight="1" x14ac:dyDescent="0.2">
      <c r="A281" s="1">
        <v>36000</v>
      </c>
      <c r="C281" s="7">
        <v>711</v>
      </c>
      <c r="D281" s="7">
        <v>1281</v>
      </c>
      <c r="E281" s="7">
        <v>331</v>
      </c>
      <c r="F281" s="7">
        <v>2323</v>
      </c>
      <c r="I281" s="8">
        <v>0.78303964757709255</v>
      </c>
      <c r="J281" s="8">
        <v>0.71564245810055871</v>
      </c>
      <c r="K281" s="8">
        <v>0.68672199170124482</v>
      </c>
      <c r="L281" s="8">
        <v>0.72457891453524637</v>
      </c>
      <c r="N281" s="7">
        <v>11</v>
      </c>
      <c r="O281" s="7">
        <v>48</v>
      </c>
      <c r="P281" s="7">
        <v>7</v>
      </c>
      <c r="Q281" s="7">
        <v>66</v>
      </c>
      <c r="R281" s="16">
        <v>71.3</v>
      </c>
    </row>
    <row r="282" spans="1:18" ht="13.5" customHeight="1" x14ac:dyDescent="0.2">
      <c r="A282" s="1">
        <v>35636</v>
      </c>
      <c r="C282" s="7">
        <v>503</v>
      </c>
      <c r="D282" s="7">
        <v>1053</v>
      </c>
      <c r="E282" s="7">
        <v>304</v>
      </c>
      <c r="F282" s="7">
        <v>1860</v>
      </c>
      <c r="I282" s="8">
        <v>0.56201117318435756</v>
      </c>
      <c r="J282" s="8">
        <v>0.57730263157894735</v>
      </c>
      <c r="K282" s="8">
        <v>0.63598326359832635</v>
      </c>
      <c r="L282" s="8">
        <v>0.58016219588271989</v>
      </c>
      <c r="N282" s="7">
        <v>0</v>
      </c>
      <c r="O282" s="7">
        <v>56</v>
      </c>
      <c r="P282" s="7">
        <v>4</v>
      </c>
      <c r="Q282" s="7">
        <v>60</v>
      </c>
      <c r="R282" s="16">
        <v>76.2</v>
      </c>
    </row>
    <row r="283" spans="1:18" ht="13.5" customHeight="1" x14ac:dyDescent="0.2">
      <c r="A283" s="1">
        <v>35272</v>
      </c>
      <c r="C283" s="7">
        <v>373</v>
      </c>
      <c r="D283" s="7">
        <v>1008</v>
      </c>
      <c r="E283" s="7">
        <v>317</v>
      </c>
      <c r="F283" s="7">
        <v>1698</v>
      </c>
      <c r="I283" s="8">
        <v>0.41675977653631285</v>
      </c>
      <c r="J283" s="8">
        <v>0.55263157894736847</v>
      </c>
      <c r="K283" s="8">
        <v>0.66317991631799167</v>
      </c>
      <c r="L283" s="8">
        <v>0.52963194011228942</v>
      </c>
      <c r="N283" s="7">
        <v>15</v>
      </c>
      <c r="O283" s="7">
        <v>67</v>
      </c>
      <c r="P283" s="7">
        <v>-1</v>
      </c>
      <c r="Q283" s="7">
        <v>81</v>
      </c>
      <c r="R283" s="16">
        <v>66</v>
      </c>
    </row>
    <row r="284" spans="1:18" ht="13.5" customHeight="1" x14ac:dyDescent="0.2">
      <c r="A284" s="1">
        <v>34908</v>
      </c>
      <c r="C284">
        <v>671</v>
      </c>
      <c r="D284">
        <v>1180</v>
      </c>
      <c r="E284">
        <v>375</v>
      </c>
      <c r="F284">
        <v>2226</v>
      </c>
      <c r="G284">
        <v>2301</v>
      </c>
      <c r="H284" s="6">
        <f>G284-F284</f>
        <v>75</v>
      </c>
      <c r="I284" s="8">
        <v>0.73898678414096919</v>
      </c>
      <c r="J284" s="8">
        <v>0.65921787709497204</v>
      </c>
      <c r="K284" s="8">
        <v>0.77800829875518673</v>
      </c>
      <c r="L284" s="8">
        <v>0.7</v>
      </c>
      <c r="N284">
        <v>5</v>
      </c>
      <c r="O284">
        <v>48</v>
      </c>
      <c r="P284">
        <v>4</v>
      </c>
      <c r="Q284">
        <v>57</v>
      </c>
      <c r="R284" s="16">
        <v>64</v>
      </c>
    </row>
    <row r="285" spans="1:18" ht="13.5" customHeight="1" x14ac:dyDescent="0.2">
      <c r="A285" s="1">
        <v>34544</v>
      </c>
      <c r="C285">
        <v>682</v>
      </c>
      <c r="D285">
        <v>1229</v>
      </c>
      <c r="E285">
        <v>359</v>
      </c>
      <c r="F285">
        <v>2270</v>
      </c>
      <c r="G285">
        <v>2273</v>
      </c>
      <c r="H285" s="6">
        <f>G285-F285</f>
        <v>3</v>
      </c>
      <c r="I285" s="8">
        <v>0.75110132158590304</v>
      </c>
      <c r="J285" s="8">
        <v>0.68659217877094969</v>
      </c>
      <c r="K285" s="8">
        <v>0.74481327800829877</v>
      </c>
      <c r="L285" s="8">
        <v>0.71383647798742134</v>
      </c>
      <c r="N285">
        <v>27</v>
      </c>
      <c r="O285">
        <v>52</v>
      </c>
      <c r="P285">
        <v>5</v>
      </c>
      <c r="Q285">
        <v>84</v>
      </c>
      <c r="R285" s="16">
        <v>72</v>
      </c>
    </row>
    <row r="286" spans="1:18" ht="13.5" customHeight="1" x14ac:dyDescent="0.2">
      <c r="H286" s="6"/>
      <c r="R286" s="16"/>
    </row>
    <row r="287" spans="1:18" ht="13.5" customHeight="1" x14ac:dyDescent="0.2">
      <c r="H287" s="6"/>
      <c r="R287" s="16"/>
    </row>
    <row r="288" spans="1:18" ht="13.5" customHeight="1" x14ac:dyDescent="0.2">
      <c r="A288" s="1">
        <v>36735</v>
      </c>
      <c r="C288" s="7">
        <f>[84]STOR951!$D$13</f>
        <v>484</v>
      </c>
      <c r="D288" s="7">
        <f>[84]STOR951!$D$17</f>
        <v>1068</v>
      </c>
      <c r="E288" s="7">
        <f>[84]STOR951!$D$21</f>
        <v>368</v>
      </c>
      <c r="F288" s="7">
        <f>[84]STOR951!$D$25</f>
        <v>1920</v>
      </c>
      <c r="G288">
        <v>1996</v>
      </c>
      <c r="H288" s="6">
        <f>G288-F288</f>
        <v>76</v>
      </c>
      <c r="I288" s="8">
        <f>[84]STOR951!$G$13</f>
        <v>0.50786988457502624</v>
      </c>
      <c r="J288" s="8">
        <f>[84]STOR951!$G$17</f>
        <v>0.58201634877384201</v>
      </c>
      <c r="K288" s="8">
        <f>[84]STOR951!$G$21</f>
        <v>0.72727272727272729</v>
      </c>
      <c r="L288" s="8">
        <f>[84]STOR951!$G$25</f>
        <v>0.58287795992714031</v>
      </c>
      <c r="N288" s="7">
        <f>[84]STOR951!$E$13</f>
        <v>16</v>
      </c>
      <c r="O288" s="7">
        <f>[84]STOR951!$E$17</f>
        <v>49</v>
      </c>
      <c r="P288" s="7">
        <f>[84]STOR951!$E$21</f>
        <v>-2</v>
      </c>
      <c r="Q288" s="7">
        <f>[84]STOR951!$E$25</f>
        <v>63</v>
      </c>
      <c r="R288" s="16">
        <v>55</v>
      </c>
    </row>
    <row r="289" spans="1:18" ht="13.5" customHeight="1" x14ac:dyDescent="0.2">
      <c r="A289" s="1">
        <v>36371</v>
      </c>
      <c r="C289" s="7">
        <f>[32]STOR951!$D$13</f>
        <v>725</v>
      </c>
      <c r="D289" s="7">
        <f>[32]STOR951!$D$17</f>
        <v>1209</v>
      </c>
      <c r="E289" s="7">
        <f>[32]STOR951!$D$21</f>
        <v>372</v>
      </c>
      <c r="F289" s="7">
        <f>[32]STOR951!$D$25</f>
        <v>2306</v>
      </c>
      <c r="G289">
        <v>2390</v>
      </c>
      <c r="H289" s="6">
        <f>G289-F289</f>
        <v>84</v>
      </c>
      <c r="I289" s="8">
        <f>[32]STOR951!$G$13</f>
        <v>0.76396206533192834</v>
      </c>
      <c r="J289" s="8">
        <f>[32]STOR951!$G$17</f>
        <v>0.66832504145936977</v>
      </c>
      <c r="K289" s="8">
        <f>[32]STOR951!$G$21</f>
        <v>0.75918367346938775</v>
      </c>
      <c r="L289" s="8">
        <f>[32]STOR951!$G$25</f>
        <v>0.71927635683094193</v>
      </c>
      <c r="N289" s="7">
        <f>[32]STOR951!$E$13</f>
        <v>-11</v>
      </c>
      <c r="O289" s="7">
        <f>[32]STOR951!$E$17</f>
        <v>30</v>
      </c>
      <c r="P289" s="7">
        <f>[32]STOR951!$E$21</f>
        <v>7</v>
      </c>
      <c r="Q289" s="7">
        <f>[32]STOR951!$E$25</f>
        <v>26</v>
      </c>
      <c r="R289" s="16">
        <v>68.400000000000006</v>
      </c>
    </row>
    <row r="290" spans="1:18" ht="13.5" customHeight="1" x14ac:dyDescent="0.2">
      <c r="A290" s="1">
        <v>36007</v>
      </c>
      <c r="C290" s="7">
        <v>732</v>
      </c>
      <c r="D290" s="7">
        <v>1324</v>
      </c>
      <c r="E290" s="7">
        <v>337</v>
      </c>
      <c r="F290" s="7">
        <v>2393</v>
      </c>
      <c r="G290">
        <v>2428</v>
      </c>
      <c r="H290" s="6">
        <f>G290-F290</f>
        <v>35</v>
      </c>
      <c r="I290" s="8">
        <v>0.80616740088105732</v>
      </c>
      <c r="J290" s="8">
        <v>0.73966480446927374</v>
      </c>
      <c r="K290" s="8">
        <v>0.69917012448132776</v>
      </c>
      <c r="L290" s="8">
        <v>0.7464129756706176</v>
      </c>
      <c r="N290" s="7">
        <v>21</v>
      </c>
      <c r="O290" s="7">
        <v>43</v>
      </c>
      <c r="P290" s="7">
        <v>6</v>
      </c>
      <c r="Q290" s="7">
        <v>70</v>
      </c>
      <c r="R290" s="16">
        <v>75.5</v>
      </c>
    </row>
    <row r="291" spans="1:18" ht="13.5" customHeight="1" x14ac:dyDescent="0.2">
      <c r="A291" s="1">
        <v>35643</v>
      </c>
      <c r="C291" s="7">
        <v>501</v>
      </c>
      <c r="D291" s="7">
        <v>1103</v>
      </c>
      <c r="E291" s="7">
        <v>311</v>
      </c>
      <c r="F291" s="7">
        <v>1915</v>
      </c>
      <c r="G291">
        <v>2014</v>
      </c>
      <c r="H291" s="6">
        <f>G291-F291</f>
        <v>99</v>
      </c>
      <c r="I291" s="8">
        <v>0.55977653631284918</v>
      </c>
      <c r="J291" s="8">
        <v>0.60471491228070173</v>
      </c>
      <c r="K291" s="8">
        <v>0.65062761506276146</v>
      </c>
      <c r="L291" s="8">
        <v>0.59731752963194007</v>
      </c>
      <c r="N291" s="7">
        <v>-2</v>
      </c>
      <c r="O291" s="7">
        <v>50</v>
      </c>
      <c r="P291" s="7">
        <v>7</v>
      </c>
      <c r="Q291" s="7">
        <v>55</v>
      </c>
      <c r="R291" s="16">
        <v>67.900000000000006</v>
      </c>
    </row>
    <row r="292" spans="1:18" ht="13.5" customHeight="1" x14ac:dyDescent="0.2">
      <c r="A292" s="1">
        <v>35279</v>
      </c>
      <c r="C292" s="14">
        <v>392</v>
      </c>
      <c r="D292" s="7">
        <v>1075</v>
      </c>
      <c r="E292" s="7">
        <v>315</v>
      </c>
      <c r="F292" s="7">
        <v>1782</v>
      </c>
      <c r="G292">
        <v>1893</v>
      </c>
      <c r="H292" s="6">
        <f>G292-F292</f>
        <v>111</v>
      </c>
      <c r="I292" s="8">
        <v>0.43798882681564244</v>
      </c>
      <c r="J292" s="8">
        <v>0.58936403508771928</v>
      </c>
      <c r="K292" s="8">
        <v>0.65899581589958156</v>
      </c>
      <c r="L292" s="8">
        <v>0.5558328134747349</v>
      </c>
      <c r="N292" s="7">
        <v>19</v>
      </c>
      <c r="O292" s="7">
        <v>67</v>
      </c>
      <c r="P292" s="7">
        <v>-2</v>
      </c>
      <c r="Q292" s="7">
        <v>84</v>
      </c>
      <c r="R292" s="16">
        <v>85</v>
      </c>
    </row>
    <row r="293" spans="1:18" ht="13.5" customHeight="1" x14ac:dyDescent="0.2">
      <c r="A293" s="1">
        <v>34915</v>
      </c>
      <c r="C293">
        <v>672</v>
      </c>
      <c r="D293">
        <v>1216</v>
      </c>
      <c r="E293">
        <v>376</v>
      </c>
      <c r="F293">
        <v>2264</v>
      </c>
      <c r="I293" s="8">
        <v>0.74008810572687223</v>
      </c>
      <c r="J293" s="8">
        <v>0.67932960893854744</v>
      </c>
      <c r="K293" s="8">
        <v>0.78008298755186722</v>
      </c>
      <c r="L293" s="8">
        <v>0.71194968553459115</v>
      </c>
      <c r="N293">
        <v>1</v>
      </c>
      <c r="O293">
        <v>36</v>
      </c>
      <c r="P293">
        <v>1</v>
      </c>
      <c r="Q293">
        <v>38</v>
      </c>
      <c r="R293" s="16">
        <v>82</v>
      </c>
    </row>
    <row r="294" spans="1:18" ht="13.5" customHeight="1" x14ac:dyDescent="0.2">
      <c r="A294" s="1">
        <v>34551</v>
      </c>
      <c r="C294">
        <v>714</v>
      </c>
      <c r="D294">
        <v>1289</v>
      </c>
      <c r="E294">
        <v>364</v>
      </c>
      <c r="F294">
        <v>2367</v>
      </c>
      <c r="I294" s="8">
        <v>0.78634361233480177</v>
      </c>
      <c r="J294" s="8">
        <v>0.72011173184357546</v>
      </c>
      <c r="K294" s="8">
        <v>0.75518672199170123</v>
      </c>
      <c r="L294" s="8">
        <v>0.74433962264150944</v>
      </c>
      <c r="N294">
        <v>32</v>
      </c>
      <c r="O294">
        <v>60</v>
      </c>
      <c r="P294">
        <v>5</v>
      </c>
      <c r="Q294">
        <v>97</v>
      </c>
      <c r="R294" s="16">
        <v>78</v>
      </c>
    </row>
    <row r="295" spans="1:18" ht="13.5" customHeight="1" x14ac:dyDescent="0.2">
      <c r="R295" s="16"/>
    </row>
    <row r="296" spans="1:18" ht="13.5" customHeight="1" x14ac:dyDescent="0.2">
      <c r="R296" s="16"/>
    </row>
    <row r="297" spans="1:18" ht="13.5" customHeight="1" x14ac:dyDescent="0.2">
      <c r="A297" s="1">
        <v>36742</v>
      </c>
      <c r="C297" s="7">
        <f>[85]STOR951!$D$13</f>
        <v>501</v>
      </c>
      <c r="D297" s="7">
        <f>[85]STOR951!$D$17</f>
        <v>1117</v>
      </c>
      <c r="E297" s="7">
        <f>[85]STOR951!$D$21</f>
        <v>367</v>
      </c>
      <c r="F297" s="7">
        <f>[85]STOR951!$D$25</f>
        <v>1985</v>
      </c>
      <c r="I297" s="8">
        <f>[85]STOR951!$G$13</f>
        <v>0.52570828961175231</v>
      </c>
      <c r="J297" s="8">
        <f>[85]STOR951!$G$17</f>
        <v>0.60871934604904632</v>
      </c>
      <c r="K297" s="8">
        <f>[85]STOR951!$G$21</f>
        <v>0.72529644268774707</v>
      </c>
      <c r="L297" s="8">
        <f>[85]STOR951!$G$25</f>
        <v>0.60261080752884033</v>
      </c>
      <c r="N297" s="7">
        <f>[85]STOR951!$E$13</f>
        <v>17</v>
      </c>
      <c r="O297" s="7">
        <f>[85]STOR951!$E$17</f>
        <v>49</v>
      </c>
      <c r="P297" s="7">
        <f>[85]STOR951!$E$21</f>
        <v>-1</v>
      </c>
      <c r="Q297" s="7">
        <f>[85]STOR951!$E$25</f>
        <v>65</v>
      </c>
      <c r="R297" s="16">
        <v>62</v>
      </c>
    </row>
    <row r="298" spans="1:18" ht="13.5" customHeight="1" x14ac:dyDescent="0.2">
      <c r="A298" s="1">
        <v>36378</v>
      </c>
      <c r="C298" s="7">
        <f>[33]STOR951!$D$13</f>
        <v>724</v>
      </c>
      <c r="D298" s="7">
        <f>[33]STOR951!$D$17</f>
        <v>1247</v>
      </c>
      <c r="E298" s="7">
        <f>[33]STOR951!$D$21</f>
        <v>380</v>
      </c>
      <c r="F298" s="7">
        <f>[33]STOR951!$D$25</f>
        <v>2351</v>
      </c>
      <c r="I298" s="8">
        <f>[33]STOR951!$G$13</f>
        <v>0.76290832455216018</v>
      </c>
      <c r="J298" s="8">
        <f>[33]STOR951!$G$17</f>
        <v>0.68933112216694303</v>
      </c>
      <c r="K298" s="8">
        <f>[33]STOR951!$G$21</f>
        <v>0.77551020408163263</v>
      </c>
      <c r="L298" s="8">
        <f>[33]STOR951!$G$25</f>
        <v>0.73331253898939486</v>
      </c>
      <c r="N298" s="7">
        <f>[33]STOR951!$E$13</f>
        <v>-1</v>
      </c>
      <c r="O298" s="7">
        <f>[33]STOR951!$E$17</f>
        <v>38</v>
      </c>
      <c r="P298" s="7">
        <f>[33]STOR951!$E$21</f>
        <v>8</v>
      </c>
      <c r="Q298" s="7">
        <f>[33]STOR951!$E$25</f>
        <v>45</v>
      </c>
      <c r="R298" s="16">
        <v>58.9</v>
      </c>
    </row>
    <row r="299" spans="1:18" ht="13.5" customHeight="1" x14ac:dyDescent="0.2">
      <c r="A299" s="1">
        <v>36014</v>
      </c>
      <c r="C299" s="7">
        <v>751</v>
      </c>
      <c r="D299" s="7">
        <v>1373</v>
      </c>
      <c r="E299" s="7">
        <v>344</v>
      </c>
      <c r="F299" s="7">
        <v>2468</v>
      </c>
      <c r="I299" s="8">
        <v>0.8270925110132159</v>
      </c>
      <c r="J299" s="8">
        <v>0.76703910614525139</v>
      </c>
      <c r="K299" s="8">
        <v>0.7136929460580913</v>
      </c>
      <c r="L299" s="8">
        <v>0.7698066126013724</v>
      </c>
      <c r="N299" s="7">
        <v>19</v>
      </c>
      <c r="O299" s="7">
        <v>49</v>
      </c>
      <c r="P299" s="7">
        <v>7</v>
      </c>
      <c r="Q299" s="7">
        <v>75</v>
      </c>
      <c r="R299" s="16">
        <v>76.8</v>
      </c>
    </row>
    <row r="300" spans="1:18" ht="13.5" customHeight="1" x14ac:dyDescent="0.2">
      <c r="A300" s="1">
        <v>35650</v>
      </c>
      <c r="C300" s="7">
        <v>515</v>
      </c>
      <c r="D300" s="7">
        <v>1165</v>
      </c>
      <c r="E300" s="7">
        <v>313</v>
      </c>
      <c r="F300" s="7">
        <v>1993</v>
      </c>
      <c r="I300" s="8">
        <v>0.57541899441340782</v>
      </c>
      <c r="J300" s="8">
        <v>0.63870614035087714</v>
      </c>
      <c r="K300" s="8">
        <v>0.65481171548117156</v>
      </c>
      <c r="L300" s="8">
        <v>0.62164691203992517</v>
      </c>
      <c r="N300" s="7">
        <v>14</v>
      </c>
      <c r="O300" s="7">
        <v>62</v>
      </c>
      <c r="P300" s="7">
        <v>2</v>
      </c>
      <c r="Q300" s="7">
        <v>78</v>
      </c>
      <c r="R300" s="16">
        <v>75.2</v>
      </c>
    </row>
    <row r="301" spans="1:18" ht="13.5" customHeight="1" x14ac:dyDescent="0.2">
      <c r="A301" s="1">
        <v>35286</v>
      </c>
      <c r="C301" s="7">
        <v>412</v>
      </c>
      <c r="D301" s="7">
        <v>1130</v>
      </c>
      <c r="E301" s="7">
        <v>320</v>
      </c>
      <c r="F301" s="7">
        <v>1862</v>
      </c>
      <c r="I301" s="8">
        <v>0.46033519553072627</v>
      </c>
      <c r="J301" s="8">
        <v>0.61951754385964908</v>
      </c>
      <c r="K301" s="8">
        <v>0.66945606694560666</v>
      </c>
      <c r="L301" s="8">
        <v>0.58078602620087338</v>
      </c>
      <c r="N301" s="7">
        <v>20</v>
      </c>
      <c r="O301" s="7">
        <v>55</v>
      </c>
      <c r="P301" s="7">
        <v>5</v>
      </c>
      <c r="Q301" s="7">
        <v>80</v>
      </c>
      <c r="R301" s="16">
        <v>85</v>
      </c>
    </row>
    <row r="302" spans="1:18" ht="13.5" customHeight="1" x14ac:dyDescent="0.2">
      <c r="A302" s="1">
        <v>34922</v>
      </c>
      <c r="C302">
        <v>677</v>
      </c>
      <c r="D302">
        <v>1264</v>
      </c>
      <c r="E302">
        <v>379</v>
      </c>
      <c r="F302">
        <v>2320</v>
      </c>
      <c r="I302" s="8">
        <v>0.74559471365638763</v>
      </c>
      <c r="J302" s="8">
        <v>0.70614525139664808</v>
      </c>
      <c r="K302" s="8">
        <v>0.7863070539419087</v>
      </c>
      <c r="L302" s="8">
        <v>0.72955974842767291</v>
      </c>
      <c r="N302">
        <v>5</v>
      </c>
      <c r="O302">
        <v>48</v>
      </c>
      <c r="P302">
        <v>3</v>
      </c>
      <c r="Q302">
        <v>56</v>
      </c>
      <c r="R302" s="16">
        <v>46</v>
      </c>
    </row>
    <row r="303" spans="1:18" ht="13.5" customHeight="1" x14ac:dyDescent="0.2">
      <c r="A303" s="1">
        <v>34558</v>
      </c>
      <c r="C303">
        <v>737</v>
      </c>
      <c r="D303">
        <v>1333</v>
      </c>
      <c r="E303">
        <v>370</v>
      </c>
      <c r="F303">
        <v>2440</v>
      </c>
      <c r="I303" s="8">
        <v>0.81167400881057272</v>
      </c>
      <c r="J303" s="8">
        <v>0.74469273743016762</v>
      </c>
      <c r="K303" s="8">
        <v>0.76763485477178428</v>
      </c>
      <c r="L303" s="8">
        <v>0.76729559748427678</v>
      </c>
      <c r="N303">
        <v>23</v>
      </c>
      <c r="O303">
        <v>44</v>
      </c>
      <c r="P303">
        <v>6</v>
      </c>
      <c r="Q303">
        <v>73</v>
      </c>
      <c r="R303" s="16">
        <v>68</v>
      </c>
    </row>
    <row r="304" spans="1:18" ht="13.5" customHeight="1" x14ac:dyDescent="0.2">
      <c r="R304" s="16"/>
    </row>
    <row r="305" spans="1:18" ht="13.5" customHeight="1" x14ac:dyDescent="0.2">
      <c r="R305" s="16"/>
    </row>
    <row r="306" spans="1:18" ht="13.5" customHeight="1" x14ac:dyDescent="0.2">
      <c r="A306" s="1">
        <v>36749</v>
      </c>
      <c r="C306" s="7">
        <f>[86]STOR951!$D$13</f>
        <v>513</v>
      </c>
      <c r="D306" s="7">
        <f>[86]STOR951!$D$17</f>
        <v>1157</v>
      </c>
      <c r="E306" s="7">
        <f>[86]STOR951!$D$21</f>
        <v>367</v>
      </c>
      <c r="F306" s="7">
        <f>[86]STOR951!$D$25</f>
        <v>2037</v>
      </c>
      <c r="I306" s="8">
        <f>[86]STOR951!$G$13</f>
        <v>0.53830010493179437</v>
      </c>
      <c r="J306" s="8">
        <f>[86]STOR951!$G$17</f>
        <v>0.63051771117166211</v>
      </c>
      <c r="K306" s="8">
        <f>[86]STOR951!$G$21</f>
        <v>0.72529644268774707</v>
      </c>
      <c r="L306" s="8">
        <f>[86]STOR951!$G$25</f>
        <v>0.61839708561020035</v>
      </c>
      <c r="N306" s="7">
        <f>[86]STOR951!$E$13</f>
        <v>12</v>
      </c>
      <c r="O306" s="7">
        <f>[86]STOR951!$E$17</f>
        <v>40</v>
      </c>
      <c r="P306" s="7">
        <f>[86]STOR951!$E$21</f>
        <v>0</v>
      </c>
      <c r="Q306" s="7">
        <f>[86]STOR951!$E$25</f>
        <v>52</v>
      </c>
      <c r="R306" s="16">
        <v>59.6</v>
      </c>
    </row>
    <row r="307" spans="1:18" ht="13.5" customHeight="1" x14ac:dyDescent="0.2">
      <c r="A307" s="1">
        <v>36385</v>
      </c>
      <c r="C307" s="7">
        <f>[34]STOR951!$D$13</f>
        <v>725</v>
      </c>
      <c r="D307" s="7">
        <f>[34]STOR951!$D$17</f>
        <v>1290</v>
      </c>
      <c r="E307" s="7">
        <f>[34]STOR951!$D$21</f>
        <v>387</v>
      </c>
      <c r="F307" s="7">
        <f>[34]STOR951!$D$25</f>
        <v>2402</v>
      </c>
      <c r="I307" s="8">
        <f>[34]STOR951!$G$13</f>
        <v>0.76396206533192834</v>
      </c>
      <c r="J307" s="8">
        <f>[34]STOR951!$G$17</f>
        <v>0.71310116086235487</v>
      </c>
      <c r="K307" s="8">
        <f>[34]STOR951!$G$21</f>
        <v>0.78979591836734697</v>
      </c>
      <c r="L307" s="8">
        <f>[34]STOR951!$G$25</f>
        <v>0.74922021210230816</v>
      </c>
      <c r="N307" s="7">
        <f>[34]STOR951!$E$13</f>
        <v>1</v>
      </c>
      <c r="O307" s="7">
        <f>[34]STOR951!$E$17</f>
        <v>43</v>
      </c>
      <c r="P307" s="7">
        <f>[34]STOR951!$E$21</f>
        <v>7</v>
      </c>
      <c r="Q307" s="7">
        <f>[34]STOR951!$E$25</f>
        <v>51</v>
      </c>
      <c r="R307" s="16">
        <v>52.1</v>
      </c>
    </row>
    <row r="308" spans="1:18" ht="13.5" customHeight="1" x14ac:dyDescent="0.2">
      <c r="A308" s="1">
        <v>36021</v>
      </c>
      <c r="C308" s="7">
        <v>780</v>
      </c>
      <c r="D308" s="7">
        <v>1413</v>
      </c>
      <c r="E308" s="7">
        <v>351</v>
      </c>
      <c r="F308" s="7">
        <v>2544</v>
      </c>
      <c r="I308" s="8">
        <v>0.8590308370044053</v>
      </c>
      <c r="J308" s="8">
        <v>0.78938547486033517</v>
      </c>
      <c r="K308" s="8">
        <v>0.72821576763485474</v>
      </c>
      <c r="L308" s="8">
        <v>0.793512164691204</v>
      </c>
      <c r="N308" s="7">
        <v>29</v>
      </c>
      <c r="O308" s="7">
        <v>40</v>
      </c>
      <c r="P308" s="7">
        <v>7</v>
      </c>
      <c r="Q308" s="7">
        <v>76</v>
      </c>
      <c r="R308" s="16">
        <v>71.3</v>
      </c>
    </row>
    <row r="309" spans="1:18" ht="13.5" customHeight="1" x14ac:dyDescent="0.2">
      <c r="A309" s="1">
        <v>35657</v>
      </c>
      <c r="C309" s="7">
        <v>526</v>
      </c>
      <c r="D309" s="7">
        <v>1217</v>
      </c>
      <c r="E309" s="7">
        <v>320</v>
      </c>
      <c r="F309" s="7">
        <v>2063</v>
      </c>
      <c r="I309" s="8">
        <v>0.58770949720670396</v>
      </c>
      <c r="J309" s="8">
        <v>0.66721491228070173</v>
      </c>
      <c r="K309" s="8">
        <v>0.66945606694560666</v>
      </c>
      <c r="L309" s="8">
        <v>0.64348097317529629</v>
      </c>
      <c r="N309" s="7">
        <v>11</v>
      </c>
      <c r="O309" s="7">
        <v>52</v>
      </c>
      <c r="P309" s="7">
        <v>7</v>
      </c>
      <c r="Q309" s="7">
        <v>70</v>
      </c>
      <c r="R309" s="16">
        <v>61.6</v>
      </c>
    </row>
    <row r="310" spans="1:18" ht="13.5" customHeight="1" x14ac:dyDescent="0.2">
      <c r="A310" s="1">
        <v>35293</v>
      </c>
      <c r="C310" s="7">
        <v>442</v>
      </c>
      <c r="D310" s="7">
        <v>1197</v>
      </c>
      <c r="E310" s="7">
        <v>316</v>
      </c>
      <c r="F310" s="7">
        <v>1955</v>
      </c>
      <c r="I310" s="8">
        <v>0.49385474860335193</v>
      </c>
      <c r="J310" s="8">
        <v>0.65625</v>
      </c>
      <c r="K310" s="8">
        <v>0.66108786610878656</v>
      </c>
      <c r="L310" s="8">
        <v>0.60979413599500931</v>
      </c>
      <c r="N310" s="7">
        <v>30</v>
      </c>
      <c r="O310" s="7">
        <v>67</v>
      </c>
      <c r="P310" s="7">
        <v>-4</v>
      </c>
      <c r="Q310" s="7">
        <v>93</v>
      </c>
      <c r="R310" s="16">
        <v>74</v>
      </c>
    </row>
    <row r="311" spans="1:18" ht="13.5" customHeight="1" x14ac:dyDescent="0.2">
      <c r="A311" s="1">
        <v>34929</v>
      </c>
      <c r="C311">
        <v>673</v>
      </c>
      <c r="D311">
        <v>1302</v>
      </c>
      <c r="E311">
        <v>382</v>
      </c>
      <c r="F311">
        <v>2357</v>
      </c>
      <c r="I311" s="8">
        <v>0.74118942731277537</v>
      </c>
      <c r="J311" s="8">
        <v>0.72737430167597761</v>
      </c>
      <c r="K311" s="8">
        <v>0.79253112033195017</v>
      </c>
      <c r="L311" s="8">
        <v>0.74119496855345912</v>
      </c>
      <c r="N311">
        <v>-4</v>
      </c>
      <c r="O311">
        <v>38</v>
      </c>
      <c r="P311">
        <v>3</v>
      </c>
      <c r="Q311">
        <v>37</v>
      </c>
      <c r="R311" s="16">
        <v>53</v>
      </c>
    </row>
    <row r="312" spans="1:18" ht="13.5" customHeight="1" x14ac:dyDescent="0.2">
      <c r="A312" s="1">
        <v>34565</v>
      </c>
      <c r="C312">
        <v>760</v>
      </c>
      <c r="D312">
        <v>1403</v>
      </c>
      <c r="E312">
        <v>376</v>
      </c>
      <c r="F312">
        <v>2539</v>
      </c>
      <c r="I312" s="8">
        <v>0.83700440528634357</v>
      </c>
      <c r="J312" s="8">
        <v>0.78379888268156428</v>
      </c>
      <c r="K312" s="8">
        <v>0.78008298755186722</v>
      </c>
      <c r="L312" s="8">
        <v>0.79842767295597483</v>
      </c>
      <c r="N312">
        <v>23</v>
      </c>
      <c r="O312">
        <v>70</v>
      </c>
      <c r="P312">
        <v>6</v>
      </c>
      <c r="Q312">
        <v>99</v>
      </c>
      <c r="R312" s="16">
        <v>56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36756</v>
      </c>
      <c r="C315" s="7">
        <f>[87]STOR951!$D$13</f>
        <v>517</v>
      </c>
      <c r="D315" s="7">
        <f>[87]STOR951!$D$17</f>
        <v>1209</v>
      </c>
      <c r="E315" s="7">
        <f>[87]STOR951!$D$21</f>
        <v>366</v>
      </c>
      <c r="F315" s="7">
        <f>[87]STOR951!$D$25</f>
        <v>2092</v>
      </c>
      <c r="I315" s="8">
        <f>[87]STOR951!$G$13</f>
        <v>0.54249737670514164</v>
      </c>
      <c r="J315" s="8">
        <f>[87]STOR951!$G$17</f>
        <v>0.65885558583106263</v>
      </c>
      <c r="K315" s="8">
        <f>[87]STOR951!$G$21</f>
        <v>0.72332015810276684</v>
      </c>
      <c r="L315" s="8">
        <f>[87]STOR951!$G$25</f>
        <v>0.6350941105039466</v>
      </c>
      <c r="N315" s="7">
        <f>[87]STOR951!$E$13</f>
        <v>4</v>
      </c>
      <c r="O315" s="7">
        <f>[87]STOR951!$E$17</f>
        <v>52</v>
      </c>
      <c r="P315" s="7">
        <f>[87]STOR951!$E$21</f>
        <v>-1</v>
      </c>
      <c r="Q315" s="7">
        <f>[87]STOR951!$E$25</f>
        <v>55</v>
      </c>
      <c r="R315" s="16">
        <v>47.3</v>
      </c>
    </row>
    <row r="316" spans="1:18" ht="13.5" customHeight="1" x14ac:dyDescent="0.2">
      <c r="A316" s="1">
        <v>36392</v>
      </c>
      <c r="C316" s="7">
        <f>[35]STOR951!$D$13</f>
        <v>729</v>
      </c>
      <c r="D316" s="7">
        <f>[35]STOR951!$D$17</f>
        <v>1331</v>
      </c>
      <c r="E316" s="7">
        <f>[35]STOR951!$D$21</f>
        <v>392</v>
      </c>
      <c r="F316" s="7">
        <f>[35]STOR951!$D$25</f>
        <v>2452</v>
      </c>
      <c r="I316" s="8">
        <f>[35]STOR951!$G$13</f>
        <v>0.768177028451001</v>
      </c>
      <c r="J316" s="8">
        <f>[35]STOR951!$G$17</f>
        <v>0.73576561636263127</v>
      </c>
      <c r="K316" s="8">
        <f>[35]STOR951!$G$21</f>
        <v>0.8</v>
      </c>
      <c r="L316" s="8">
        <f>[35]STOR951!$G$25</f>
        <v>0.76481597005614477</v>
      </c>
      <c r="N316" s="7">
        <f>[35]STOR951!$E$13</f>
        <v>4</v>
      </c>
      <c r="O316" s="7">
        <f>[35]STOR951!$E$17</f>
        <v>41</v>
      </c>
      <c r="P316" s="7">
        <f>[35]STOR951!$E$21</f>
        <v>5</v>
      </c>
      <c r="Q316" s="7">
        <f>[35]STOR951!$E$25</f>
        <v>50</v>
      </c>
      <c r="R316" s="16"/>
    </row>
    <row r="317" spans="1:18" ht="13.5" customHeight="1" x14ac:dyDescent="0.2">
      <c r="A317" s="1">
        <v>36028</v>
      </c>
      <c r="C317" s="7">
        <v>794</v>
      </c>
      <c r="D317" s="7">
        <v>1460</v>
      </c>
      <c r="E317" s="7">
        <v>361</v>
      </c>
      <c r="F317" s="7">
        <v>2615</v>
      </c>
      <c r="I317" s="8">
        <v>0.87444933920704848</v>
      </c>
      <c r="J317" s="8">
        <v>0.81564245810055869</v>
      </c>
      <c r="K317" s="8">
        <v>0.74896265560165975</v>
      </c>
      <c r="L317" s="8">
        <v>0.81565814098565192</v>
      </c>
      <c r="N317" s="7">
        <v>14</v>
      </c>
      <c r="O317" s="7">
        <v>47</v>
      </c>
      <c r="P317" s="7">
        <v>10</v>
      </c>
      <c r="Q317" s="7">
        <v>71</v>
      </c>
      <c r="R317" s="16">
        <v>75.599999999999994</v>
      </c>
    </row>
    <row r="318" spans="1:18" ht="13.5" customHeight="1" x14ac:dyDescent="0.2">
      <c r="A318" s="1">
        <v>35664</v>
      </c>
      <c r="C318" s="7">
        <v>531</v>
      </c>
      <c r="D318" s="7">
        <v>1272</v>
      </c>
      <c r="E318" s="7">
        <v>325</v>
      </c>
      <c r="F318" s="7">
        <v>2128</v>
      </c>
      <c r="I318" s="8">
        <v>0.59329608938547485</v>
      </c>
      <c r="J318" s="8">
        <v>0.69736842105263153</v>
      </c>
      <c r="K318" s="8">
        <v>0.67991631799163177</v>
      </c>
      <c r="L318" s="8">
        <v>0.66375545851528384</v>
      </c>
      <c r="N318" s="7">
        <v>5</v>
      </c>
      <c r="O318" s="7">
        <v>55</v>
      </c>
      <c r="P318" s="7">
        <v>5</v>
      </c>
      <c r="Q318" s="7">
        <v>65</v>
      </c>
      <c r="R318" s="16">
        <v>54.7</v>
      </c>
    </row>
    <row r="319" spans="1:18" ht="13.5" customHeight="1" x14ac:dyDescent="0.2">
      <c r="A319" s="1">
        <v>35300</v>
      </c>
      <c r="C319" s="7">
        <v>461</v>
      </c>
      <c r="D319" s="7">
        <v>1250</v>
      </c>
      <c r="E319" s="7">
        <v>315</v>
      </c>
      <c r="F319" s="7">
        <v>2026</v>
      </c>
      <c r="I319" s="8">
        <v>0.51508379888268152</v>
      </c>
      <c r="J319" s="8">
        <v>0.6853070175438597</v>
      </c>
      <c r="K319" s="8">
        <v>0.65899581589958156</v>
      </c>
      <c r="L319" s="8">
        <v>0.63194011228945723</v>
      </c>
      <c r="N319" s="7">
        <v>19</v>
      </c>
      <c r="O319" s="7">
        <v>53</v>
      </c>
      <c r="P319" s="7">
        <v>-1</v>
      </c>
      <c r="Q319" s="7">
        <v>71</v>
      </c>
      <c r="R319" s="16">
        <v>88</v>
      </c>
    </row>
    <row r="320" spans="1:18" ht="13.5" customHeight="1" x14ac:dyDescent="0.2">
      <c r="A320" s="1">
        <v>34936</v>
      </c>
      <c r="C320">
        <v>679</v>
      </c>
      <c r="D320">
        <v>1351</v>
      </c>
      <c r="E320">
        <v>386</v>
      </c>
      <c r="F320">
        <v>2416</v>
      </c>
      <c r="I320" s="8">
        <v>0.74779735682819382</v>
      </c>
      <c r="J320" s="8">
        <v>0.75474860335195526</v>
      </c>
      <c r="K320" s="8">
        <v>0.80082987551867224</v>
      </c>
      <c r="L320" s="8">
        <v>0.75974842767295603</v>
      </c>
      <c r="N320">
        <v>6</v>
      </c>
      <c r="O320">
        <v>49</v>
      </c>
      <c r="P320">
        <v>4</v>
      </c>
      <c r="Q320">
        <v>59</v>
      </c>
      <c r="R320" s="16">
        <v>72</v>
      </c>
    </row>
    <row r="321" spans="1:18" ht="13.5" customHeight="1" x14ac:dyDescent="0.2">
      <c r="A321" s="1">
        <v>34572</v>
      </c>
      <c r="C321">
        <v>782</v>
      </c>
      <c r="D321">
        <v>1458</v>
      </c>
      <c r="E321">
        <v>384</v>
      </c>
      <c r="F321">
        <v>2624</v>
      </c>
      <c r="I321" s="8">
        <v>0.86123348017621149</v>
      </c>
      <c r="J321" s="8">
        <v>0.81452513966480444</v>
      </c>
      <c r="K321" s="8">
        <v>0.79668049792531115</v>
      </c>
      <c r="L321" s="8">
        <v>0.82515723270440255</v>
      </c>
      <c r="N321">
        <v>22</v>
      </c>
      <c r="O321">
        <v>55</v>
      </c>
      <c r="P321">
        <v>8</v>
      </c>
      <c r="Q321">
        <v>85</v>
      </c>
      <c r="R321" s="16">
        <v>60</v>
      </c>
    </row>
    <row r="322" spans="1:18" ht="13.5" customHeight="1" x14ac:dyDescent="0.2">
      <c r="R322" s="16"/>
    </row>
    <row r="323" spans="1:18" ht="13.5" customHeight="1" x14ac:dyDescent="0.2">
      <c r="R323" s="16"/>
    </row>
    <row r="324" spans="1:18" ht="13.5" customHeight="1" x14ac:dyDescent="0.2">
      <c r="A324" s="1">
        <v>36763</v>
      </c>
      <c r="C324" s="7">
        <f>[88]STOR951!$D$13</f>
        <v>529</v>
      </c>
      <c r="D324" s="7">
        <f>[88]STOR951!$D$17</f>
        <v>1254</v>
      </c>
      <c r="E324" s="7">
        <f>[88]STOR951!$D$21</f>
        <v>361</v>
      </c>
      <c r="F324" s="7">
        <f>[88]STOR951!$D$25</f>
        <v>2144</v>
      </c>
      <c r="I324" s="8">
        <f>[88]STOR951!$G$13</f>
        <v>0.55508919202518359</v>
      </c>
      <c r="J324" s="8">
        <f>[88]STOR951!$G$17</f>
        <v>0.68337874659400544</v>
      </c>
      <c r="K324" s="8">
        <f>[88]STOR951!$G$21</f>
        <v>0.7134387351778656</v>
      </c>
      <c r="L324" s="8">
        <f>[88]STOR951!$G$25</f>
        <v>0.65088038858530661</v>
      </c>
      <c r="N324" s="7">
        <f>[88]STOR951!$E$13</f>
        <v>12</v>
      </c>
      <c r="O324" s="7">
        <f>[88]STOR951!$E$17</f>
        <v>45</v>
      </c>
      <c r="P324" s="7">
        <f>[88]STOR951!$E$21</f>
        <v>-5</v>
      </c>
      <c r="Q324" s="7">
        <f>[88]STOR951!$E$25</f>
        <v>52</v>
      </c>
      <c r="R324" s="16">
        <v>51</v>
      </c>
    </row>
    <row r="325" spans="1:18" ht="13.5" customHeight="1" x14ac:dyDescent="0.2">
      <c r="A325" s="1">
        <v>36399</v>
      </c>
      <c r="C325" s="7">
        <f>[36]STOR951!$D$13</f>
        <v>749</v>
      </c>
      <c r="D325" s="7">
        <f>[36]STOR951!$D$17</f>
        <v>1382</v>
      </c>
      <c r="E325" s="7">
        <f>[36]STOR951!$D$21</f>
        <v>390</v>
      </c>
      <c r="F325" s="7">
        <f>[36]STOR951!$D$25</f>
        <v>2521</v>
      </c>
      <c r="I325" s="8">
        <f>[36]STOR951!$G$13</f>
        <v>0.78925184404636461</v>
      </c>
      <c r="J325" s="8">
        <f>[36]STOR951!$G$17</f>
        <v>0.76395798783858482</v>
      </c>
      <c r="K325" s="8">
        <f>[36]STOR951!$G$21</f>
        <v>0.79591836734693877</v>
      </c>
      <c r="L325" s="8">
        <f>[36]STOR951!$G$25</f>
        <v>0.78633811603243919</v>
      </c>
      <c r="N325" s="7">
        <f>[36]STOR951!$E$13</f>
        <v>20</v>
      </c>
      <c r="O325" s="7">
        <f>[36]STOR951!$E$17</f>
        <v>51</v>
      </c>
      <c r="P325" s="7">
        <f>[36]STOR951!$E$21</f>
        <v>-2</v>
      </c>
      <c r="Q325" s="7">
        <f>[36]STOR951!$E$25</f>
        <v>69</v>
      </c>
      <c r="R325" s="16">
        <v>41.7</v>
      </c>
    </row>
    <row r="326" spans="1:18" ht="13.5" customHeight="1" x14ac:dyDescent="0.2">
      <c r="A326" s="1">
        <v>36035</v>
      </c>
      <c r="C326" s="7">
        <v>804</v>
      </c>
      <c r="D326" s="7">
        <v>1500</v>
      </c>
      <c r="E326" s="7">
        <v>368</v>
      </c>
      <c r="F326" s="7">
        <v>2672</v>
      </c>
      <c r="G326">
        <v>2698</v>
      </c>
      <c r="H326" s="6">
        <f>G326-F326</f>
        <v>26</v>
      </c>
      <c r="I326" s="8">
        <v>0.88546255506607929</v>
      </c>
      <c r="J326" s="8">
        <v>0.83798882681564246</v>
      </c>
      <c r="K326" s="8">
        <v>0.76348547717842319</v>
      </c>
      <c r="L326" s="8">
        <v>0.8334373050530256</v>
      </c>
      <c r="N326" s="7">
        <v>10</v>
      </c>
      <c r="O326" s="7">
        <v>40</v>
      </c>
      <c r="P326" s="7">
        <v>7</v>
      </c>
      <c r="Q326" s="7">
        <v>57</v>
      </c>
      <c r="R326" s="16">
        <v>75.7</v>
      </c>
    </row>
    <row r="327" spans="1:18" ht="13.5" customHeight="1" x14ac:dyDescent="0.2">
      <c r="A327" s="1">
        <v>35671</v>
      </c>
      <c r="C327" s="7">
        <v>554</v>
      </c>
      <c r="D327" s="7">
        <v>1327</v>
      </c>
      <c r="E327" s="7">
        <v>331</v>
      </c>
      <c r="F327" s="7">
        <v>2212</v>
      </c>
      <c r="G327">
        <v>2336</v>
      </c>
      <c r="H327" s="6">
        <f>G327-F327</f>
        <v>124</v>
      </c>
      <c r="I327" s="8">
        <v>0.61899441340782124</v>
      </c>
      <c r="J327" s="8">
        <v>0.72752192982456143</v>
      </c>
      <c r="K327" s="8">
        <v>0.69246861924686187</v>
      </c>
      <c r="L327" s="8">
        <v>0.68995633187772931</v>
      </c>
      <c r="N327" s="7">
        <v>23</v>
      </c>
      <c r="O327" s="7">
        <v>55</v>
      </c>
      <c r="P327" s="7">
        <v>6</v>
      </c>
      <c r="Q327" s="7">
        <v>84</v>
      </c>
      <c r="R327" s="16">
        <v>47.1</v>
      </c>
    </row>
    <row r="328" spans="1:18" ht="13.5" customHeight="1" x14ac:dyDescent="0.2">
      <c r="A328" s="1">
        <v>35307</v>
      </c>
      <c r="C328" s="7">
        <v>491</v>
      </c>
      <c r="D328" s="7">
        <v>1315</v>
      </c>
      <c r="E328" s="7">
        <v>314</v>
      </c>
      <c r="F328" s="7">
        <v>2120</v>
      </c>
      <c r="G328">
        <v>2240</v>
      </c>
      <c r="H328" s="6">
        <f>G328-F328</f>
        <v>120</v>
      </c>
      <c r="I328" s="8">
        <v>0.54860335195530729</v>
      </c>
      <c r="J328" s="8">
        <v>0.7209429824561403</v>
      </c>
      <c r="K328" s="8">
        <v>0.65690376569037656</v>
      </c>
      <c r="L328" s="8">
        <v>0.66126013724266997</v>
      </c>
      <c r="N328" s="7">
        <v>30</v>
      </c>
      <c r="O328" s="7">
        <v>65</v>
      </c>
      <c r="P328" s="7">
        <v>-1</v>
      </c>
      <c r="Q328" s="7">
        <v>94</v>
      </c>
      <c r="R328" s="16">
        <v>71</v>
      </c>
    </row>
    <row r="329" spans="1:18" ht="13.5" customHeight="1" x14ac:dyDescent="0.2">
      <c r="A329" s="1">
        <v>34943</v>
      </c>
      <c r="C329">
        <v>680</v>
      </c>
      <c r="D329">
        <v>1400</v>
      </c>
      <c r="E329">
        <v>387</v>
      </c>
      <c r="F329">
        <v>2467</v>
      </c>
      <c r="G329">
        <v>2495</v>
      </c>
      <c r="H329" s="6">
        <f>G329-F329</f>
        <v>28</v>
      </c>
      <c r="I329" s="8">
        <v>0.74889867841409696</v>
      </c>
      <c r="J329" s="8">
        <v>0.78212290502793291</v>
      </c>
      <c r="K329" s="8">
        <v>0.80290456431535273</v>
      </c>
      <c r="L329" s="8">
        <v>0.77578616352201257</v>
      </c>
      <c r="N329">
        <v>1</v>
      </c>
      <c r="O329">
        <v>49</v>
      </c>
      <c r="P329">
        <v>1</v>
      </c>
      <c r="Q329">
        <v>51</v>
      </c>
      <c r="R329" s="16">
        <v>68</v>
      </c>
    </row>
    <row r="330" spans="1:18" ht="13.5" customHeight="1" x14ac:dyDescent="0.2">
      <c r="A330" s="1">
        <v>34579</v>
      </c>
      <c r="C330">
        <v>807</v>
      </c>
      <c r="D330">
        <v>1508</v>
      </c>
      <c r="E330">
        <v>392</v>
      </c>
      <c r="F330">
        <v>2707</v>
      </c>
      <c r="G330">
        <v>2607</v>
      </c>
      <c r="H330" s="6">
        <f>G330-F330</f>
        <v>-100</v>
      </c>
      <c r="I330" s="8">
        <v>0.88876651982378851</v>
      </c>
      <c r="J330" s="8">
        <v>0.84245810055865922</v>
      </c>
      <c r="K330" s="8">
        <v>0.81327800829875518</v>
      </c>
      <c r="L330" s="8">
        <v>0.8512578616352201</v>
      </c>
      <c r="N330">
        <v>25</v>
      </c>
      <c r="O330">
        <v>50</v>
      </c>
      <c r="P330">
        <v>8</v>
      </c>
      <c r="Q330">
        <v>83</v>
      </c>
      <c r="R330" s="16">
        <v>62</v>
      </c>
    </row>
    <row r="331" spans="1:18" ht="13.5" customHeight="1" x14ac:dyDescent="0.2">
      <c r="R331" s="16"/>
    </row>
    <row r="332" spans="1:18" ht="13.5" customHeight="1" x14ac:dyDescent="0.2">
      <c r="R332" s="16"/>
    </row>
    <row r="333" spans="1:18" ht="13.5" customHeight="1" x14ac:dyDescent="0.2">
      <c r="A333" s="1">
        <v>36770</v>
      </c>
      <c r="C333" s="7">
        <f>[89]STOR951!$D$13</f>
        <v>532</v>
      </c>
      <c r="D333" s="7">
        <f>[89]STOR951!$D$17</f>
        <v>1294</v>
      </c>
      <c r="E333" s="7">
        <f>[89]STOR951!$D$21</f>
        <v>360</v>
      </c>
      <c r="F333" s="7">
        <f>[89]STOR951!$D$25</f>
        <v>2186</v>
      </c>
      <c r="G333">
        <v>2190</v>
      </c>
      <c r="H333" s="6">
        <f>G333-F333</f>
        <v>4</v>
      </c>
      <c r="I333" s="8">
        <f>[89]STOR951!$G$13</f>
        <v>0.55823714585519413</v>
      </c>
      <c r="J333" s="8">
        <f>[89]STOR951!$G$17</f>
        <v>0.70517711171662123</v>
      </c>
      <c r="K333" s="8">
        <f>[89]STOR951!$G$21</f>
        <v>0.71146245059288538</v>
      </c>
      <c r="L333" s="8">
        <f>[89]STOR951!$G$25</f>
        <v>0.66363084395871286</v>
      </c>
      <c r="N333" s="7">
        <f>[89]STOR951!$E$13</f>
        <v>3</v>
      </c>
      <c r="O333" s="7">
        <f>[89]STOR951!$E$17</f>
        <v>40</v>
      </c>
      <c r="P333" s="7">
        <f>[89]STOR951!$E$21</f>
        <v>-1</v>
      </c>
      <c r="Q333" s="7">
        <f>[89]STOR951!$E$25</f>
        <v>42</v>
      </c>
      <c r="R333" s="16">
        <v>33.299999999999997</v>
      </c>
    </row>
    <row r="334" spans="1:18" ht="13.5" customHeight="1" x14ac:dyDescent="0.2">
      <c r="A334" s="1">
        <v>36406</v>
      </c>
      <c r="C334" s="7">
        <f>[37]STOR951!$D$13</f>
        <v>764</v>
      </c>
      <c r="D334" s="7">
        <f>[37]STOR951!$D$17</f>
        <v>1427</v>
      </c>
      <c r="E334" s="7">
        <f>[37]STOR951!$D$21</f>
        <v>396</v>
      </c>
      <c r="F334" s="7">
        <f>[37]STOR951!$D$25</f>
        <v>2587</v>
      </c>
      <c r="G334">
        <v>2632</v>
      </c>
      <c r="H334" s="6">
        <f>G334-F334</f>
        <v>45</v>
      </c>
      <c r="I334" s="8">
        <f>[37]STOR951!$G$13</f>
        <v>0.8050579557428873</v>
      </c>
      <c r="J334" s="8">
        <f>[37]STOR951!$G$17</f>
        <v>0.78883360972913208</v>
      </c>
      <c r="K334" s="8">
        <f>[37]STOR951!$G$21</f>
        <v>0.80816326530612248</v>
      </c>
      <c r="L334" s="8">
        <f>[37]STOR951!$G$25</f>
        <v>0.80692451653150343</v>
      </c>
      <c r="N334" s="7">
        <f>[37]STOR951!$E$13</f>
        <v>15</v>
      </c>
      <c r="O334" s="7">
        <f>[37]STOR951!$E$17</f>
        <v>45</v>
      </c>
      <c r="P334" s="7">
        <f>[37]STOR951!$E$21</f>
        <v>6</v>
      </c>
      <c r="Q334" s="7">
        <f>[37]STOR951!$E$25</f>
        <v>66</v>
      </c>
      <c r="R334" s="16">
        <v>36.700000000000003</v>
      </c>
    </row>
    <row r="335" spans="1:18" ht="13.5" customHeight="1" x14ac:dyDescent="0.2">
      <c r="A335" s="1">
        <v>36042</v>
      </c>
      <c r="C335" s="7">
        <v>802</v>
      </c>
      <c r="D335" s="7">
        <v>1536</v>
      </c>
      <c r="E335" s="7">
        <v>369</v>
      </c>
      <c r="F335" s="7">
        <v>2707</v>
      </c>
      <c r="I335" s="8">
        <v>0.88325991189427311</v>
      </c>
      <c r="J335" s="8">
        <v>0.85810055865921786</v>
      </c>
      <c r="K335" s="8">
        <v>0.76556016597510368</v>
      </c>
      <c r="L335" s="8">
        <v>0.84435433562071116</v>
      </c>
      <c r="N335" s="7">
        <v>-2</v>
      </c>
      <c r="O335" s="7">
        <v>36</v>
      </c>
      <c r="P335" s="7">
        <v>1</v>
      </c>
      <c r="Q335" s="7">
        <v>35</v>
      </c>
      <c r="R335" s="16">
        <v>76.7</v>
      </c>
    </row>
    <row r="336" spans="1:18" ht="13.5" customHeight="1" x14ac:dyDescent="0.2">
      <c r="A336" s="1">
        <v>35678</v>
      </c>
      <c r="C336" s="7">
        <v>585</v>
      </c>
      <c r="D336" s="7">
        <v>1386</v>
      </c>
      <c r="E336" s="7">
        <v>337</v>
      </c>
      <c r="F336" s="7">
        <v>2308</v>
      </c>
      <c r="I336" s="8">
        <v>0.65363128491620115</v>
      </c>
      <c r="J336" s="8">
        <v>0.75986842105263153</v>
      </c>
      <c r="K336" s="8">
        <v>0.70502092050209209</v>
      </c>
      <c r="L336" s="8">
        <v>0.71990018714909543</v>
      </c>
      <c r="N336" s="7">
        <v>31</v>
      </c>
      <c r="O336" s="7">
        <v>59</v>
      </c>
      <c r="P336" s="7">
        <v>6</v>
      </c>
      <c r="Q336" s="7">
        <v>96</v>
      </c>
      <c r="R336" s="16">
        <v>60.2</v>
      </c>
    </row>
    <row r="337" spans="1:18" ht="13.5" customHeight="1" x14ac:dyDescent="0.2">
      <c r="A337" s="1">
        <v>35314</v>
      </c>
      <c r="C337" s="7">
        <v>515</v>
      </c>
      <c r="D337" s="7">
        <v>1382</v>
      </c>
      <c r="E337" s="7">
        <v>321</v>
      </c>
      <c r="F337" s="7">
        <v>2218</v>
      </c>
      <c r="I337" s="8">
        <v>0.57541899441340782</v>
      </c>
      <c r="J337" s="8">
        <v>0.75767543859649122</v>
      </c>
      <c r="K337" s="8">
        <v>0.67154811715481166</v>
      </c>
      <c r="L337" s="8">
        <v>0.69182782283218969</v>
      </c>
      <c r="N337" s="7">
        <v>24</v>
      </c>
      <c r="O337" s="7">
        <v>67</v>
      </c>
      <c r="P337" s="7">
        <v>7</v>
      </c>
      <c r="Q337" s="7">
        <v>98</v>
      </c>
      <c r="R337" s="16">
        <v>83</v>
      </c>
    </row>
    <row r="338" spans="1:18" ht="13.5" customHeight="1" x14ac:dyDescent="0.2">
      <c r="A338" s="1">
        <v>34950</v>
      </c>
      <c r="C338">
        <v>700</v>
      </c>
      <c r="D338">
        <v>1453</v>
      </c>
      <c r="E338">
        <v>390</v>
      </c>
      <c r="F338">
        <v>2543</v>
      </c>
      <c r="I338" s="8">
        <v>0.77092511013215859</v>
      </c>
      <c r="J338" s="8">
        <v>0.81173184357541894</v>
      </c>
      <c r="K338" s="8">
        <v>0.8091286307053942</v>
      </c>
      <c r="L338" s="8">
        <v>0.79968553459119496</v>
      </c>
      <c r="N338">
        <v>20</v>
      </c>
      <c r="O338">
        <v>53</v>
      </c>
      <c r="P338">
        <v>3</v>
      </c>
      <c r="Q338">
        <v>76</v>
      </c>
      <c r="R338" s="16">
        <v>78</v>
      </c>
    </row>
    <row r="339" spans="1:18" ht="13.5" customHeight="1" x14ac:dyDescent="0.2">
      <c r="A339" s="1">
        <v>34586</v>
      </c>
      <c r="C339">
        <v>819</v>
      </c>
      <c r="D339">
        <v>1557</v>
      </c>
      <c r="E339">
        <v>407</v>
      </c>
      <c r="F339">
        <v>2783</v>
      </c>
      <c r="I339" s="8">
        <v>0.90198237885462551</v>
      </c>
      <c r="J339" s="8">
        <v>0.86983240223463687</v>
      </c>
      <c r="K339" s="8">
        <v>0.84439834024896265</v>
      </c>
      <c r="L339" s="8">
        <v>0.87515723270440249</v>
      </c>
      <c r="N339">
        <v>12</v>
      </c>
      <c r="O339">
        <v>49</v>
      </c>
      <c r="P339">
        <v>15</v>
      </c>
      <c r="Q339">
        <v>76</v>
      </c>
      <c r="R339" s="16">
        <v>71</v>
      </c>
    </row>
    <row r="340" spans="1:18" ht="13.5" customHeight="1" x14ac:dyDescent="0.2">
      <c r="R340" s="16"/>
    </row>
    <row r="341" spans="1:18" ht="13.5" customHeight="1" x14ac:dyDescent="0.2">
      <c r="R341" s="16"/>
    </row>
    <row r="342" spans="1:18" ht="13.5" customHeight="1" x14ac:dyDescent="0.2">
      <c r="A342" s="1">
        <v>36777</v>
      </c>
      <c r="C342" s="7">
        <f>[90]STOR951!$D$13</f>
        <v>549</v>
      </c>
      <c r="D342" s="7">
        <f>[90]STOR951!$D$17</f>
        <v>1344</v>
      </c>
      <c r="E342" s="7">
        <f>[90]STOR951!$D$21</f>
        <v>365</v>
      </c>
      <c r="F342" s="7">
        <f>[90]STOR951!$D$25</f>
        <v>2258</v>
      </c>
      <c r="I342" s="8">
        <f>[90]STOR951!$G$13</f>
        <v>0.57607555089192031</v>
      </c>
      <c r="J342" s="8">
        <f>[90]STOR951!$G$17</f>
        <v>0.73242506811989105</v>
      </c>
      <c r="K342" s="8">
        <f>[90]STOR951!$G$21</f>
        <v>0.72134387351778662</v>
      </c>
      <c r="L342" s="8">
        <f>[90]STOR951!$G$25</f>
        <v>0.68548876745598053</v>
      </c>
      <c r="N342" s="7">
        <f>[90]STOR951!$E$13</f>
        <v>17</v>
      </c>
      <c r="O342" s="7">
        <f>[90]STOR951!$E$17</f>
        <v>50</v>
      </c>
      <c r="P342" s="7">
        <f>[90]STOR951!$E$21</f>
        <v>5</v>
      </c>
      <c r="Q342" s="7">
        <f>[90]STOR951!$E$25</f>
        <v>72</v>
      </c>
      <c r="R342" s="16">
        <v>45.1</v>
      </c>
    </row>
    <row r="343" spans="1:18" ht="13.5" customHeight="1" x14ac:dyDescent="0.2">
      <c r="A343" s="1">
        <v>36413</v>
      </c>
      <c r="C343" s="7">
        <f>[38]STOR951!$D$13</f>
        <v>782</v>
      </c>
      <c r="D343" s="7">
        <f>[38]STOR951!$D$17</f>
        <v>1482</v>
      </c>
      <c r="E343" s="7">
        <f>[38]STOR951!$D$21</f>
        <v>404</v>
      </c>
      <c r="F343" s="7">
        <f>[38]STOR951!$D$25</f>
        <v>2668</v>
      </c>
      <c r="I343" s="8">
        <f>[38]STOR951!$G$13</f>
        <v>0.82402528977871448</v>
      </c>
      <c r="J343" s="8">
        <f>[38]STOR951!$G$17</f>
        <v>0.8192371475953566</v>
      </c>
      <c r="K343" s="8">
        <f>[38]STOR951!$G$21</f>
        <v>0.82448979591836735</v>
      </c>
      <c r="L343" s="8">
        <f>[38]STOR951!$G$25</f>
        <v>0.83218964441671861</v>
      </c>
      <c r="N343" s="7">
        <f>[38]STOR951!$E$13</f>
        <v>18</v>
      </c>
      <c r="O343" s="7">
        <f>[38]STOR951!$E$17</f>
        <v>55</v>
      </c>
      <c r="P343" s="7">
        <f>[38]STOR951!$E$21</f>
        <v>8</v>
      </c>
      <c r="Q343" s="7">
        <f>[38]STOR951!$E$25</f>
        <v>81</v>
      </c>
      <c r="R343" s="16">
        <v>56.4</v>
      </c>
    </row>
    <row r="344" spans="1:18" ht="13.5" customHeight="1" x14ac:dyDescent="0.2">
      <c r="A344" s="1">
        <v>36049</v>
      </c>
      <c r="C344" s="7">
        <v>820</v>
      </c>
      <c r="D344" s="7">
        <v>1578</v>
      </c>
      <c r="E344" s="7">
        <v>379</v>
      </c>
      <c r="F344" s="7">
        <v>2777</v>
      </c>
      <c r="I344" s="8">
        <v>0.90308370044052866</v>
      </c>
      <c r="J344" s="8">
        <v>0.88156424581005588</v>
      </c>
      <c r="K344" s="8">
        <v>0.7863070539419087</v>
      </c>
      <c r="L344" s="8">
        <v>0.86618839675608239</v>
      </c>
      <c r="N344" s="7">
        <v>18</v>
      </c>
      <c r="O344" s="7">
        <v>42</v>
      </c>
      <c r="P344" s="7">
        <v>10</v>
      </c>
      <c r="Q344" s="7">
        <v>70</v>
      </c>
      <c r="R344" s="16">
        <v>57.7</v>
      </c>
    </row>
    <row r="345" spans="1:18" ht="13.5" customHeight="1" x14ac:dyDescent="0.2">
      <c r="A345" s="1">
        <v>35685</v>
      </c>
      <c r="C345" s="7">
        <v>614</v>
      </c>
      <c r="D345" s="7">
        <v>1443</v>
      </c>
      <c r="E345" s="7">
        <v>339</v>
      </c>
      <c r="F345" s="7">
        <v>2396</v>
      </c>
      <c r="I345" s="8">
        <v>0.68603351955307268</v>
      </c>
      <c r="J345" s="8">
        <v>0.79111842105263153</v>
      </c>
      <c r="K345" s="8">
        <v>0.70920502092050208</v>
      </c>
      <c r="L345" s="8">
        <v>0.74734872114784778</v>
      </c>
      <c r="N345" s="7">
        <v>29</v>
      </c>
      <c r="O345" s="7">
        <v>57</v>
      </c>
      <c r="P345" s="7">
        <v>2</v>
      </c>
      <c r="Q345" s="7">
        <v>88</v>
      </c>
      <c r="R345" s="16">
        <v>57.7</v>
      </c>
    </row>
    <row r="346" spans="1:18" ht="13.5" customHeight="1" x14ac:dyDescent="0.2">
      <c r="A346" s="1">
        <v>35321</v>
      </c>
      <c r="C346" s="7">
        <v>544</v>
      </c>
      <c r="D346" s="7">
        <v>1434</v>
      </c>
      <c r="E346" s="7">
        <v>324</v>
      </c>
      <c r="F346" s="7">
        <v>2302</v>
      </c>
      <c r="I346" s="8">
        <v>0.60782122905027935</v>
      </c>
      <c r="J346" s="8">
        <v>0.78618421052631582</v>
      </c>
      <c r="K346" s="8">
        <v>0.67782426778242677</v>
      </c>
      <c r="L346" s="8">
        <v>0.71802869619463505</v>
      </c>
      <c r="N346" s="7">
        <v>29</v>
      </c>
      <c r="O346" s="7">
        <v>52</v>
      </c>
      <c r="P346" s="7">
        <v>3</v>
      </c>
      <c r="Q346" s="7">
        <v>84</v>
      </c>
      <c r="R346" s="16">
        <v>70.099999999999994</v>
      </c>
    </row>
    <row r="347" spans="1:18" ht="13.5" customHeight="1" x14ac:dyDescent="0.2">
      <c r="A347" s="1">
        <v>34957</v>
      </c>
      <c r="C347">
        <v>718</v>
      </c>
      <c r="D347">
        <v>1499</v>
      </c>
      <c r="E347">
        <v>397</v>
      </c>
      <c r="F347">
        <v>2614</v>
      </c>
      <c r="I347" s="8">
        <v>0.79074889867841414</v>
      </c>
      <c r="J347" s="8">
        <v>0.83743016759776534</v>
      </c>
      <c r="K347" s="8">
        <v>0.82365145228215764</v>
      </c>
      <c r="L347" s="8">
        <v>0.82201257861635224</v>
      </c>
      <c r="N347">
        <v>18</v>
      </c>
      <c r="O347">
        <v>46</v>
      </c>
      <c r="P347">
        <v>7</v>
      </c>
      <c r="Q347">
        <v>71</v>
      </c>
      <c r="R347" s="16">
        <v>74</v>
      </c>
    </row>
    <row r="348" spans="1:18" ht="13.5" customHeight="1" x14ac:dyDescent="0.2">
      <c r="A348" s="1">
        <v>34593</v>
      </c>
      <c r="C348">
        <v>834</v>
      </c>
      <c r="D348">
        <v>1598</v>
      </c>
      <c r="E348">
        <v>418</v>
      </c>
      <c r="F348">
        <v>2850</v>
      </c>
      <c r="I348" s="8">
        <v>0.91850220264317184</v>
      </c>
      <c r="J348" s="8">
        <v>0.89273743016759777</v>
      </c>
      <c r="K348" s="8">
        <v>0.86721991701244816</v>
      </c>
      <c r="L348" s="8">
        <v>0.89622641509433965</v>
      </c>
      <c r="N348">
        <v>15</v>
      </c>
      <c r="O348">
        <v>41</v>
      </c>
      <c r="P348">
        <v>11</v>
      </c>
      <c r="Q348">
        <v>67</v>
      </c>
      <c r="R348" s="16">
        <v>69</v>
      </c>
    </row>
    <row r="349" spans="1:18" ht="13.5" customHeight="1" x14ac:dyDescent="0.2">
      <c r="R349" s="16"/>
    </row>
    <row r="350" spans="1:18" ht="13.5" customHeight="1" x14ac:dyDescent="0.2">
      <c r="R350" s="16"/>
    </row>
    <row r="351" spans="1:18" ht="13.5" customHeight="1" x14ac:dyDescent="0.2">
      <c r="A351" s="1">
        <v>36784</v>
      </c>
      <c r="C351" s="7">
        <f>[91]STOR951!$D$13</f>
        <v>566</v>
      </c>
      <c r="D351" s="7">
        <f>[91]STOR951!$D$17</f>
        <v>1392</v>
      </c>
      <c r="E351" s="7">
        <f>[91]STOR951!$D$21</f>
        <v>367</v>
      </c>
      <c r="F351" s="7">
        <f>[91]STOR951!$D$25</f>
        <v>2325</v>
      </c>
      <c r="I351" s="8">
        <f>[91]STOR951!$G$13</f>
        <v>0.59391395592864638</v>
      </c>
      <c r="J351" s="8">
        <f>[91]STOR951!$G$17</f>
        <v>0.75858310626702996</v>
      </c>
      <c r="K351" s="8">
        <f>[91]STOR951!$G$21</f>
        <v>0.72529644268774707</v>
      </c>
      <c r="L351" s="8">
        <f>[91]STOR951!$G$25</f>
        <v>0.70582877959927137</v>
      </c>
      <c r="N351" s="7">
        <f>[91]STOR951!$E$13</f>
        <v>17</v>
      </c>
      <c r="O351" s="7">
        <f>[91]STOR951!$E$17</f>
        <v>48</v>
      </c>
      <c r="P351" s="7">
        <f>[91]STOR951!$E$21</f>
        <v>2</v>
      </c>
      <c r="Q351" s="7">
        <f>[91]STOR951!$E$25</f>
        <v>67</v>
      </c>
      <c r="R351" s="16">
        <v>62.2</v>
      </c>
    </row>
    <row r="352" spans="1:18" ht="13.5" customHeight="1" x14ac:dyDescent="0.2">
      <c r="A352" s="1">
        <v>36420</v>
      </c>
      <c r="C352" s="7">
        <f>[39]STOR951!$D$13</f>
        <v>806</v>
      </c>
      <c r="D352" s="7">
        <f>[39]STOR951!$D$17</f>
        <v>1528</v>
      </c>
      <c r="E352" s="7">
        <f>[39]STOR951!$D$21</f>
        <v>412</v>
      </c>
      <c r="F352" s="7">
        <f>[39]STOR951!$D$25</f>
        <v>2746</v>
      </c>
      <c r="I352" s="8">
        <f>[39]STOR951!$G$13</f>
        <v>0.84931506849315064</v>
      </c>
      <c r="J352" s="8">
        <f>[39]STOR951!$G$17</f>
        <v>0.84466556108347157</v>
      </c>
      <c r="K352" s="8">
        <f>[39]STOR951!$G$21</f>
        <v>0.84081632653061222</v>
      </c>
      <c r="L352" s="8">
        <f>[39]STOR951!$G$25</f>
        <v>0.85651902682470371</v>
      </c>
      <c r="N352" s="7">
        <f>[39]STOR951!$E$13</f>
        <v>24</v>
      </c>
      <c r="O352" s="7">
        <f>[39]STOR951!$E$17</f>
        <v>46</v>
      </c>
      <c r="P352" s="7">
        <f>[39]STOR951!$E$21</f>
        <v>8</v>
      </c>
      <c r="Q352" s="7">
        <f>[39]STOR951!$E$25</f>
        <v>78</v>
      </c>
      <c r="R352" s="16">
        <v>72.599999999999994</v>
      </c>
    </row>
    <row r="353" spans="1:22" ht="13.5" customHeight="1" x14ac:dyDescent="0.2">
      <c r="A353" s="1">
        <v>36056</v>
      </c>
      <c r="C353" s="7">
        <v>830</v>
      </c>
      <c r="D353" s="7">
        <v>1609</v>
      </c>
      <c r="E353" s="7">
        <v>390</v>
      </c>
      <c r="F353" s="7">
        <v>2829</v>
      </c>
      <c r="I353" s="8">
        <v>0.91409691629955947</v>
      </c>
      <c r="J353" s="8">
        <v>0.89888268156424578</v>
      </c>
      <c r="K353" s="8">
        <v>0.8091286307053942</v>
      </c>
      <c r="L353" s="8">
        <v>0.88240798502807238</v>
      </c>
      <c r="N353" s="7">
        <v>10</v>
      </c>
      <c r="O353" s="7">
        <v>31</v>
      </c>
      <c r="P353" s="7">
        <v>11</v>
      </c>
      <c r="Q353" s="7">
        <v>52</v>
      </c>
      <c r="R353" s="16">
        <v>62</v>
      </c>
    </row>
    <row r="354" spans="1:22" ht="13.5" customHeight="1" x14ac:dyDescent="0.2">
      <c r="A354" s="1">
        <v>35692</v>
      </c>
      <c r="C354" s="7">
        <v>629</v>
      </c>
      <c r="D354" s="7">
        <v>1494</v>
      </c>
      <c r="E354" s="7">
        <v>346</v>
      </c>
      <c r="F354" s="7">
        <v>2469</v>
      </c>
      <c r="I354" s="8">
        <v>0.70279329608938546</v>
      </c>
      <c r="J354" s="8">
        <v>0.81907894736842102</v>
      </c>
      <c r="K354" s="8">
        <v>0.72384937238493718</v>
      </c>
      <c r="L354" s="8">
        <v>0.7701185277604492</v>
      </c>
      <c r="N354" s="7">
        <v>15</v>
      </c>
      <c r="O354" s="7">
        <v>51</v>
      </c>
      <c r="P354" s="7">
        <v>7</v>
      </c>
      <c r="Q354" s="7">
        <v>73</v>
      </c>
      <c r="R354" s="16">
        <v>49.7</v>
      </c>
    </row>
    <row r="355" spans="1:22" ht="13.5" customHeight="1" x14ac:dyDescent="0.2">
      <c r="A355" s="1">
        <v>35328</v>
      </c>
      <c r="C355" s="7">
        <v>570</v>
      </c>
      <c r="D355" s="7">
        <v>1491</v>
      </c>
      <c r="E355" s="7">
        <v>330</v>
      </c>
      <c r="F355" s="7">
        <v>2391</v>
      </c>
      <c r="I355" s="8">
        <v>0.63687150837988826</v>
      </c>
      <c r="J355" s="8">
        <v>0.81743421052631582</v>
      </c>
      <c r="K355" s="8">
        <v>0.69037656903765687</v>
      </c>
      <c r="L355" s="8">
        <v>0.7457891453524641</v>
      </c>
      <c r="N355" s="7">
        <v>26</v>
      </c>
      <c r="O355" s="7">
        <v>57</v>
      </c>
      <c r="P355" s="7">
        <v>6</v>
      </c>
      <c r="Q355" s="7">
        <v>89</v>
      </c>
      <c r="R355" s="16">
        <v>66.900000000000006</v>
      </c>
    </row>
    <row r="356" spans="1:22" ht="13.5" customHeight="1" x14ac:dyDescent="0.2">
      <c r="A356" s="1">
        <v>34964</v>
      </c>
      <c r="C356">
        <v>737</v>
      </c>
      <c r="D356">
        <v>1545</v>
      </c>
      <c r="E356">
        <v>401</v>
      </c>
      <c r="F356">
        <v>2683</v>
      </c>
      <c r="I356" s="8">
        <v>0.81167400881057272</v>
      </c>
      <c r="J356" s="8">
        <v>0.86312849162011174</v>
      </c>
      <c r="K356" s="8">
        <v>0.83195020746887971</v>
      </c>
      <c r="L356" s="8">
        <v>0.84371069182389935</v>
      </c>
      <c r="N356">
        <v>19</v>
      </c>
      <c r="O356">
        <v>46</v>
      </c>
      <c r="P356">
        <v>4</v>
      </c>
      <c r="Q356">
        <v>69</v>
      </c>
      <c r="R356" s="16">
        <v>71</v>
      </c>
      <c r="S356">
        <v>62</v>
      </c>
      <c r="T356">
        <v>45</v>
      </c>
      <c r="U356">
        <v>40</v>
      </c>
      <c r="V356">
        <v>35</v>
      </c>
    </row>
    <row r="357" spans="1:22" ht="13.5" customHeight="1" x14ac:dyDescent="0.2">
      <c r="A357" s="1">
        <v>34600</v>
      </c>
      <c r="C357">
        <v>847</v>
      </c>
      <c r="D357">
        <v>1641</v>
      </c>
      <c r="E357">
        <v>416</v>
      </c>
      <c r="F357">
        <v>2904</v>
      </c>
      <c r="I357" s="8">
        <v>0.93281938325991187</v>
      </c>
      <c r="J357" s="8">
        <v>0.9167597765363128</v>
      </c>
      <c r="K357" s="8">
        <v>0.86307053941908718</v>
      </c>
      <c r="L357" s="8">
        <v>0.91320754716981134</v>
      </c>
      <c r="N357">
        <v>13</v>
      </c>
      <c r="O357">
        <v>43</v>
      </c>
      <c r="P357">
        <v>-2</v>
      </c>
      <c r="Q357">
        <v>54</v>
      </c>
      <c r="R357" s="16">
        <v>64</v>
      </c>
    </row>
    <row r="358" spans="1:22" ht="13.5" customHeight="1" x14ac:dyDescent="0.2">
      <c r="R358" s="16"/>
    </row>
    <row r="359" spans="1:22" ht="13.5" customHeight="1" x14ac:dyDescent="0.2">
      <c r="R359" s="16"/>
    </row>
    <row r="360" spans="1:22" ht="13.5" customHeight="1" x14ac:dyDescent="0.2">
      <c r="A360" s="1">
        <v>36791</v>
      </c>
      <c r="C360" s="7">
        <f>[92]STOR951!$D$13</f>
        <v>584</v>
      </c>
      <c r="D360" s="7">
        <f>[92]STOR951!$D$17</f>
        <v>1449</v>
      </c>
      <c r="E360" s="7">
        <f>[92]STOR951!$D$21</f>
        <v>369</v>
      </c>
      <c r="F360" s="7">
        <f>[92]STOR951!$D$25</f>
        <v>2402</v>
      </c>
      <c r="I360" s="8">
        <f>[92]STOR951!$G$13</f>
        <v>0.61280167890870929</v>
      </c>
      <c r="J360" s="8">
        <f>[92]STOR951!$G$17</f>
        <v>0.7896457765667575</v>
      </c>
      <c r="K360" s="8">
        <f>[92]STOR951!$G$21</f>
        <v>0.72924901185770752</v>
      </c>
      <c r="L360" s="8">
        <f>[92]STOR951!$G$25</f>
        <v>0.7292046144505161</v>
      </c>
      <c r="N360" s="7">
        <f>[92]STOR951!$E$13</f>
        <v>18</v>
      </c>
      <c r="O360" s="7">
        <f>[92]STOR951!$E$17</f>
        <v>57</v>
      </c>
      <c r="P360" s="7">
        <f>[92]STOR951!$E$21</f>
        <v>2</v>
      </c>
      <c r="Q360" s="7">
        <f>[92]STOR951!$E$25</f>
        <v>77</v>
      </c>
      <c r="R360" s="16">
        <v>72.7</v>
      </c>
    </row>
    <row r="361" spans="1:22" ht="13.5" customHeight="1" x14ac:dyDescent="0.2">
      <c r="A361" s="1">
        <v>36427</v>
      </c>
      <c r="C361" s="7">
        <f>[40]STOR951!$D$13</f>
        <v>825</v>
      </c>
      <c r="D361" s="7">
        <f>[40]STOR951!$D$17</f>
        <v>1581</v>
      </c>
      <c r="E361" s="7">
        <f>[40]STOR951!$D$21</f>
        <v>419</v>
      </c>
      <c r="F361" s="7">
        <f>[40]STOR951!$D$25</f>
        <v>2825</v>
      </c>
      <c r="I361" s="8">
        <f>[40]STOR951!$G$13</f>
        <v>0.86933614330874609</v>
      </c>
      <c r="J361" s="8">
        <f>[40]STOR951!$G$17</f>
        <v>0.87396351575456055</v>
      </c>
      <c r="K361" s="8">
        <f>[40]STOR951!$G$21</f>
        <v>0.85510204081632657</v>
      </c>
      <c r="L361" s="8">
        <f>[40]STOR951!$G$25</f>
        <v>0.88116032439176539</v>
      </c>
      <c r="N361" s="7">
        <f>[40]STOR951!$E$13</f>
        <v>19</v>
      </c>
      <c r="O361" s="7">
        <f>[40]STOR951!$E$17</f>
        <v>53</v>
      </c>
      <c r="P361" s="7">
        <f>[40]STOR951!$E$21</f>
        <v>7</v>
      </c>
      <c r="Q361" s="7">
        <f>[40]STOR951!$E$25</f>
        <v>79</v>
      </c>
      <c r="R361" s="16">
        <v>76.7</v>
      </c>
    </row>
    <row r="362" spans="1:22" ht="13.5" customHeight="1" x14ac:dyDescent="0.2">
      <c r="A362" s="1">
        <v>36063</v>
      </c>
      <c r="C362" s="7">
        <v>837</v>
      </c>
      <c r="D362" s="7">
        <v>1639</v>
      </c>
      <c r="E362" s="7">
        <v>394</v>
      </c>
      <c r="F362" s="7">
        <v>2870</v>
      </c>
      <c r="I362" s="8">
        <v>0.92180616740088106</v>
      </c>
      <c r="J362" s="8">
        <v>0.91564245810055866</v>
      </c>
      <c r="K362" s="8">
        <v>0.81742738589211617</v>
      </c>
      <c r="L362" s="8">
        <v>0.89519650655021832</v>
      </c>
      <c r="N362" s="7">
        <v>7</v>
      </c>
      <c r="O362" s="7">
        <v>30</v>
      </c>
      <c r="P362" s="7">
        <v>4</v>
      </c>
      <c r="Q362" s="7">
        <v>41</v>
      </c>
      <c r="R362" s="16">
        <v>58.4</v>
      </c>
    </row>
    <row r="363" spans="1:22" ht="13.5" customHeight="1" x14ac:dyDescent="0.2">
      <c r="A363" s="1">
        <v>35699</v>
      </c>
      <c r="C363" s="7">
        <v>658</v>
      </c>
      <c r="D363" s="7">
        <v>1546</v>
      </c>
      <c r="E363" s="7">
        <v>352</v>
      </c>
      <c r="F363" s="7">
        <v>2556</v>
      </c>
      <c r="G363">
        <v>2672</v>
      </c>
      <c r="H363" s="6">
        <f>G363-F363</f>
        <v>116</v>
      </c>
      <c r="I363" s="8">
        <v>0.73519553072625698</v>
      </c>
      <c r="J363" s="8">
        <v>0.84758771929824561</v>
      </c>
      <c r="K363" s="8">
        <v>0.7364016736401674</v>
      </c>
      <c r="L363" s="8">
        <v>0.79725514660012475</v>
      </c>
      <c r="N363" s="7">
        <v>29</v>
      </c>
      <c r="O363" s="7">
        <v>52</v>
      </c>
      <c r="P363" s="7">
        <v>6</v>
      </c>
      <c r="Q363" s="7">
        <v>87</v>
      </c>
      <c r="R363" s="16">
        <v>59.4</v>
      </c>
    </row>
    <row r="364" spans="1:22" ht="13.5" customHeight="1" x14ac:dyDescent="0.2">
      <c r="A364" s="1">
        <v>35335</v>
      </c>
      <c r="C364" s="7">
        <v>600</v>
      </c>
      <c r="D364" s="7">
        <v>1545</v>
      </c>
      <c r="E364" s="7">
        <v>330</v>
      </c>
      <c r="F364" s="7">
        <v>2475</v>
      </c>
      <c r="G364">
        <v>2597</v>
      </c>
      <c r="H364" s="6">
        <f>G364-F364</f>
        <v>122</v>
      </c>
      <c r="I364" s="8">
        <v>0.67039106145251393</v>
      </c>
      <c r="J364" s="8">
        <v>0.84703947368421051</v>
      </c>
      <c r="K364" s="8">
        <v>0.69037656903765687</v>
      </c>
      <c r="L364" s="8">
        <v>0.77199001871490958</v>
      </c>
      <c r="N364" s="7">
        <v>30</v>
      </c>
      <c r="O364" s="7">
        <v>54</v>
      </c>
      <c r="P364" s="7">
        <v>0</v>
      </c>
      <c r="Q364" s="7">
        <v>84</v>
      </c>
      <c r="R364" s="16">
        <v>63</v>
      </c>
    </row>
    <row r="365" spans="1:22" ht="13.5" customHeight="1" x14ac:dyDescent="0.2">
      <c r="A365" s="1">
        <v>34971</v>
      </c>
      <c r="C365">
        <v>763</v>
      </c>
      <c r="D365">
        <v>1581</v>
      </c>
      <c r="E365">
        <v>406</v>
      </c>
      <c r="F365">
        <v>2750</v>
      </c>
      <c r="G365">
        <v>2802</v>
      </c>
      <c r="H365" s="6">
        <f>G365-F365</f>
        <v>52</v>
      </c>
      <c r="I365" s="8">
        <v>0.8403083700440529</v>
      </c>
      <c r="J365" s="8">
        <v>0.88324022346368714</v>
      </c>
      <c r="K365" s="8">
        <v>0.84232365145228216</v>
      </c>
      <c r="L365" s="8">
        <v>0.86477987421383651</v>
      </c>
      <c r="N365">
        <v>26</v>
      </c>
      <c r="O365">
        <v>36</v>
      </c>
      <c r="P365">
        <v>5</v>
      </c>
      <c r="Q365">
        <v>67</v>
      </c>
      <c r="R365" s="16">
        <v>67</v>
      </c>
      <c r="S365">
        <v>63</v>
      </c>
      <c r="T365">
        <v>48</v>
      </c>
      <c r="U365">
        <v>38</v>
      </c>
      <c r="V365">
        <v>33</v>
      </c>
    </row>
    <row r="366" spans="1:22" ht="13.5" customHeight="1" x14ac:dyDescent="0.2">
      <c r="A366" s="1">
        <v>34607</v>
      </c>
      <c r="C366">
        <v>856</v>
      </c>
      <c r="D366">
        <v>1683</v>
      </c>
      <c r="E366">
        <v>413</v>
      </c>
      <c r="F366">
        <v>2952</v>
      </c>
      <c r="G366">
        <v>2912</v>
      </c>
      <c r="H366" s="6">
        <f>G366-F366</f>
        <v>-40</v>
      </c>
      <c r="I366" s="8">
        <v>0.94273127753303965</v>
      </c>
      <c r="J366" s="8">
        <v>0.94022346368715082</v>
      </c>
      <c r="K366" s="8">
        <v>0.8568464730290456</v>
      </c>
      <c r="L366" s="8">
        <v>0.92830188679245285</v>
      </c>
      <c r="N366">
        <v>9</v>
      </c>
      <c r="O366">
        <v>42</v>
      </c>
      <c r="P366">
        <v>-3</v>
      </c>
      <c r="Q366">
        <v>48</v>
      </c>
      <c r="R366" s="16">
        <v>39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22" ht="13.5" customHeight="1" x14ac:dyDescent="0.2">
      <c r="A369" s="1">
        <v>36798</v>
      </c>
      <c r="C369" s="7">
        <f>[93]STOR951!$D$13</f>
        <v>609</v>
      </c>
      <c r="D369" s="7">
        <f>[93]STOR951!$D$17</f>
        <v>1499</v>
      </c>
      <c r="E369" s="7">
        <f>[93]STOR951!$D$21</f>
        <v>372</v>
      </c>
      <c r="F369" s="7">
        <f>[93]STOR951!$D$25</f>
        <v>2480</v>
      </c>
      <c r="G369">
        <v>2473</v>
      </c>
      <c r="H369" s="6">
        <f>G369-F369</f>
        <v>-7</v>
      </c>
      <c r="I369" s="8">
        <f>[93]STOR951!$G$13</f>
        <v>0.63903462749213014</v>
      </c>
      <c r="J369" s="8">
        <f>[93]STOR951!$G$17</f>
        <v>0.81689373297002721</v>
      </c>
      <c r="K369" s="8">
        <f>[93]STOR951!$G$21</f>
        <v>0.7351778656126482</v>
      </c>
      <c r="L369" s="8">
        <f>[93]STOR951!$G$25</f>
        <v>0.75288403157255612</v>
      </c>
      <c r="N369" s="7">
        <f>[93]STOR951!$E$13</f>
        <v>25</v>
      </c>
      <c r="O369" s="7">
        <f>[93]STOR951!$E$17</f>
        <v>50</v>
      </c>
      <c r="P369" s="7">
        <f>[93]STOR951!$E$21</f>
        <v>3</v>
      </c>
      <c r="Q369" s="7">
        <f>[93]STOR951!$E$25</f>
        <v>78</v>
      </c>
      <c r="R369" s="16">
        <v>63.6</v>
      </c>
    </row>
    <row r="370" spans="1:22" ht="13.5" customHeight="1" x14ac:dyDescent="0.2">
      <c r="A370" s="1">
        <v>36434</v>
      </c>
      <c r="C370" s="7">
        <f>[41]STOR951!$D$13</f>
        <v>841</v>
      </c>
      <c r="D370" s="7">
        <f>[41]STOR951!$D$17</f>
        <v>1625</v>
      </c>
      <c r="E370" s="7">
        <f>[41]STOR951!$D$21</f>
        <v>421</v>
      </c>
      <c r="F370" s="7">
        <f>[41]STOR951!$D$25</f>
        <v>2887</v>
      </c>
      <c r="G370">
        <v>2884</v>
      </c>
      <c r="H370" s="6">
        <f>G370-F370</f>
        <v>-3</v>
      </c>
      <c r="I370" s="8">
        <f>[41]STOR951!$G$13</f>
        <v>0.88619599578503683</v>
      </c>
      <c r="J370" s="8">
        <f>[41]STOR951!$G$17</f>
        <v>0.8982863460475401</v>
      </c>
      <c r="K370" s="8">
        <f>[41]STOR951!$G$21</f>
        <v>0.85918367346938773</v>
      </c>
      <c r="L370" s="8">
        <f>[41]STOR951!$G$25</f>
        <v>0.90049906425452275</v>
      </c>
      <c r="N370" s="7">
        <f>[41]STOR951!$E$13</f>
        <v>16</v>
      </c>
      <c r="O370" s="7">
        <f>[41]STOR951!$E$17</f>
        <v>44</v>
      </c>
      <c r="P370" s="7">
        <f>[41]STOR951!$E$21</f>
        <v>2</v>
      </c>
      <c r="Q370" s="7">
        <f>[41]STOR951!$E$25</f>
        <v>62</v>
      </c>
      <c r="R370" s="16">
        <v>77.7</v>
      </c>
    </row>
    <row r="371" spans="1:22" ht="13.5" customHeight="1" x14ac:dyDescent="0.2">
      <c r="A371" s="1">
        <v>36070</v>
      </c>
      <c r="C371" s="7">
        <v>839</v>
      </c>
      <c r="D371" s="7">
        <v>1666</v>
      </c>
      <c r="E371" s="7">
        <v>406</v>
      </c>
      <c r="F371" s="7">
        <v>2911</v>
      </c>
      <c r="G371">
        <v>2928</v>
      </c>
      <c r="H371" s="6">
        <f>G371-F371</f>
        <v>17</v>
      </c>
      <c r="I371" s="8">
        <v>0.92400881057268724</v>
      </c>
      <c r="J371" s="8">
        <v>0.93072625698324019</v>
      </c>
      <c r="K371" s="8">
        <v>0.84232365145228216</v>
      </c>
      <c r="L371" s="8">
        <v>0.90798502807236436</v>
      </c>
      <c r="N371" s="7">
        <v>2</v>
      </c>
      <c r="O371" s="7">
        <v>27</v>
      </c>
      <c r="P371" s="7">
        <v>12</v>
      </c>
      <c r="Q371" s="7">
        <v>41</v>
      </c>
      <c r="R371" s="16">
        <v>72.900000000000006</v>
      </c>
    </row>
    <row r="372" spans="1:22" ht="13.5" customHeight="1" x14ac:dyDescent="0.2">
      <c r="A372" s="1">
        <v>35706</v>
      </c>
      <c r="C372" s="7">
        <v>685</v>
      </c>
      <c r="D372" s="7">
        <v>1601</v>
      </c>
      <c r="E372" s="7">
        <v>357</v>
      </c>
      <c r="F372" s="7">
        <v>2643</v>
      </c>
      <c r="I372" s="8">
        <v>0.76536312849162014</v>
      </c>
      <c r="J372" s="8">
        <v>0.87774122807017541</v>
      </c>
      <c r="K372" s="8">
        <v>0.7468619246861925</v>
      </c>
      <c r="L372" s="8">
        <v>0.82439176543980042</v>
      </c>
      <c r="N372" s="7">
        <v>27</v>
      </c>
      <c r="O372" s="7">
        <v>55</v>
      </c>
      <c r="P372" s="7">
        <v>5</v>
      </c>
      <c r="Q372" s="7">
        <v>87</v>
      </c>
      <c r="R372" s="16">
        <v>87.7</v>
      </c>
    </row>
    <row r="373" spans="1:22" ht="13.5" customHeight="1" x14ac:dyDescent="0.2">
      <c r="A373" s="1">
        <v>35342</v>
      </c>
      <c r="C373" s="7">
        <v>635</v>
      </c>
      <c r="D373" s="7">
        <v>1601</v>
      </c>
      <c r="E373" s="7">
        <v>333</v>
      </c>
      <c r="F373" s="7">
        <v>2569</v>
      </c>
      <c r="I373" s="8">
        <v>0.70949720670391059</v>
      </c>
      <c r="J373" s="8">
        <v>0.87774122807017541</v>
      </c>
      <c r="K373" s="8">
        <v>0.69665271966527198</v>
      </c>
      <c r="L373" s="8">
        <v>0.80131004366812231</v>
      </c>
      <c r="N373" s="7">
        <v>35</v>
      </c>
      <c r="O373" s="7">
        <v>56</v>
      </c>
      <c r="P373" s="7">
        <v>3</v>
      </c>
      <c r="Q373" s="7">
        <v>94</v>
      </c>
      <c r="R373" s="16">
        <v>57</v>
      </c>
    </row>
    <row r="374" spans="1:22" ht="13.5" customHeight="1" x14ac:dyDescent="0.2">
      <c r="A374" s="1">
        <v>34978</v>
      </c>
      <c r="C374">
        <v>765</v>
      </c>
      <c r="D374">
        <v>1622</v>
      </c>
      <c r="E374">
        <v>411</v>
      </c>
      <c r="F374">
        <v>2798</v>
      </c>
      <c r="I374" s="8">
        <v>0.84251101321585908</v>
      </c>
      <c r="J374" s="8">
        <v>0.90614525139664803</v>
      </c>
      <c r="K374" s="8">
        <v>0.85269709543568462</v>
      </c>
      <c r="L374" s="8">
        <v>0.87987421383647801</v>
      </c>
      <c r="N374">
        <v>2</v>
      </c>
      <c r="O374">
        <v>41</v>
      </c>
      <c r="P374">
        <v>5</v>
      </c>
      <c r="Q374">
        <v>48</v>
      </c>
      <c r="R374" s="16">
        <v>50</v>
      </c>
      <c r="S374">
        <v>67</v>
      </c>
      <c r="T374">
        <v>53</v>
      </c>
      <c r="U374">
        <v>48</v>
      </c>
      <c r="V374">
        <v>34</v>
      </c>
    </row>
    <row r="375" spans="1:22" ht="13.5" customHeight="1" x14ac:dyDescent="0.2">
      <c r="A375" s="1">
        <v>34614</v>
      </c>
      <c r="C375">
        <v>870</v>
      </c>
      <c r="D375">
        <v>1707</v>
      </c>
      <c r="E375">
        <v>420</v>
      </c>
      <c r="F375">
        <v>2997</v>
      </c>
      <c r="I375" s="8">
        <v>0.95814977973568283</v>
      </c>
      <c r="J375" s="8">
        <v>0.95363128491620108</v>
      </c>
      <c r="K375" s="8">
        <v>0.87136929460580914</v>
      </c>
      <c r="L375" s="8">
        <v>0.9424528301886792</v>
      </c>
      <c r="N375">
        <v>14</v>
      </c>
      <c r="O375">
        <v>24</v>
      </c>
      <c r="P375">
        <v>7</v>
      </c>
      <c r="Q375">
        <v>45</v>
      </c>
      <c r="R375" s="16">
        <v>52</v>
      </c>
    </row>
    <row r="376" spans="1:22" ht="13.5" customHeight="1" x14ac:dyDescent="0.2">
      <c r="R376" s="16"/>
    </row>
    <row r="377" spans="1:22" ht="13.5" customHeight="1" x14ac:dyDescent="0.2">
      <c r="R377" s="16"/>
    </row>
    <row r="378" spans="1:22" ht="13.5" customHeight="1" x14ac:dyDescent="0.2">
      <c r="A378" s="1">
        <v>36805</v>
      </c>
      <c r="C378" s="7">
        <f>[94]STOR951!$D$13</f>
        <v>621</v>
      </c>
      <c r="D378" s="7">
        <f>[94]STOR951!$D$17</f>
        <v>1546</v>
      </c>
      <c r="E378" s="7">
        <f>[94]STOR951!$D$21</f>
        <v>375</v>
      </c>
      <c r="F378" s="7">
        <f>[94]STOR951!$D$25</f>
        <v>2542</v>
      </c>
      <c r="I378" s="8">
        <f>[94]STOR951!$G$13</f>
        <v>0.65162644281217208</v>
      </c>
      <c r="J378" s="8">
        <f>[94]STOR951!$G$17</f>
        <v>0.84250681198910082</v>
      </c>
      <c r="K378" s="8">
        <f>[94]STOR951!$G$21</f>
        <v>0.74110671936758898</v>
      </c>
      <c r="L378" s="8">
        <f>[94]STOR951!$G$25</f>
        <v>0.77170613236187002</v>
      </c>
      <c r="N378" s="7">
        <f>[94]STOR951!$E$13</f>
        <v>12</v>
      </c>
      <c r="O378" s="7">
        <f>[94]STOR951!$E$17</f>
        <v>47</v>
      </c>
      <c r="P378" s="7">
        <f>[94]STOR951!$E$21</f>
        <v>3</v>
      </c>
      <c r="Q378" s="7">
        <f>[94]STOR951!$E$25</f>
        <v>62</v>
      </c>
      <c r="R378" s="16">
        <v>71.7</v>
      </c>
    </row>
    <row r="379" spans="1:22" ht="13.5" customHeight="1" x14ac:dyDescent="0.2">
      <c r="A379" s="1">
        <v>36441</v>
      </c>
      <c r="C379" s="7">
        <f>[42]STOR951!$D$13</f>
        <v>852</v>
      </c>
      <c r="D379" s="7">
        <f>[42]STOR951!$D$17</f>
        <v>1656</v>
      </c>
      <c r="E379" s="7">
        <f>[42]STOR951!$D$21</f>
        <v>428</v>
      </c>
      <c r="F379" s="7">
        <f>[42]STOR951!$D$25</f>
        <v>2936</v>
      </c>
      <c r="I379" s="8">
        <f>[42]STOR951!$G$13</f>
        <v>0.89778714436248686</v>
      </c>
      <c r="J379" s="8">
        <f>[42]STOR951!$G$17</f>
        <v>0.91542288557213936</v>
      </c>
      <c r="K379" s="8">
        <f>[42]STOR951!$G$21</f>
        <v>0.87346938775510208</v>
      </c>
      <c r="L379" s="8">
        <f>[42]STOR951!$G$25</f>
        <v>0.91578290704928256</v>
      </c>
      <c r="N379" s="7">
        <f>[42]STOR951!$E$13</f>
        <v>11</v>
      </c>
      <c r="O379" s="7">
        <f>[42]STOR951!$E$17</f>
        <v>31</v>
      </c>
      <c r="P379" s="7">
        <f>[42]STOR951!$E$21</f>
        <v>7</v>
      </c>
      <c r="Q379" s="7">
        <f>[42]STOR951!$E$25</f>
        <v>49</v>
      </c>
      <c r="R379" s="16">
        <v>81.7</v>
      </c>
    </row>
    <row r="380" spans="1:22" ht="13.5" customHeight="1" x14ac:dyDescent="0.2">
      <c r="A380" s="1">
        <v>36077</v>
      </c>
      <c r="C380" s="7">
        <v>845</v>
      </c>
      <c r="D380" s="7">
        <v>1695</v>
      </c>
      <c r="E380" s="7">
        <v>412</v>
      </c>
      <c r="F380" s="7">
        <v>2952</v>
      </c>
      <c r="I380" s="8">
        <v>0.93061674008810569</v>
      </c>
      <c r="J380" s="8">
        <v>0.94692737430167595</v>
      </c>
      <c r="K380" s="8">
        <v>0.85477178423236511</v>
      </c>
      <c r="L380" s="8">
        <v>0.9207735495945103</v>
      </c>
      <c r="N380" s="7">
        <v>6</v>
      </c>
      <c r="O380" s="7">
        <v>29</v>
      </c>
      <c r="P380" s="7">
        <v>6</v>
      </c>
      <c r="Q380" s="7">
        <v>41</v>
      </c>
      <c r="R380" s="16">
        <v>61.7</v>
      </c>
    </row>
    <row r="381" spans="1:22" ht="13.5" customHeight="1" x14ac:dyDescent="0.2">
      <c r="A381" s="1">
        <v>35713</v>
      </c>
      <c r="C381" s="7">
        <v>706</v>
      </c>
      <c r="D381" s="7">
        <v>1651</v>
      </c>
      <c r="E381" s="7">
        <v>363</v>
      </c>
      <c r="F381" s="7">
        <v>2720</v>
      </c>
      <c r="I381" s="8">
        <v>0.78882681564245805</v>
      </c>
      <c r="J381" s="8">
        <v>0.90515350877192979</v>
      </c>
      <c r="K381" s="8">
        <v>0.7594142259414226</v>
      </c>
      <c r="L381" s="8">
        <v>0.84840923268870871</v>
      </c>
      <c r="N381" s="7">
        <v>21</v>
      </c>
      <c r="O381" s="7">
        <v>50</v>
      </c>
      <c r="P381" s="7">
        <v>6</v>
      </c>
      <c r="Q381" s="7">
        <v>77</v>
      </c>
      <c r="R381" s="16">
        <v>48.7</v>
      </c>
    </row>
    <row r="382" spans="1:22" ht="13.5" customHeight="1" x14ac:dyDescent="0.2">
      <c r="A382" s="1">
        <v>35349</v>
      </c>
      <c r="C382" s="7">
        <v>642</v>
      </c>
      <c r="D382" s="7">
        <v>1629</v>
      </c>
      <c r="E382" s="7">
        <v>336</v>
      </c>
      <c r="F382" s="7">
        <v>2607</v>
      </c>
      <c r="I382" s="8">
        <v>0.71731843575418996</v>
      </c>
      <c r="J382" s="8">
        <v>0.89309210526315785</v>
      </c>
      <c r="K382" s="8">
        <v>0.70292887029288698</v>
      </c>
      <c r="L382" s="8">
        <v>0.81316281971303805</v>
      </c>
      <c r="N382" s="7">
        <v>7</v>
      </c>
      <c r="O382" s="7">
        <v>28</v>
      </c>
      <c r="P382" s="7">
        <v>3</v>
      </c>
      <c r="Q382" s="7">
        <v>38</v>
      </c>
      <c r="R382" s="16">
        <v>43.7</v>
      </c>
    </row>
    <row r="383" spans="1:22" ht="13.5" customHeight="1" x14ac:dyDescent="0.2">
      <c r="A383" s="1">
        <v>34985</v>
      </c>
      <c r="C383">
        <v>783</v>
      </c>
      <c r="D383">
        <v>1667</v>
      </c>
      <c r="E383">
        <v>418</v>
      </c>
      <c r="F383">
        <v>2868</v>
      </c>
      <c r="I383" s="8">
        <v>0.86233480176211452</v>
      </c>
      <c r="J383" s="8">
        <v>0.93128491620111731</v>
      </c>
      <c r="K383" s="8">
        <v>0.86721991701244816</v>
      </c>
      <c r="L383" s="8">
        <v>0.90188679245283021</v>
      </c>
      <c r="N383">
        <v>18</v>
      </c>
      <c r="O383">
        <v>45</v>
      </c>
      <c r="P383">
        <v>7</v>
      </c>
      <c r="Q383">
        <v>70</v>
      </c>
      <c r="R383" s="16">
        <v>56</v>
      </c>
    </row>
    <row r="384" spans="1:22" ht="13.5" customHeight="1" x14ac:dyDescent="0.2">
      <c r="A384" s="1">
        <v>34621</v>
      </c>
      <c r="C384">
        <v>873</v>
      </c>
      <c r="D384">
        <v>1726</v>
      </c>
      <c r="E384">
        <v>422</v>
      </c>
      <c r="F384">
        <v>3021</v>
      </c>
      <c r="I384" s="8">
        <v>0.96145374449339205</v>
      </c>
      <c r="J384" s="8">
        <v>0.96424581005586596</v>
      </c>
      <c r="K384" s="8">
        <v>0.87551867219917012</v>
      </c>
      <c r="L384" s="8">
        <v>0.95</v>
      </c>
      <c r="N384">
        <v>3</v>
      </c>
      <c r="O384">
        <v>19</v>
      </c>
      <c r="P384">
        <v>2</v>
      </c>
      <c r="Q384">
        <v>24</v>
      </c>
      <c r="R384" s="16">
        <v>45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36812</v>
      </c>
      <c r="C387" s="7">
        <f>[95]STOR951!$D$13</f>
        <v>627</v>
      </c>
      <c r="D387" s="7">
        <f>[95]STOR951!$D$17</f>
        <v>1566</v>
      </c>
      <c r="E387" s="7">
        <f>[95]STOR951!$D$21</f>
        <v>378</v>
      </c>
      <c r="F387" s="7">
        <f>[95]STOR951!$D$25</f>
        <v>2571</v>
      </c>
      <c r="I387" s="8">
        <f>[95]STOR951!$G$13</f>
        <v>0.65792235047219305</v>
      </c>
      <c r="J387" s="8">
        <f>[95]STOR951!$G$17</f>
        <v>0.85340599455040866</v>
      </c>
      <c r="K387" s="8">
        <f>[95]STOR951!$G$21</f>
        <v>0.74703557312252966</v>
      </c>
      <c r="L387" s="8">
        <f>[95]STOR951!$G$25</f>
        <v>0.78051001821493626</v>
      </c>
      <c r="N387" s="7">
        <f>[95]STOR951!$E$13</f>
        <v>6</v>
      </c>
      <c r="O387" s="7">
        <f>[95]STOR951!$E$17</f>
        <v>20</v>
      </c>
      <c r="P387" s="7">
        <f>[95]STOR951!$E$21</f>
        <v>3</v>
      </c>
      <c r="Q387" s="7">
        <f>[95]STOR951!$E$25</f>
        <v>29</v>
      </c>
      <c r="R387" s="16">
        <v>50.9</v>
      </c>
    </row>
    <row r="388" spans="1:18" ht="13.5" customHeight="1" x14ac:dyDescent="0.2">
      <c r="A388" s="1">
        <v>36448</v>
      </c>
      <c r="C388" s="7">
        <f>[43]STOR951!$D$13</f>
        <v>860</v>
      </c>
      <c r="D388" s="7">
        <f>[43]STOR951!$D$17</f>
        <v>1688</v>
      </c>
      <c r="E388" s="7">
        <f>[43]STOR951!$D$21</f>
        <v>430</v>
      </c>
      <c r="F388" s="7">
        <f>[43]STOR951!$D$25</f>
        <v>2978</v>
      </c>
      <c r="I388" s="8">
        <f>[43]STOR951!$G$13</f>
        <v>0.90621707060063228</v>
      </c>
      <c r="J388" s="8">
        <f>[43]STOR951!$G$17</f>
        <v>0.93311221669430622</v>
      </c>
      <c r="K388" s="8">
        <f>[43]STOR951!$G$21</f>
        <v>0.87755102040816324</v>
      </c>
      <c r="L388" s="8">
        <f>[43]STOR951!$G$25</f>
        <v>0.9288833437305053</v>
      </c>
      <c r="N388" s="7">
        <f>[43]STOR951!$E$13</f>
        <v>8</v>
      </c>
      <c r="O388" s="7">
        <f>[43]STOR951!$E$17</f>
        <v>32</v>
      </c>
      <c r="P388" s="7">
        <f>[43]STOR951!$E$21</f>
        <v>2</v>
      </c>
      <c r="Q388" s="7">
        <f>[43]STOR951!$E$25</f>
        <v>42</v>
      </c>
      <c r="R388" s="16">
        <v>71.2</v>
      </c>
    </row>
    <row r="389" spans="1:18" ht="13.5" customHeight="1" x14ac:dyDescent="0.2">
      <c r="A389" s="1">
        <v>36084</v>
      </c>
      <c r="C389" s="7">
        <v>869</v>
      </c>
      <c r="D389" s="7">
        <v>1723</v>
      </c>
      <c r="E389" s="7">
        <v>418</v>
      </c>
      <c r="F389" s="7">
        <v>3010</v>
      </c>
      <c r="I389" s="8">
        <v>0.95704845814977979</v>
      </c>
      <c r="J389" s="8">
        <v>0.96256983240223459</v>
      </c>
      <c r="K389" s="8">
        <v>0.86721991701244816</v>
      </c>
      <c r="L389" s="8">
        <v>0.93886462882096067</v>
      </c>
      <c r="N389" s="7">
        <v>24</v>
      </c>
      <c r="O389" s="7">
        <v>28</v>
      </c>
      <c r="P389" s="7">
        <v>6</v>
      </c>
      <c r="Q389" s="7">
        <v>58</v>
      </c>
      <c r="R389" s="16">
        <v>43.2</v>
      </c>
    </row>
    <row r="390" spans="1:18" ht="13.5" customHeight="1" x14ac:dyDescent="0.2">
      <c r="A390" s="1">
        <v>35720</v>
      </c>
      <c r="C390" s="7">
        <v>734</v>
      </c>
      <c r="D390" s="7">
        <v>1686</v>
      </c>
      <c r="E390" s="7">
        <v>363</v>
      </c>
      <c r="F390" s="7">
        <v>2783</v>
      </c>
      <c r="I390" s="8">
        <v>0.80837004405286339</v>
      </c>
      <c r="J390" s="8">
        <v>0.94189944134078207</v>
      </c>
      <c r="K390" s="8">
        <v>0.75311203319502074</v>
      </c>
      <c r="L390" s="8">
        <v>0.86805988771054277</v>
      </c>
      <c r="N390" s="7">
        <v>28</v>
      </c>
      <c r="O390" s="7">
        <v>35</v>
      </c>
      <c r="P390" s="7">
        <v>0</v>
      </c>
      <c r="Q390" s="7">
        <v>63</v>
      </c>
      <c r="R390" s="16">
        <v>50.3</v>
      </c>
    </row>
    <row r="391" spans="1:18" ht="13.5" customHeight="1" x14ac:dyDescent="0.2">
      <c r="A391" s="1">
        <v>35356</v>
      </c>
      <c r="C391" s="7">
        <v>651</v>
      </c>
      <c r="D391" s="7">
        <v>1672</v>
      </c>
      <c r="E391" s="7">
        <v>341</v>
      </c>
      <c r="F391" s="7">
        <v>2664</v>
      </c>
      <c r="I391" s="8">
        <v>0.72737430167597761</v>
      </c>
      <c r="J391" s="8">
        <v>0.91666666666666663</v>
      </c>
      <c r="K391" s="8">
        <v>0.71338912133891208</v>
      </c>
      <c r="L391" s="8">
        <v>0.83094198378041173</v>
      </c>
      <c r="N391" s="7">
        <v>9</v>
      </c>
      <c r="O391" s="7">
        <v>43</v>
      </c>
      <c r="P391" s="7">
        <v>5</v>
      </c>
      <c r="Q391" s="7">
        <v>57</v>
      </c>
      <c r="R391" s="16">
        <v>46.3</v>
      </c>
    </row>
    <row r="392" spans="1:18" ht="13.5" customHeight="1" x14ac:dyDescent="0.2">
      <c r="A392" s="1">
        <v>34992</v>
      </c>
      <c r="C392">
        <v>801</v>
      </c>
      <c r="D392">
        <v>1696</v>
      </c>
      <c r="E392">
        <v>423</v>
      </c>
      <c r="F392">
        <v>2920</v>
      </c>
      <c r="I392" s="8">
        <v>0.88215859030837007</v>
      </c>
      <c r="J392" s="8">
        <v>0.94748603351955307</v>
      </c>
      <c r="K392" s="8">
        <v>0.87759336099585061</v>
      </c>
      <c r="L392" s="8">
        <v>0.91823899371069184</v>
      </c>
      <c r="N392">
        <v>18</v>
      </c>
      <c r="O392">
        <v>29</v>
      </c>
      <c r="P392">
        <v>5</v>
      </c>
      <c r="Q392">
        <v>52</v>
      </c>
      <c r="R392" s="16">
        <v>68</v>
      </c>
    </row>
    <row r="393" spans="1:18" ht="13.5" customHeight="1" x14ac:dyDescent="0.2">
      <c r="A393" s="1">
        <v>34628</v>
      </c>
      <c r="C393">
        <v>874</v>
      </c>
      <c r="D393">
        <v>1779</v>
      </c>
      <c r="E393">
        <v>428</v>
      </c>
      <c r="F393">
        <v>3081</v>
      </c>
      <c r="I393" s="8">
        <v>0.9625550660792952</v>
      </c>
      <c r="J393" s="8">
        <v>0.99385474860335199</v>
      </c>
      <c r="K393" s="8">
        <v>0.88796680497925307</v>
      </c>
      <c r="L393" s="8">
        <v>0.96886792452830184</v>
      </c>
      <c r="N393">
        <v>1</v>
      </c>
      <c r="O393">
        <v>53</v>
      </c>
      <c r="P393">
        <v>6</v>
      </c>
      <c r="Q393">
        <v>60</v>
      </c>
      <c r="R393" s="16">
        <v>44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36819</v>
      </c>
      <c r="C396" s="7">
        <f>[96]STOR951!$D$13</f>
        <v>649</v>
      </c>
      <c r="D396" s="7">
        <f>[96]STOR951!$D$17</f>
        <v>1613</v>
      </c>
      <c r="E396" s="7">
        <f>[96]STOR951!$D$21</f>
        <v>380</v>
      </c>
      <c r="F396" s="7">
        <f>[96]STOR951!$D$25</f>
        <v>2642</v>
      </c>
      <c r="I396" s="8">
        <f>[96]STOR951!$G$13</f>
        <v>0.68100734522560336</v>
      </c>
      <c r="J396" s="8">
        <f>[96]STOR951!$G$17</f>
        <v>0.87901907356948228</v>
      </c>
      <c r="K396" s="8">
        <f>[96]STOR951!$G$21</f>
        <v>0.75098814229249011</v>
      </c>
      <c r="L396" s="8">
        <f>[96]STOR951!$G$25</f>
        <v>0.80206435944140864</v>
      </c>
      <c r="N396" s="7">
        <f>[96]STOR951!$E$13</f>
        <v>22</v>
      </c>
      <c r="O396" s="7">
        <f>[96]STOR951!$E$17</f>
        <v>47</v>
      </c>
      <c r="P396" s="7">
        <f>[96]STOR951!$E$21</f>
        <v>2</v>
      </c>
      <c r="Q396" s="7">
        <f>[96]STOR951!$E$25</f>
        <v>71</v>
      </c>
      <c r="R396" s="16">
        <v>38.1</v>
      </c>
    </row>
    <row r="397" spans="1:18" ht="13.5" customHeight="1" x14ac:dyDescent="0.2">
      <c r="A397" s="1">
        <v>36455</v>
      </c>
      <c r="C397" s="7">
        <f>[44]STOR951!$D$13</f>
        <v>860</v>
      </c>
      <c r="D397" s="7">
        <f>[44]STOR951!$D$17</f>
        <v>1701</v>
      </c>
      <c r="E397" s="7">
        <f>[44]STOR951!$D$21</f>
        <v>430</v>
      </c>
      <c r="F397" s="7">
        <f>[44]STOR951!$D$25</f>
        <v>2991</v>
      </c>
      <c r="I397" s="8">
        <f>[44]STOR951!$G$13</f>
        <v>0.90621707060063228</v>
      </c>
      <c r="J397" s="8">
        <f>[44]STOR951!$G$17</f>
        <v>0.94029850746268662</v>
      </c>
      <c r="K397" s="8">
        <f>[44]STOR951!$G$21</f>
        <v>0.87755102040816324</v>
      </c>
      <c r="L397" s="8">
        <f>[44]STOR951!$G$25</f>
        <v>0.93293824079850285</v>
      </c>
      <c r="N397" s="7">
        <f>[44]STOR951!$E$13</f>
        <v>0</v>
      </c>
      <c r="O397" s="7">
        <f>[44]STOR951!$E$17</f>
        <v>13</v>
      </c>
      <c r="P397" s="7">
        <f>[44]STOR951!$E$21</f>
        <v>0</v>
      </c>
      <c r="Q397" s="7">
        <f>[44]STOR951!$E$25</f>
        <v>13</v>
      </c>
      <c r="R397" s="16">
        <v>36.200000000000003</v>
      </c>
    </row>
    <row r="398" spans="1:18" ht="13.5" customHeight="1" x14ac:dyDescent="0.2">
      <c r="A398" s="1">
        <v>36091</v>
      </c>
      <c r="C398" s="7">
        <v>885</v>
      </c>
      <c r="D398" s="7">
        <v>1734</v>
      </c>
      <c r="E398" s="7">
        <v>427</v>
      </c>
      <c r="F398" s="7">
        <v>3046</v>
      </c>
      <c r="I398" s="8">
        <v>0.97466960352422904</v>
      </c>
      <c r="J398" s="8">
        <v>0.96871508379888271</v>
      </c>
      <c r="K398" s="8">
        <v>0.88589211618257258</v>
      </c>
      <c r="L398" s="8">
        <v>0.95009357454772303</v>
      </c>
      <c r="N398" s="7">
        <v>16</v>
      </c>
      <c r="O398" s="7">
        <v>11</v>
      </c>
      <c r="P398" s="7">
        <v>9</v>
      </c>
      <c r="Q398" s="7">
        <v>36</v>
      </c>
      <c r="R398" s="16">
        <v>34.6</v>
      </c>
    </row>
    <row r="399" spans="1:18" ht="13.5" customHeight="1" x14ac:dyDescent="0.2">
      <c r="A399" s="1">
        <v>35727</v>
      </c>
      <c r="C399" s="7">
        <v>750</v>
      </c>
      <c r="D399" s="7">
        <v>1693</v>
      </c>
      <c r="E399" s="7">
        <v>369</v>
      </c>
      <c r="F399" s="7">
        <v>2812</v>
      </c>
      <c r="I399" s="8">
        <v>0.82599118942731276</v>
      </c>
      <c r="J399" s="8">
        <v>0.94581005586592182</v>
      </c>
      <c r="K399" s="8">
        <v>0.76556016597510368</v>
      </c>
      <c r="L399" s="8">
        <v>0.87710542732376795</v>
      </c>
      <c r="N399" s="7">
        <v>16</v>
      </c>
      <c r="O399" s="7">
        <v>7</v>
      </c>
      <c r="P399" s="7">
        <v>6</v>
      </c>
      <c r="Q399" s="7">
        <v>29</v>
      </c>
      <c r="R399" s="16">
        <v>29.2</v>
      </c>
    </row>
    <row r="400" spans="1:18" ht="13.5" customHeight="1" x14ac:dyDescent="0.2">
      <c r="A400" s="1">
        <v>35363</v>
      </c>
      <c r="C400" s="7">
        <v>660</v>
      </c>
      <c r="D400" s="7">
        <v>1699</v>
      </c>
      <c r="E400" s="7">
        <v>339</v>
      </c>
      <c r="F400" s="7">
        <v>2698</v>
      </c>
      <c r="I400" s="8">
        <v>0.73743016759776536</v>
      </c>
      <c r="J400" s="8">
        <v>0.93146929824561409</v>
      </c>
      <c r="K400" s="8">
        <v>0.70920502092050208</v>
      </c>
      <c r="L400" s="8">
        <v>0.8415470991890206</v>
      </c>
      <c r="N400" s="7">
        <v>9</v>
      </c>
      <c r="O400" s="7">
        <v>27</v>
      </c>
      <c r="P400" s="7">
        <v>-2</v>
      </c>
      <c r="Q400" s="7">
        <v>34</v>
      </c>
      <c r="R400" s="16">
        <v>36.4</v>
      </c>
    </row>
    <row r="401" spans="1:18" ht="13.5" customHeight="1" x14ac:dyDescent="0.2">
      <c r="A401" s="1">
        <v>34999</v>
      </c>
      <c r="C401">
        <v>813</v>
      </c>
      <c r="D401">
        <v>1717</v>
      </c>
      <c r="E401">
        <v>424</v>
      </c>
      <c r="F401">
        <v>2954</v>
      </c>
      <c r="G401">
        <v>2996</v>
      </c>
      <c r="H401" s="6">
        <f>G401-F401</f>
        <v>42</v>
      </c>
      <c r="I401" s="8">
        <v>0.89537444933920707</v>
      </c>
      <c r="J401" s="8">
        <v>0.95921787709497208</v>
      </c>
      <c r="K401" s="8">
        <v>0.8796680497925311</v>
      </c>
      <c r="L401" s="8">
        <v>0.92893081761006291</v>
      </c>
      <c r="N401">
        <v>12</v>
      </c>
      <c r="O401">
        <v>21</v>
      </c>
      <c r="P401">
        <v>1</v>
      </c>
      <c r="Q401">
        <v>34</v>
      </c>
      <c r="R401" s="16">
        <v>53</v>
      </c>
    </row>
    <row r="402" spans="1:18" ht="13.5" customHeight="1" x14ac:dyDescent="0.2">
      <c r="A402" s="1">
        <v>34635</v>
      </c>
      <c r="C402">
        <v>873</v>
      </c>
      <c r="D402">
        <v>1782</v>
      </c>
      <c r="E402">
        <v>430</v>
      </c>
      <c r="F402">
        <v>3085</v>
      </c>
      <c r="G402">
        <v>3075</v>
      </c>
      <c r="H402" s="6">
        <f>G402-F402</f>
        <v>-10</v>
      </c>
      <c r="I402" s="8">
        <v>0.96145374449339205</v>
      </c>
      <c r="J402" s="8">
        <v>0.99553072625698324</v>
      </c>
      <c r="K402" s="8">
        <v>0.89211618257261416</v>
      </c>
      <c r="L402" s="8">
        <v>0.97012578616352196</v>
      </c>
      <c r="N402">
        <v>-1</v>
      </c>
      <c r="O402">
        <v>3</v>
      </c>
      <c r="P402">
        <v>2</v>
      </c>
      <c r="Q402">
        <v>4</v>
      </c>
      <c r="R402" s="16">
        <v>42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36826</v>
      </c>
      <c r="C405" s="7">
        <f>[97]STOR951!$D$13</f>
        <v>666</v>
      </c>
      <c r="D405" s="7">
        <f>[97]STOR951!$D$17</f>
        <v>1661</v>
      </c>
      <c r="E405" s="7">
        <f>[97]STOR951!$D$21</f>
        <v>385</v>
      </c>
      <c r="F405" s="7">
        <f>[97]STOR951!$D$25</f>
        <v>2712</v>
      </c>
      <c r="G405">
        <v>2774</v>
      </c>
      <c r="H405" s="6">
        <f>G405-F405</f>
        <v>62</v>
      </c>
      <c r="I405" s="8">
        <f>[97]STOR951!$G$13</f>
        <v>0.69884575026232953</v>
      </c>
      <c r="J405" s="8">
        <f>[97]STOR951!$G$17</f>
        <v>0.9051771117166213</v>
      </c>
      <c r="K405" s="8">
        <f>[97]STOR951!$G$21</f>
        <v>0.76086956521739135</v>
      </c>
      <c r="L405" s="8">
        <f>[97]STOR951!$G$25</f>
        <v>0.8233151183970856</v>
      </c>
      <c r="N405" s="7">
        <f>[97]STOR951!$E$13</f>
        <v>17</v>
      </c>
      <c r="O405" s="7">
        <f>[97]STOR951!$E$17</f>
        <v>48</v>
      </c>
      <c r="P405" s="7">
        <f>[97]STOR951!$E$21</f>
        <v>5</v>
      </c>
      <c r="Q405" s="7">
        <f>[97]STOR951!$E$25</f>
        <v>70</v>
      </c>
      <c r="R405" s="16">
        <v>31.3</v>
      </c>
    </row>
    <row r="406" spans="1:18" ht="13.5" customHeight="1" x14ac:dyDescent="0.2">
      <c r="A406" s="1">
        <v>36462</v>
      </c>
      <c r="C406" s="7">
        <f>[45]STOR951!$D$13</f>
        <v>851</v>
      </c>
      <c r="D406" s="7">
        <f>[45]STOR951!$D$17</f>
        <v>1711</v>
      </c>
      <c r="E406" s="7">
        <f>[45]STOR951!$D$21</f>
        <v>433</v>
      </c>
      <c r="F406" s="7">
        <f>[45]STOR951!$D$25</f>
        <v>2995</v>
      </c>
      <c r="G406">
        <v>3026</v>
      </c>
      <c r="H406" s="6">
        <f>G406-F406</f>
        <v>31</v>
      </c>
      <c r="I406" s="8">
        <f>[45]STOR951!$G$13</f>
        <v>0.89673340358271869</v>
      </c>
      <c r="J406" s="8">
        <f>[45]STOR951!$G$17</f>
        <v>0.94582642343836376</v>
      </c>
      <c r="K406" s="8">
        <f>[45]STOR951!$G$21</f>
        <v>0.88367346938775515</v>
      </c>
      <c r="L406" s="8">
        <f>[45]STOR951!$G$25</f>
        <v>0.93418590143480973</v>
      </c>
      <c r="N406" s="7">
        <f>[45]STOR951!$E$13</f>
        <v>-9</v>
      </c>
      <c r="O406" s="7">
        <f>[45]STOR951!$E$17</f>
        <v>10</v>
      </c>
      <c r="P406" s="7">
        <f>[45]STOR951!$E$21</f>
        <v>3</v>
      </c>
      <c r="Q406" s="7">
        <f>[45]STOR951!$E$25</f>
        <v>4</v>
      </c>
      <c r="R406" s="16">
        <v>21.5</v>
      </c>
    </row>
    <row r="407" spans="1:18" ht="13.5" customHeight="1" x14ac:dyDescent="0.2">
      <c r="A407" s="1">
        <v>36098</v>
      </c>
      <c r="C407" s="7">
        <v>896</v>
      </c>
      <c r="D407" s="7">
        <v>1763</v>
      </c>
      <c r="E407" s="7">
        <v>435</v>
      </c>
      <c r="F407" s="7">
        <v>3094</v>
      </c>
      <c r="G407">
        <v>3191</v>
      </c>
      <c r="H407" s="6">
        <f>G407-F407</f>
        <v>97</v>
      </c>
      <c r="I407" s="8">
        <v>0.986784140969163</v>
      </c>
      <c r="J407" s="8">
        <v>0.98491620111731848</v>
      </c>
      <c r="K407" s="8">
        <v>0.90248962655601661</v>
      </c>
      <c r="L407" s="8">
        <v>0.96506550218340614</v>
      </c>
      <c r="N407" s="7">
        <v>11</v>
      </c>
      <c r="O407" s="7">
        <v>29</v>
      </c>
      <c r="P407" s="7">
        <v>8</v>
      </c>
      <c r="Q407" s="7">
        <v>48</v>
      </c>
      <c r="R407" s="16">
        <v>46</v>
      </c>
    </row>
    <row r="408" spans="1:18" ht="13.5" customHeight="1" x14ac:dyDescent="0.2">
      <c r="A408" s="1">
        <v>35734</v>
      </c>
      <c r="C408" s="7">
        <v>749</v>
      </c>
      <c r="D408" s="7">
        <v>1691</v>
      </c>
      <c r="E408" s="7">
        <v>367</v>
      </c>
      <c r="F408" s="7">
        <v>2807</v>
      </c>
      <c r="G408">
        <v>2886</v>
      </c>
      <c r="H408" s="6">
        <f>G408-F408</f>
        <v>79</v>
      </c>
      <c r="I408" s="8">
        <v>0.82488986784140972</v>
      </c>
      <c r="J408" s="8">
        <v>0.94469273743016757</v>
      </c>
      <c r="K408" s="8">
        <v>0.7614107883817427</v>
      </c>
      <c r="L408" s="8">
        <v>0.87554585152838427</v>
      </c>
      <c r="N408" s="7">
        <v>-1</v>
      </c>
      <c r="O408" s="7">
        <v>-2</v>
      </c>
      <c r="P408" s="7">
        <v>-2</v>
      </c>
      <c r="Q408" s="7">
        <v>-5</v>
      </c>
      <c r="R408" s="16">
        <v>3.7</v>
      </c>
    </row>
    <row r="409" spans="1:18" ht="13.5" customHeight="1" x14ac:dyDescent="0.2">
      <c r="A409" s="1">
        <v>35370</v>
      </c>
      <c r="C409" s="7">
        <v>670</v>
      </c>
      <c r="D409" s="7">
        <v>1721</v>
      </c>
      <c r="E409" s="7">
        <v>334</v>
      </c>
      <c r="F409" s="7">
        <v>2725</v>
      </c>
      <c r="G409">
        <v>2810</v>
      </c>
      <c r="H409" s="6">
        <f>G409-F409</f>
        <v>85</v>
      </c>
      <c r="I409" s="8">
        <v>0.74860335195530725</v>
      </c>
      <c r="J409" s="8">
        <v>0.94353070175438591</v>
      </c>
      <c r="K409" s="8">
        <v>0.69874476987447698</v>
      </c>
      <c r="L409" s="8">
        <v>0.84996880848409229</v>
      </c>
      <c r="N409" s="7">
        <v>10</v>
      </c>
      <c r="O409" s="7">
        <v>22</v>
      </c>
      <c r="P409" s="7">
        <v>-5</v>
      </c>
      <c r="Q409" s="7">
        <v>27</v>
      </c>
      <c r="R409" s="16">
        <v>25.2</v>
      </c>
    </row>
    <row r="410" spans="1:18" ht="13.5" customHeight="1" x14ac:dyDescent="0.2">
      <c r="A410" s="1">
        <v>35006</v>
      </c>
      <c r="C410">
        <v>812</v>
      </c>
      <c r="D410">
        <v>1723</v>
      </c>
      <c r="E410">
        <v>423</v>
      </c>
      <c r="F410">
        <v>2958</v>
      </c>
      <c r="I410" s="8">
        <v>0.89427312775330392</v>
      </c>
      <c r="J410" s="8">
        <v>0.96256983240223459</v>
      </c>
      <c r="K410" s="8">
        <v>0.87759336099585061</v>
      </c>
      <c r="L410" s="8">
        <v>0.93018867924528303</v>
      </c>
      <c r="N410">
        <v>-1</v>
      </c>
      <c r="O410">
        <v>6</v>
      </c>
      <c r="P410">
        <v>-1</v>
      </c>
      <c r="Q410">
        <v>4</v>
      </c>
      <c r="R410" s="16">
        <v>19</v>
      </c>
    </row>
    <row r="411" spans="1:18" ht="13.5" customHeight="1" x14ac:dyDescent="0.2">
      <c r="A411" s="1">
        <v>34642</v>
      </c>
      <c r="C411">
        <v>870</v>
      </c>
      <c r="D411">
        <v>1791</v>
      </c>
      <c r="E411">
        <v>427</v>
      </c>
      <c r="F411">
        <v>3088</v>
      </c>
      <c r="I411" s="8">
        <v>0.95814977973568283</v>
      </c>
      <c r="J411" s="8">
        <v>1.000558659217877</v>
      </c>
      <c r="K411" s="8">
        <v>0.88589211618257258</v>
      </c>
      <c r="L411" s="8">
        <v>0.97106918238993711</v>
      </c>
      <c r="N411">
        <v>-3</v>
      </c>
      <c r="O411">
        <v>9</v>
      </c>
      <c r="P411">
        <v>-3</v>
      </c>
      <c r="Q411">
        <v>3</v>
      </c>
      <c r="R411" s="16">
        <v>-1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36833</v>
      </c>
      <c r="C414" s="7">
        <f>[98]STOR951!$D$13</f>
        <v>687</v>
      </c>
      <c r="D414" s="7">
        <f>[98]STOR951!$D$17</f>
        <v>1678</v>
      </c>
      <c r="E414" s="7">
        <f>[98]STOR951!$D$21</f>
        <v>383</v>
      </c>
      <c r="F414" s="7">
        <f>[98]STOR951!$D$25</f>
        <v>2748</v>
      </c>
      <c r="I414" s="8">
        <f>[98]STOR951!$G$13</f>
        <v>0.72088142707240299</v>
      </c>
      <c r="J414" s="8">
        <f>[98]STOR951!$G$17</f>
        <v>0.91444141689373293</v>
      </c>
      <c r="K414" s="8">
        <f>[98]STOR951!$G$21</f>
        <v>0.75691699604743079</v>
      </c>
      <c r="L414" s="8">
        <f>[98]STOR951!$G$25</f>
        <v>0.83424408014571949</v>
      </c>
      <c r="N414" s="7">
        <f>[98]STOR951!$E$13</f>
        <v>21</v>
      </c>
      <c r="O414" s="7">
        <f>[98]STOR951!$E$17</f>
        <v>17</v>
      </c>
      <c r="P414" s="7">
        <f>[98]STOR951!$E$21</f>
        <v>-2</v>
      </c>
      <c r="Q414" s="7">
        <f>[98]STOR951!$E$25</f>
        <v>36</v>
      </c>
      <c r="R414" s="16">
        <v>27.7</v>
      </c>
    </row>
    <row r="415" spans="1:18" ht="13.5" customHeight="1" x14ac:dyDescent="0.2">
      <c r="A415" s="1">
        <v>36469</v>
      </c>
      <c r="C415" s="7">
        <f>[46]STOR951!$D$13</f>
        <v>852</v>
      </c>
      <c r="D415" s="7">
        <f>[46]STOR951!$D$17</f>
        <v>1721</v>
      </c>
      <c r="E415" s="7">
        <f>[46]STOR951!$D$21</f>
        <v>434</v>
      </c>
      <c r="F415" s="7">
        <f>[46]STOR951!$D$25</f>
        <v>3007</v>
      </c>
      <c r="I415" s="8">
        <f>[46]STOR951!$G$13</f>
        <v>0.89778714436248686</v>
      </c>
      <c r="J415" s="8">
        <f>[46]STOR951!$G$17</f>
        <v>0.95135433941404091</v>
      </c>
      <c r="K415" s="8">
        <f>[46]STOR951!$G$21</f>
        <v>0.88571428571428568</v>
      </c>
      <c r="L415" s="8">
        <f>[46]STOR951!$G$25</f>
        <v>0.93792888334373048</v>
      </c>
      <c r="N415" s="7">
        <f>[46]STOR951!$E$13</f>
        <v>1</v>
      </c>
      <c r="O415" s="7">
        <f>[46]STOR951!$E$17</f>
        <v>10</v>
      </c>
      <c r="P415" s="7">
        <f>[46]STOR951!$E$21</f>
        <v>1</v>
      </c>
      <c r="Q415" s="7">
        <f>[46]STOR951!$E$25</f>
        <v>12</v>
      </c>
      <c r="R415" s="16">
        <v>2.8</v>
      </c>
    </row>
    <row r="416" spans="1:18" ht="13.5" customHeight="1" x14ac:dyDescent="0.2">
      <c r="A416" s="1">
        <v>36105</v>
      </c>
      <c r="C416" s="7">
        <v>923</v>
      </c>
      <c r="D416" s="7">
        <v>1755</v>
      </c>
      <c r="E416" s="7">
        <v>449</v>
      </c>
      <c r="F416" s="7">
        <v>3127</v>
      </c>
      <c r="I416" s="8">
        <v>0.98458149779735682</v>
      </c>
      <c r="J416" s="8">
        <v>0.96927374301675973</v>
      </c>
      <c r="K416" s="8">
        <v>0.91493775933609955</v>
      </c>
      <c r="L416" s="8">
        <v>0.95757953836556453</v>
      </c>
      <c r="N416" s="7">
        <v>-2</v>
      </c>
      <c r="O416" s="7">
        <v>-28</v>
      </c>
      <c r="P416" s="7">
        <v>6</v>
      </c>
      <c r="Q416" s="7">
        <v>-24</v>
      </c>
      <c r="R416" s="16">
        <v>0.3</v>
      </c>
    </row>
    <row r="417" spans="1:18" ht="13.5" customHeight="1" x14ac:dyDescent="0.2">
      <c r="A417" s="1">
        <v>35741</v>
      </c>
      <c r="C417" s="7">
        <v>748</v>
      </c>
      <c r="D417" s="7">
        <v>1695</v>
      </c>
      <c r="E417" s="7">
        <v>371</v>
      </c>
      <c r="F417" s="7">
        <v>2814</v>
      </c>
      <c r="I417" s="8">
        <v>0.82378854625550657</v>
      </c>
      <c r="J417" s="8">
        <v>0.94692737430167595</v>
      </c>
      <c r="K417" s="8">
        <v>0.76970954356846477</v>
      </c>
      <c r="L417" s="8">
        <v>0.87772925764192145</v>
      </c>
      <c r="N417" s="7">
        <v>-1</v>
      </c>
      <c r="O417" s="7">
        <v>4</v>
      </c>
      <c r="P417" s="7">
        <v>4</v>
      </c>
      <c r="Q417" s="7">
        <v>7</v>
      </c>
      <c r="R417" s="16">
        <v>-44.2</v>
      </c>
    </row>
    <row r="418" spans="1:18" ht="13.5" customHeight="1" x14ac:dyDescent="0.2">
      <c r="A418" s="1">
        <v>35377</v>
      </c>
      <c r="C418" s="7">
        <v>658</v>
      </c>
      <c r="D418" s="7">
        <v>1714</v>
      </c>
      <c r="E418" s="7">
        <v>331</v>
      </c>
      <c r="F418" s="7">
        <v>2703</v>
      </c>
      <c r="I418" s="8">
        <v>0.73519553072625698</v>
      </c>
      <c r="J418" s="8">
        <v>0.9396929824561403</v>
      </c>
      <c r="K418" s="8">
        <v>0.69246861924686187</v>
      </c>
      <c r="L418" s="8">
        <v>0.84310667498440428</v>
      </c>
      <c r="N418" s="7">
        <v>-12</v>
      </c>
      <c r="O418" s="7">
        <v>-7</v>
      </c>
      <c r="P418" s="7">
        <v>-3</v>
      </c>
      <c r="Q418" s="7">
        <v>-22</v>
      </c>
      <c r="R418" s="16">
        <v>-12.7</v>
      </c>
    </row>
    <row r="419" spans="1:18" ht="13.5" customHeight="1" x14ac:dyDescent="0.2">
      <c r="A419" s="1">
        <v>35013</v>
      </c>
      <c r="C419">
        <v>794</v>
      </c>
      <c r="D419">
        <v>1669</v>
      </c>
      <c r="E419">
        <v>410</v>
      </c>
      <c r="F419">
        <v>2873</v>
      </c>
      <c r="I419" s="8">
        <v>0.87444933920704848</v>
      </c>
      <c r="J419" s="8">
        <v>0.93240223463687155</v>
      </c>
      <c r="K419" s="8">
        <v>0.85062240663900412</v>
      </c>
      <c r="L419" s="8">
        <v>0.90345911949685531</v>
      </c>
      <c r="N419">
        <v>-18</v>
      </c>
      <c r="O419">
        <v>-54</v>
      </c>
      <c r="P419">
        <v>-13</v>
      </c>
      <c r="Q419">
        <v>-85</v>
      </c>
      <c r="R419" s="16">
        <v>-34</v>
      </c>
    </row>
    <row r="420" spans="1:18" ht="13.5" customHeight="1" x14ac:dyDescent="0.2">
      <c r="A420" s="1">
        <v>34649</v>
      </c>
      <c r="C420">
        <v>877</v>
      </c>
      <c r="D420">
        <v>1795</v>
      </c>
      <c r="E420">
        <v>427</v>
      </c>
      <c r="F420">
        <v>3099</v>
      </c>
      <c r="I420" s="8">
        <v>0.96585903083700442</v>
      </c>
      <c r="J420" s="8">
        <v>1.0027932960893855</v>
      </c>
      <c r="K420" s="8">
        <v>0.88589211618257258</v>
      </c>
      <c r="L420" s="8">
        <v>0.9745283018867924</v>
      </c>
      <c r="N420">
        <v>7</v>
      </c>
      <c r="O420">
        <v>4</v>
      </c>
      <c r="P420">
        <v>0</v>
      </c>
      <c r="Q420">
        <v>11</v>
      </c>
      <c r="R420" s="16">
        <v>-2</v>
      </c>
    </row>
    <row r="421" spans="1:18" ht="13.5" customHeight="1" x14ac:dyDescent="0.2">
      <c r="R421" s="16"/>
    </row>
    <row r="422" spans="1:18" ht="13.5" customHeight="1" x14ac:dyDescent="0.2">
      <c r="R422" s="16"/>
    </row>
    <row r="423" spans="1:18" ht="13.5" customHeight="1" x14ac:dyDescent="0.2">
      <c r="A423" s="1">
        <v>36840</v>
      </c>
      <c r="C423" s="7">
        <f>[99]STOR951!$D$13</f>
        <v>688</v>
      </c>
      <c r="D423" s="7">
        <f>[99]STOR951!$D$17</f>
        <v>1682</v>
      </c>
      <c r="E423" s="7">
        <f>[99]STOR951!$D$21</f>
        <v>372</v>
      </c>
      <c r="F423" s="7">
        <f>[99]STOR951!$D$25</f>
        <v>2742</v>
      </c>
      <c r="I423" s="8">
        <f>[99]STOR951!$G$13</f>
        <v>0.72193074501573973</v>
      </c>
      <c r="J423" s="8">
        <f>[99]STOR951!$G$17</f>
        <v>0.91662125340599454</v>
      </c>
      <c r="K423" s="8">
        <f>[99]STOR951!$G$21</f>
        <v>0.7351778656126482</v>
      </c>
      <c r="L423" s="8">
        <f>[99]STOR951!$G$25</f>
        <v>0.83242258652094714</v>
      </c>
      <c r="N423" s="7">
        <f>[99]STOR951!$E$13</f>
        <v>1</v>
      </c>
      <c r="O423" s="7">
        <f>[99]STOR951!$E$17</f>
        <v>4</v>
      </c>
      <c r="P423" s="7">
        <f>[99]STOR951!$E$21</f>
        <v>-11</v>
      </c>
      <c r="Q423" s="7">
        <f>[99]STOR951!$E$25</f>
        <v>-6</v>
      </c>
      <c r="R423" s="16">
        <v>11.9</v>
      </c>
    </row>
    <row r="424" spans="1:18" ht="13.5" customHeight="1" x14ac:dyDescent="0.2">
      <c r="A424" s="1">
        <v>36476</v>
      </c>
      <c r="C424" s="7">
        <f>[47]STOR951!$D$13</f>
        <v>847</v>
      </c>
      <c r="D424" s="7">
        <f>[47]STOR951!$D$17</f>
        <v>1730</v>
      </c>
      <c r="E424" s="7">
        <f>[47]STOR951!$D$21</f>
        <v>439</v>
      </c>
      <c r="F424" s="7">
        <f>[47]STOR951!$D$25</f>
        <v>3016</v>
      </c>
      <c r="I424" s="8">
        <f>[47]STOR951!$G$13</f>
        <v>0.89251844046364592</v>
      </c>
      <c r="J424" s="8">
        <f>[47]STOR951!$G$17</f>
        <v>0.95632946379215034</v>
      </c>
      <c r="K424" s="8">
        <f>[47]STOR951!$G$21</f>
        <v>0.89591836734693875</v>
      </c>
      <c r="L424" s="8">
        <f>[47]STOR951!$G$25</f>
        <v>0.94073611977542104</v>
      </c>
      <c r="N424" s="7">
        <f>[47]STOR951!$E$13</f>
        <v>-5</v>
      </c>
      <c r="O424" s="7">
        <f>[47]STOR951!$E$17</f>
        <v>9</v>
      </c>
      <c r="P424" s="7">
        <f>[47]STOR951!$E$21</f>
        <v>5</v>
      </c>
      <c r="Q424" s="7">
        <f>[47]STOR951!$E$25</f>
        <v>9</v>
      </c>
      <c r="R424" s="16">
        <v>23.4</v>
      </c>
    </row>
    <row r="425" spans="1:18" ht="13.5" customHeight="1" x14ac:dyDescent="0.2">
      <c r="A425" s="1">
        <v>36112</v>
      </c>
      <c r="C425" s="7">
        <v>903</v>
      </c>
      <c r="D425" s="7">
        <v>1738</v>
      </c>
      <c r="E425" s="7">
        <v>441</v>
      </c>
      <c r="F425" s="7">
        <v>3082</v>
      </c>
      <c r="I425" s="8">
        <v>0.99449339207048459</v>
      </c>
      <c r="J425" s="8">
        <v>0.97094972067039109</v>
      </c>
      <c r="K425" s="8">
        <v>0.91493775933609955</v>
      </c>
      <c r="L425" s="8">
        <v>0.96132252027448539</v>
      </c>
      <c r="N425" s="7">
        <v>-20</v>
      </c>
      <c r="O425" s="7">
        <v>-17</v>
      </c>
      <c r="P425" s="7">
        <v>-8</v>
      </c>
      <c r="Q425" s="7">
        <v>-45</v>
      </c>
      <c r="R425" s="16">
        <v>-44.6</v>
      </c>
    </row>
    <row r="426" spans="1:18" ht="13.5" customHeight="1" x14ac:dyDescent="0.2">
      <c r="A426" s="1">
        <v>35748</v>
      </c>
      <c r="C426" s="7">
        <v>717</v>
      </c>
      <c r="D426" s="7">
        <v>1666</v>
      </c>
      <c r="E426" s="7">
        <v>367</v>
      </c>
      <c r="F426" s="7">
        <v>2750</v>
      </c>
      <c r="I426" s="8">
        <v>0.78964757709251099</v>
      </c>
      <c r="J426" s="8">
        <v>0.93072625698324019</v>
      </c>
      <c r="K426" s="8">
        <v>0.7614107883817427</v>
      </c>
      <c r="L426" s="8">
        <v>0.85776668746101059</v>
      </c>
      <c r="N426" s="7">
        <v>-31</v>
      </c>
      <c r="O426" s="7">
        <v>-29</v>
      </c>
      <c r="P426" s="7">
        <v>-4</v>
      </c>
      <c r="Q426" s="7">
        <v>-64</v>
      </c>
      <c r="R426" s="16">
        <v>-66.8</v>
      </c>
    </row>
    <row r="427" spans="1:18" ht="13.5" customHeight="1" x14ac:dyDescent="0.2">
      <c r="A427" s="1">
        <v>35384</v>
      </c>
      <c r="C427" s="7">
        <v>629</v>
      </c>
      <c r="D427" s="7">
        <v>1656</v>
      </c>
      <c r="E427" s="7">
        <v>332</v>
      </c>
      <c r="F427" s="7">
        <v>2617</v>
      </c>
      <c r="I427" s="8">
        <v>0.70279329608938546</v>
      </c>
      <c r="J427" s="8">
        <v>0.90789473684210531</v>
      </c>
      <c r="K427" s="8">
        <v>0.69456066945606698</v>
      </c>
      <c r="L427" s="8">
        <v>0.81628197130380542</v>
      </c>
      <c r="N427" s="7">
        <v>-29</v>
      </c>
      <c r="O427" s="7">
        <v>-58</v>
      </c>
      <c r="P427" s="7">
        <v>1</v>
      </c>
      <c r="Q427" s="7">
        <v>-86</v>
      </c>
      <c r="R427" s="16">
        <v>-77.2</v>
      </c>
    </row>
    <row r="428" spans="1:18" ht="13.5" customHeight="1" x14ac:dyDescent="0.2">
      <c r="A428" s="1">
        <v>35020</v>
      </c>
      <c r="C428">
        <v>769</v>
      </c>
      <c r="D428">
        <v>1607</v>
      </c>
      <c r="E428">
        <v>422</v>
      </c>
      <c r="F428">
        <v>2798</v>
      </c>
      <c r="I428" s="8">
        <v>0.84691629955947134</v>
      </c>
      <c r="J428" s="8">
        <v>0.89776536312849164</v>
      </c>
      <c r="K428" s="8">
        <v>0.87551867219917012</v>
      </c>
      <c r="L428" s="8">
        <v>0.87987421383647801</v>
      </c>
      <c r="N428">
        <v>-25</v>
      </c>
      <c r="O428">
        <v>-62</v>
      </c>
      <c r="P428">
        <v>12</v>
      </c>
      <c r="Q428">
        <v>-75</v>
      </c>
      <c r="R428" s="16">
        <v>-54</v>
      </c>
    </row>
    <row r="429" spans="1:18" ht="13.5" customHeight="1" x14ac:dyDescent="0.2">
      <c r="A429" s="1">
        <v>34656</v>
      </c>
      <c r="C429">
        <v>878</v>
      </c>
      <c r="D429">
        <v>1786</v>
      </c>
      <c r="E429">
        <v>420</v>
      </c>
      <c r="F429">
        <v>3084</v>
      </c>
      <c r="I429" s="8">
        <v>0.96696035242290745</v>
      </c>
      <c r="J429" s="8">
        <v>0.99776536312849162</v>
      </c>
      <c r="K429" s="8">
        <v>0.87136929460580914</v>
      </c>
      <c r="L429" s="8">
        <v>0.96981132075471699</v>
      </c>
      <c r="N429">
        <v>1</v>
      </c>
      <c r="O429">
        <v>-9</v>
      </c>
      <c r="P429">
        <v>-7</v>
      </c>
      <c r="Q429">
        <v>-15</v>
      </c>
      <c r="R429" s="16">
        <v>-10</v>
      </c>
    </row>
    <row r="430" spans="1:18" ht="13.5" customHeight="1" x14ac:dyDescent="0.2">
      <c r="R430" s="16"/>
    </row>
    <row r="431" spans="1:18" ht="13.5" customHeight="1" x14ac:dyDescent="0.2">
      <c r="R431" s="16"/>
    </row>
    <row r="432" spans="1:18" ht="13.5" customHeight="1" x14ac:dyDescent="0.2">
      <c r="A432" s="1">
        <v>36847</v>
      </c>
      <c r="C432" s="7">
        <f>[100]STOR951!$D$13</f>
        <v>664</v>
      </c>
      <c r="D432" s="7">
        <f>[100]STOR951!$D$17</f>
        <v>1643</v>
      </c>
      <c r="E432" s="7">
        <f>[100]STOR951!$D$21</f>
        <v>341</v>
      </c>
      <c r="F432" s="7">
        <f>[100]STOR951!$D$25</f>
        <v>2648</v>
      </c>
      <c r="I432" s="8">
        <f>[100]STOR951!$G$13</f>
        <v>0.69674711437565584</v>
      </c>
      <c r="J432" s="8">
        <f>[100]STOR951!$G$17</f>
        <v>0.89536784741144415</v>
      </c>
      <c r="K432" s="8">
        <f>[100]STOR951!$G$21</f>
        <v>0.67391304347826086</v>
      </c>
      <c r="L432" s="8">
        <f>[100]STOR951!$G$25</f>
        <v>0.80388585306618099</v>
      </c>
      <c r="N432" s="7">
        <f>[100]STOR951!$E$13</f>
        <v>-24</v>
      </c>
      <c r="O432" s="7">
        <f>[100]STOR951!$E$17</f>
        <v>-39</v>
      </c>
      <c r="P432" s="7">
        <f>[100]STOR951!$E$21</f>
        <v>-31</v>
      </c>
      <c r="Q432" s="7">
        <f>[100]STOR951!$E$25</f>
        <v>-94</v>
      </c>
      <c r="R432" s="16">
        <v>-19</v>
      </c>
    </row>
    <row r="433" spans="1:18" ht="13.5" customHeight="1" x14ac:dyDescent="0.2">
      <c r="A433" s="1">
        <v>36483</v>
      </c>
      <c r="C433" s="7">
        <f>[48]STOR951!$D$13</f>
        <v>843</v>
      </c>
      <c r="D433" s="7">
        <f>[48]STOR951!$D$17</f>
        <v>1711</v>
      </c>
      <c r="E433" s="7">
        <f>[48]STOR951!$D$21</f>
        <v>442</v>
      </c>
      <c r="F433" s="7">
        <f>[48]STOR951!$D$25</f>
        <v>2996</v>
      </c>
      <c r="I433" s="8">
        <f>[48]STOR951!$G$13</f>
        <v>0.88830347734457327</v>
      </c>
      <c r="J433" s="8">
        <f>[48]STOR951!$G$17</f>
        <v>0.94582642343836376</v>
      </c>
      <c r="K433" s="8">
        <f>[48]STOR951!$G$21</f>
        <v>0.90204081632653066</v>
      </c>
      <c r="L433" s="8">
        <f>[48]STOR951!$G$25</f>
        <v>0.93449781659388642</v>
      </c>
      <c r="N433" s="7">
        <f>[48]STOR951!$E$13</f>
        <v>-4</v>
      </c>
      <c r="O433" s="7">
        <f>[48]STOR951!$E$17</f>
        <v>-19</v>
      </c>
      <c r="P433" s="7">
        <f>[48]STOR951!$E$21</f>
        <v>3</v>
      </c>
      <c r="Q433" s="7">
        <f>[48]STOR951!$E$25</f>
        <v>-20</v>
      </c>
      <c r="R433" s="16">
        <v>-4.8</v>
      </c>
    </row>
    <row r="434" spans="1:18" ht="13.5" customHeight="1" x14ac:dyDescent="0.2">
      <c r="A434" s="1">
        <v>36119</v>
      </c>
      <c r="C434" s="7">
        <v>899</v>
      </c>
      <c r="D434" s="7">
        <v>1726</v>
      </c>
      <c r="E434" s="7">
        <v>444</v>
      </c>
      <c r="F434" s="7">
        <v>3069</v>
      </c>
      <c r="I434" s="8">
        <v>0.99008810572687223</v>
      </c>
      <c r="J434" s="8">
        <v>0.96424581005586596</v>
      </c>
      <c r="K434" s="8">
        <v>0.92116182572614103</v>
      </c>
      <c r="L434" s="8">
        <v>0.95726762320648784</v>
      </c>
      <c r="N434" s="7">
        <v>-4</v>
      </c>
      <c r="O434" s="7">
        <v>-12</v>
      </c>
      <c r="P434" s="7">
        <v>3</v>
      </c>
      <c r="Q434" s="7">
        <v>-13</v>
      </c>
      <c r="R434" s="16">
        <v>-67.5</v>
      </c>
    </row>
    <row r="435" spans="1:18" ht="13.5" customHeight="1" x14ac:dyDescent="0.2">
      <c r="A435" s="1">
        <v>35755</v>
      </c>
      <c r="C435" s="7">
        <v>677</v>
      </c>
      <c r="D435" s="7">
        <v>1606</v>
      </c>
      <c r="E435" s="7">
        <v>359</v>
      </c>
      <c r="F435" s="7">
        <v>2642</v>
      </c>
      <c r="I435" s="8">
        <v>0.74559471365638763</v>
      </c>
      <c r="J435" s="8">
        <v>0.89720670391061452</v>
      </c>
      <c r="K435" s="8">
        <v>0.74481327800829877</v>
      </c>
      <c r="L435" s="8">
        <v>0.82407985028072361</v>
      </c>
      <c r="N435" s="7">
        <v>-40</v>
      </c>
      <c r="O435" s="7">
        <v>-60</v>
      </c>
      <c r="P435" s="7">
        <v>-8</v>
      </c>
      <c r="Q435" s="7">
        <v>-108</v>
      </c>
      <c r="R435" s="16">
        <v>-84.6</v>
      </c>
    </row>
    <row r="436" spans="1:18" ht="13.5" customHeight="1" x14ac:dyDescent="0.2">
      <c r="A436" s="1">
        <v>35391</v>
      </c>
      <c r="C436" s="7">
        <v>615</v>
      </c>
      <c r="D436" s="7">
        <v>1610</v>
      </c>
      <c r="E436" s="7">
        <v>326</v>
      </c>
      <c r="F436" s="7">
        <v>2551</v>
      </c>
      <c r="I436" s="8">
        <v>0.68715083798882681</v>
      </c>
      <c r="J436" s="8">
        <v>0.88267543859649122</v>
      </c>
      <c r="K436" s="8">
        <v>0.68200836820083677</v>
      </c>
      <c r="L436" s="8">
        <v>0.79569557080474107</v>
      </c>
      <c r="N436" s="7">
        <v>-14</v>
      </c>
      <c r="O436" s="7">
        <v>-46</v>
      </c>
      <c r="P436" s="7">
        <v>-6</v>
      </c>
      <c r="Q436" s="7">
        <v>-66</v>
      </c>
      <c r="R436" s="16">
        <v>-86.7</v>
      </c>
    </row>
    <row r="437" spans="1:18" ht="13.5" customHeight="1" x14ac:dyDescent="0.2">
      <c r="A437" s="1">
        <v>35027</v>
      </c>
      <c r="C437">
        <v>754</v>
      </c>
      <c r="D437">
        <v>1563</v>
      </c>
      <c r="E437">
        <v>420</v>
      </c>
      <c r="F437">
        <v>2737</v>
      </c>
      <c r="I437" s="8">
        <v>0.83039647577092512</v>
      </c>
      <c r="J437" s="8">
        <v>0.87318435754189949</v>
      </c>
      <c r="K437" s="8">
        <v>0.87136929460580914</v>
      </c>
      <c r="L437" s="8">
        <v>0.86069182389937104</v>
      </c>
      <c r="N437">
        <v>-15</v>
      </c>
      <c r="O437">
        <v>-44</v>
      </c>
      <c r="P437">
        <v>-2</v>
      </c>
      <c r="Q437">
        <v>-61</v>
      </c>
      <c r="R437" s="16">
        <v>-60</v>
      </c>
    </row>
    <row r="438" spans="1:18" x14ac:dyDescent="0.2">
      <c r="A438" s="1">
        <v>34663</v>
      </c>
      <c r="C438">
        <v>864</v>
      </c>
      <c r="D438">
        <v>1751</v>
      </c>
      <c r="E438">
        <v>412</v>
      </c>
      <c r="F438">
        <v>3027</v>
      </c>
      <c r="I438" s="8">
        <v>0.95154185022026427</v>
      </c>
      <c r="J438" s="8">
        <v>0.97821229050279335</v>
      </c>
      <c r="K438" s="8">
        <v>0.85477178423236511</v>
      </c>
      <c r="L438" s="8">
        <v>0.95188679245283014</v>
      </c>
      <c r="N438">
        <v>-14</v>
      </c>
      <c r="O438">
        <v>-35</v>
      </c>
      <c r="P438">
        <v>-8</v>
      </c>
      <c r="Q438">
        <v>-57</v>
      </c>
      <c r="R438" s="16">
        <v>-22</v>
      </c>
    </row>
    <row r="439" spans="1:18" x14ac:dyDescent="0.2">
      <c r="R439" s="16"/>
    </row>
    <row r="440" spans="1:18" x14ac:dyDescent="0.2">
      <c r="A440"/>
      <c r="I440"/>
      <c r="J440"/>
      <c r="K440"/>
      <c r="L440"/>
      <c r="R440" s="16"/>
    </row>
    <row r="441" spans="1:18" x14ac:dyDescent="0.2">
      <c r="A441" s="1">
        <v>36854</v>
      </c>
      <c r="C441" s="7">
        <f>[101]STOR951!$D$13</f>
        <v>622</v>
      </c>
      <c r="D441" s="7">
        <f>[101]STOR951!$D$17</f>
        <v>1552</v>
      </c>
      <c r="E441" s="7">
        <f>[101]STOR951!$D$21</f>
        <v>328</v>
      </c>
      <c r="F441" s="7">
        <f>[101]STOR951!$D$25</f>
        <v>2502</v>
      </c>
      <c r="I441" s="8">
        <f>[101]STOR951!$G$13</f>
        <v>0.65267576075550893</v>
      </c>
      <c r="J441" s="8">
        <f>[101]STOR951!$G$17</f>
        <v>0.84577656675749324</v>
      </c>
      <c r="K441" s="8">
        <f>[101]STOR951!$G$21</f>
        <v>0.64822134387351782</v>
      </c>
      <c r="L441" s="8">
        <f>[101]STOR951!$G$25</f>
        <v>0.7595628415300546</v>
      </c>
      <c r="N441" s="7">
        <f>[101]STOR951!$E$13</f>
        <v>-42</v>
      </c>
      <c r="O441" s="7">
        <f>[101]STOR951!$E$17</f>
        <v>-91</v>
      </c>
      <c r="P441" s="7">
        <f>[101]STOR951!$E$21</f>
        <v>-13</v>
      </c>
      <c r="Q441" s="7">
        <f>[101]STOR951!$E$25</f>
        <v>-146</v>
      </c>
      <c r="R441" s="16">
        <v>-31.9</v>
      </c>
    </row>
    <row r="442" spans="1:18" x14ac:dyDescent="0.2">
      <c r="A442" s="1">
        <v>36490</v>
      </c>
      <c r="C442" s="7">
        <f>[49]STOR951!$D$13</f>
        <v>848</v>
      </c>
      <c r="D442" s="7">
        <f>[49]STOR951!$D$17</f>
        <v>1714</v>
      </c>
      <c r="E442" s="7">
        <f>[49]STOR951!$D$21</f>
        <v>439</v>
      </c>
      <c r="F442" s="7">
        <f>[49]STOR951!$D$25</f>
        <v>3001</v>
      </c>
      <c r="I442" s="8">
        <f>[49]STOR951!$G$13</f>
        <v>0.89357218124341409</v>
      </c>
      <c r="J442" s="8">
        <f>[49]STOR951!$G$17</f>
        <v>0.9474847982310669</v>
      </c>
      <c r="K442" s="8">
        <f>[49]STOR951!$G$21</f>
        <v>0.89591836734693875</v>
      </c>
      <c r="L442" s="8">
        <f>[49]STOR951!$G$25</f>
        <v>0.9360573923892701</v>
      </c>
      <c r="N442" s="7">
        <f>[49]STOR951!$E$13</f>
        <v>5</v>
      </c>
      <c r="O442" s="7">
        <f>[49]STOR951!$E$17</f>
        <v>3</v>
      </c>
      <c r="P442" s="7">
        <f>[49]STOR951!$E$21</f>
        <v>-3</v>
      </c>
      <c r="Q442" s="7">
        <f>[49]STOR951!$E$25</f>
        <v>5</v>
      </c>
      <c r="R442" s="16">
        <v>-3.5</v>
      </c>
    </row>
    <row r="443" spans="1:18" x14ac:dyDescent="0.2">
      <c r="A443" s="1">
        <v>36126</v>
      </c>
      <c r="C443" s="7">
        <v>906</v>
      </c>
      <c r="D443" s="7">
        <v>1719</v>
      </c>
      <c r="E443" s="7">
        <v>452</v>
      </c>
      <c r="F443" s="7">
        <v>3077</v>
      </c>
      <c r="G443">
        <v>3155</v>
      </c>
      <c r="H443" s="6">
        <f>G443-F443</f>
        <v>78</v>
      </c>
      <c r="I443" s="8">
        <v>0.99779735682819382</v>
      </c>
      <c r="J443" s="8">
        <v>0.96033519553072622</v>
      </c>
      <c r="K443" s="8">
        <v>0.93775933609958506</v>
      </c>
      <c r="L443" s="8">
        <v>0.95976294447910171</v>
      </c>
      <c r="N443" s="7">
        <v>7</v>
      </c>
      <c r="O443" s="7">
        <v>-7</v>
      </c>
      <c r="P443" s="7">
        <v>8</v>
      </c>
      <c r="Q443" s="7">
        <v>8</v>
      </c>
      <c r="R443" s="16">
        <v>-50.4</v>
      </c>
    </row>
    <row r="444" spans="1:18" x14ac:dyDescent="0.2">
      <c r="A444" s="1">
        <v>35762</v>
      </c>
      <c r="C444" s="7">
        <v>669</v>
      </c>
      <c r="D444" s="7">
        <v>1581</v>
      </c>
      <c r="E444" s="7">
        <v>356</v>
      </c>
      <c r="F444" s="7">
        <v>2606</v>
      </c>
      <c r="G444">
        <v>2699</v>
      </c>
      <c r="H444" s="6">
        <f>G444-F444</f>
        <v>93</v>
      </c>
      <c r="I444" s="8">
        <v>0.736784140969163</v>
      </c>
      <c r="J444" s="8">
        <v>0.88324022346368714</v>
      </c>
      <c r="K444" s="8">
        <v>0.7385892116182573</v>
      </c>
      <c r="L444" s="8">
        <v>0.81285090455396136</v>
      </c>
      <c r="N444" s="7">
        <v>-8</v>
      </c>
      <c r="O444" s="7">
        <v>-25</v>
      </c>
      <c r="P444" s="7">
        <v>-3</v>
      </c>
      <c r="Q444" s="7">
        <v>-36</v>
      </c>
      <c r="R444" s="16">
        <v>-50.5</v>
      </c>
    </row>
    <row r="445" spans="1:18" x14ac:dyDescent="0.2">
      <c r="A445" s="1">
        <v>35398</v>
      </c>
      <c r="C445" s="7">
        <v>579</v>
      </c>
      <c r="D445" s="7">
        <v>1548</v>
      </c>
      <c r="E445" s="7">
        <v>320</v>
      </c>
      <c r="F445" s="7">
        <v>2447</v>
      </c>
      <c r="G445">
        <v>2544</v>
      </c>
      <c r="H445" s="6">
        <f>G445-F445</f>
        <v>97</v>
      </c>
      <c r="I445" s="8">
        <v>0.64692737430167602</v>
      </c>
      <c r="J445" s="8">
        <v>0.84868421052631582</v>
      </c>
      <c r="K445" s="8">
        <v>0.66945606694560666</v>
      </c>
      <c r="L445" s="8">
        <v>0.76325639426076108</v>
      </c>
      <c r="N445" s="7">
        <v>-36</v>
      </c>
      <c r="O445" s="7">
        <v>-62</v>
      </c>
      <c r="P445" s="7">
        <v>-6</v>
      </c>
      <c r="Q445" s="7">
        <v>-104</v>
      </c>
      <c r="R445" s="16">
        <v>-54.8</v>
      </c>
    </row>
    <row r="446" spans="1:18" x14ac:dyDescent="0.2">
      <c r="A446" s="1">
        <v>35034</v>
      </c>
      <c r="C446">
        <v>730</v>
      </c>
      <c r="D446">
        <v>1514</v>
      </c>
      <c r="E446">
        <v>420</v>
      </c>
      <c r="F446">
        <v>2664</v>
      </c>
      <c r="G446">
        <v>2728</v>
      </c>
      <c r="H446" s="6">
        <f>G446-F446</f>
        <v>64</v>
      </c>
      <c r="I446" s="13">
        <v>0.80396475770925113</v>
      </c>
      <c r="J446" s="13">
        <v>0.84581005586592184</v>
      </c>
      <c r="K446" s="13">
        <v>0.87136929460580914</v>
      </c>
      <c r="L446" s="13">
        <v>0.83773584905660381</v>
      </c>
      <c r="N446">
        <v>-24</v>
      </c>
      <c r="O446">
        <v>-49</v>
      </c>
      <c r="P446">
        <v>0</v>
      </c>
      <c r="Q446">
        <v>-73</v>
      </c>
      <c r="R446" s="16">
        <v>-60</v>
      </c>
    </row>
    <row r="447" spans="1:18" x14ac:dyDescent="0.2">
      <c r="A447" s="1">
        <v>34670</v>
      </c>
      <c r="C447">
        <v>833</v>
      </c>
      <c r="D447">
        <v>1709</v>
      </c>
      <c r="E447">
        <v>400</v>
      </c>
      <c r="F447">
        <v>2942</v>
      </c>
      <c r="G447">
        <v>2978</v>
      </c>
      <c r="H447" s="6">
        <f>G447-F447</f>
        <v>36</v>
      </c>
      <c r="I447" s="13">
        <v>0.91740088105726869</v>
      </c>
      <c r="J447" s="13">
        <v>0.95474860335195533</v>
      </c>
      <c r="K447" s="13">
        <v>0.82987551867219922</v>
      </c>
      <c r="L447" s="13">
        <v>0.92515723270440253</v>
      </c>
      <c r="N447">
        <v>-31</v>
      </c>
      <c r="O447">
        <v>-42</v>
      </c>
      <c r="P447">
        <v>-12</v>
      </c>
      <c r="Q447">
        <v>-85</v>
      </c>
      <c r="R447" s="16">
        <v>-77</v>
      </c>
    </row>
    <row r="448" spans="1:18" x14ac:dyDescent="0.2">
      <c r="H448" s="6"/>
      <c r="I448" s="13"/>
      <c r="J448" s="13"/>
      <c r="K448" s="13"/>
      <c r="L448" s="13"/>
      <c r="R448" s="16"/>
    </row>
    <row r="449" spans="1:18" x14ac:dyDescent="0.2">
      <c r="H449" s="6"/>
      <c r="I449" s="13"/>
      <c r="J449" s="13"/>
      <c r="K449" s="13"/>
      <c r="L449" s="13"/>
      <c r="R449" s="16"/>
    </row>
    <row r="450" spans="1:18" x14ac:dyDescent="0.2">
      <c r="A450" s="1">
        <v>36861</v>
      </c>
      <c r="C450" s="7">
        <f>[102]STOR951!$D$13</f>
        <v>611</v>
      </c>
      <c r="D450" s="7">
        <f>[102]STOR951!$D$17</f>
        <v>1495</v>
      </c>
      <c r="E450" s="7">
        <f>[102]STOR951!$D$21</f>
        <v>323</v>
      </c>
      <c r="F450" s="7">
        <f>[102]STOR951!$D$25</f>
        <v>2429</v>
      </c>
      <c r="G450">
        <v>2481</v>
      </c>
      <c r="H450" s="6">
        <f>G450-F450</f>
        <v>52</v>
      </c>
      <c r="I450" s="8">
        <f>[102]STOR951!$G$13</f>
        <v>0.64113326337880383</v>
      </c>
      <c r="J450" s="8">
        <f>[102]STOR951!$G$17</f>
        <v>0.81471389645776571</v>
      </c>
      <c r="K450" s="8">
        <f>[102]STOR951!$G$21</f>
        <v>0.63833992094861658</v>
      </c>
      <c r="L450" s="8">
        <f>[102]STOR951!$G$25</f>
        <v>0.73740133576199152</v>
      </c>
      <c r="N450" s="7">
        <f>[102]STOR951!$E$13</f>
        <v>-11</v>
      </c>
      <c r="O450" s="7">
        <f>[102]STOR951!$E$17</f>
        <v>-57</v>
      </c>
      <c r="P450" s="7">
        <f>[102]STOR951!$E$21</f>
        <v>-5</v>
      </c>
      <c r="Q450" s="7">
        <f>[102]STOR951!$E$25</f>
        <v>-73</v>
      </c>
      <c r="R450" s="16">
        <v>-96.7</v>
      </c>
    </row>
    <row r="451" spans="1:18" x14ac:dyDescent="0.2">
      <c r="A451" s="1">
        <v>36497</v>
      </c>
      <c r="C451" s="7">
        <f>[50]STOR951!$D$13</f>
        <v>837</v>
      </c>
      <c r="D451" s="7">
        <f>[50]STOR951!$D$17</f>
        <v>1658</v>
      </c>
      <c r="E451" s="7">
        <f>[50]STOR951!$D$21</f>
        <v>437</v>
      </c>
      <c r="F451" s="7">
        <f>[50]STOR951!$D$25</f>
        <v>2932</v>
      </c>
      <c r="G451">
        <v>2991</v>
      </c>
      <c r="H451" s="6">
        <f>G451-F451</f>
        <v>59</v>
      </c>
      <c r="I451" s="8">
        <f>[50]STOR951!$G$13</f>
        <v>0.88198103266596417</v>
      </c>
      <c r="J451" s="8">
        <f>[50]STOR951!$G$17</f>
        <v>0.91652846876727478</v>
      </c>
      <c r="K451" s="8">
        <f>[50]STOR951!$G$21</f>
        <v>0.89183673469387759</v>
      </c>
      <c r="L451" s="8">
        <f>[50]STOR951!$G$25</f>
        <v>0.91453524641297568</v>
      </c>
      <c r="N451" s="7">
        <f>[50]STOR951!$E$13</f>
        <v>-11</v>
      </c>
      <c r="O451" s="7">
        <f>[50]STOR951!$E$17</f>
        <v>-56</v>
      </c>
      <c r="P451" s="7">
        <f>[50]STOR951!$E$21</f>
        <v>-2</v>
      </c>
      <c r="Q451" s="7">
        <f>[50]STOR951!$E$25</f>
        <v>-69</v>
      </c>
      <c r="R451" s="16">
        <v>-45.7</v>
      </c>
    </row>
    <row r="452" spans="1:18" x14ac:dyDescent="0.2">
      <c r="A452" s="1">
        <v>36133</v>
      </c>
      <c r="C452" s="7">
        <v>920</v>
      </c>
      <c r="D452" s="7">
        <v>1733</v>
      </c>
      <c r="E452" s="7">
        <v>451</v>
      </c>
      <c r="F452" s="7">
        <v>3104</v>
      </c>
      <c r="I452" s="8">
        <v>1.0132158590308371</v>
      </c>
      <c r="J452" s="8">
        <v>0.96815642458100559</v>
      </c>
      <c r="K452" s="8">
        <v>0.93568464730290457</v>
      </c>
      <c r="L452" s="8">
        <v>0.9681846537741734</v>
      </c>
      <c r="N452" s="7">
        <v>14</v>
      </c>
      <c r="O452" s="7">
        <v>14</v>
      </c>
      <c r="P452" s="7">
        <v>-1</v>
      </c>
      <c r="Q452" s="7">
        <v>27</v>
      </c>
      <c r="R452" s="16">
        <v>-16.600000000000001</v>
      </c>
    </row>
    <row r="453" spans="1:18" x14ac:dyDescent="0.2">
      <c r="A453" s="1">
        <v>35769</v>
      </c>
      <c r="C453" s="7">
        <v>644</v>
      </c>
      <c r="D453" s="7">
        <v>1549</v>
      </c>
      <c r="E453" s="7">
        <v>344</v>
      </c>
      <c r="F453" s="7">
        <v>2537</v>
      </c>
      <c r="I453" s="8">
        <v>0.70925110132158586</v>
      </c>
      <c r="J453" s="8">
        <v>0.86536312849162011</v>
      </c>
      <c r="K453" s="8">
        <v>0.7136929460580913</v>
      </c>
      <c r="L453" s="8">
        <v>0.79132875857766682</v>
      </c>
      <c r="N453" s="7">
        <v>-25</v>
      </c>
      <c r="O453" s="7">
        <v>-32</v>
      </c>
      <c r="P453" s="7">
        <v>-12</v>
      </c>
      <c r="Q453" s="7">
        <v>-69</v>
      </c>
      <c r="R453" s="16">
        <v>-95.7</v>
      </c>
    </row>
    <row r="454" spans="1:18" x14ac:dyDescent="0.2">
      <c r="A454" s="1">
        <v>35405</v>
      </c>
      <c r="C454" s="7">
        <v>555</v>
      </c>
      <c r="D454" s="7">
        <v>1508</v>
      </c>
      <c r="E454" s="7">
        <v>312</v>
      </c>
      <c r="F454" s="7">
        <v>2375</v>
      </c>
      <c r="I454" s="8">
        <v>0.62011173184357538</v>
      </c>
      <c r="J454" s="8">
        <v>0.82675438596491224</v>
      </c>
      <c r="K454" s="8">
        <v>0.65271966527196656</v>
      </c>
      <c r="L454" s="8">
        <v>0.74079850280723647</v>
      </c>
      <c r="N454" s="7">
        <v>-24</v>
      </c>
      <c r="O454" s="7">
        <v>-40</v>
      </c>
      <c r="P454" s="7">
        <v>-8</v>
      </c>
      <c r="Q454" s="7">
        <v>-72</v>
      </c>
      <c r="R454" s="16">
        <v>-106.2</v>
      </c>
    </row>
    <row r="455" spans="1:18" x14ac:dyDescent="0.2">
      <c r="A455" s="1">
        <v>35041</v>
      </c>
      <c r="C455">
        <v>714</v>
      </c>
      <c r="D455">
        <v>1464</v>
      </c>
      <c r="E455">
        <v>411</v>
      </c>
      <c r="F455">
        <v>2589</v>
      </c>
      <c r="I455" s="13">
        <v>0.78634361233480177</v>
      </c>
      <c r="J455" s="13">
        <v>0.81787709497206706</v>
      </c>
      <c r="K455" s="13">
        <v>0.85269709543568462</v>
      </c>
      <c r="L455" s="13">
        <v>0.8141509433962264</v>
      </c>
      <c r="N455">
        <v>-16</v>
      </c>
      <c r="O455">
        <v>-50</v>
      </c>
      <c r="P455">
        <v>-9</v>
      </c>
      <c r="Q455">
        <v>-75</v>
      </c>
      <c r="R455" s="16">
        <v>-70</v>
      </c>
    </row>
    <row r="456" spans="1:18" x14ac:dyDescent="0.2">
      <c r="A456" s="1">
        <v>34677</v>
      </c>
      <c r="C456">
        <v>822</v>
      </c>
      <c r="D456">
        <v>1679</v>
      </c>
      <c r="E456">
        <v>385</v>
      </c>
      <c r="F456">
        <v>2886</v>
      </c>
      <c r="I456" s="13">
        <v>0.90528634361233484</v>
      </c>
      <c r="J456" s="13">
        <v>0.93798882681564244</v>
      </c>
      <c r="K456" s="13">
        <v>0.79875518672199175</v>
      </c>
      <c r="L456" s="13">
        <v>0.90754716981132078</v>
      </c>
      <c r="N456">
        <v>-11</v>
      </c>
      <c r="O456">
        <v>-30</v>
      </c>
      <c r="P456">
        <v>-15</v>
      </c>
      <c r="Q456">
        <v>-56</v>
      </c>
      <c r="R456" s="16">
        <v>-52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36868</v>
      </c>
      <c r="C459" s="7">
        <f>[103]STOR951!$D$13</f>
        <v>570</v>
      </c>
      <c r="D459" s="7">
        <f>[103]STOR951!$D$17</f>
        <v>1385</v>
      </c>
      <c r="E459" s="7">
        <f>[103]STOR951!$D$21</f>
        <v>316</v>
      </c>
      <c r="F459" s="7">
        <f>[103]STOR951!$D$25</f>
        <v>2271</v>
      </c>
      <c r="I459" s="8">
        <f>[103]STOR951!$G$13</f>
        <v>0.59811122770199365</v>
      </c>
      <c r="J459" s="8">
        <f>[103]STOR951!$G$17</f>
        <v>0.75476839237057225</v>
      </c>
      <c r="K459" s="8">
        <f>[103]STOR951!$G$21</f>
        <v>0.62450592885375489</v>
      </c>
      <c r="L459" s="8">
        <f>[103]STOR951!$G$25</f>
        <v>0.68943533697632053</v>
      </c>
      <c r="N459" s="7">
        <f>[103]STOR951!$E$13</f>
        <v>-41</v>
      </c>
      <c r="O459" s="7">
        <f>[103]STOR951!$E$17</f>
        <v>-110</v>
      </c>
      <c r="P459" s="7">
        <f>[103]STOR951!$E$21</f>
        <v>-7</v>
      </c>
      <c r="Q459" s="7">
        <f>[103]STOR951!$E$25</f>
        <v>-158</v>
      </c>
      <c r="R459" s="16">
        <v>-84.3</v>
      </c>
    </row>
    <row r="460" spans="1:18" x14ac:dyDescent="0.2">
      <c r="A460" s="1">
        <v>36504</v>
      </c>
      <c r="C460" s="7">
        <f>[51]STOR951!$D$13</f>
        <v>815</v>
      </c>
      <c r="D460" s="7">
        <f>[51]STOR951!$D$17</f>
        <v>1621</v>
      </c>
      <c r="E460" s="7">
        <f>[51]STOR951!$D$21</f>
        <v>423</v>
      </c>
      <c r="F460" s="7">
        <f>[51]STOR951!$D$25</f>
        <v>2859</v>
      </c>
      <c r="I460" s="8">
        <f>[51]STOR951!$G$13</f>
        <v>0.85879873551106423</v>
      </c>
      <c r="J460" s="8">
        <f>[51]STOR951!$G$17</f>
        <v>0.89607517965726924</v>
      </c>
      <c r="K460" s="8">
        <f>[51]STOR951!$G$21</f>
        <v>0.86326530612244901</v>
      </c>
      <c r="L460" s="8">
        <f>[51]STOR951!$G$25</f>
        <v>0.89176543980037426</v>
      </c>
      <c r="N460" s="7">
        <f>[51]STOR951!$E$13</f>
        <v>-22</v>
      </c>
      <c r="O460" s="7">
        <f>[51]STOR951!$E$17</f>
        <v>-37</v>
      </c>
      <c r="P460" s="7">
        <f>[51]STOR951!$E$21</f>
        <v>-14</v>
      </c>
      <c r="Q460" s="7">
        <f>[51]STOR951!$E$25</f>
        <v>-73</v>
      </c>
      <c r="R460" s="16">
        <v>-54.5</v>
      </c>
    </row>
    <row r="461" spans="1:18" x14ac:dyDescent="0.2">
      <c r="A461" s="1">
        <v>36140</v>
      </c>
      <c r="C461" s="7">
        <v>904</v>
      </c>
      <c r="D461" s="7">
        <v>1714</v>
      </c>
      <c r="E461" s="7">
        <v>437</v>
      </c>
      <c r="F461" s="7">
        <v>3055</v>
      </c>
      <c r="I461" s="8">
        <v>0.99559471365638763</v>
      </c>
      <c r="J461" s="8">
        <v>0.95754189944134083</v>
      </c>
      <c r="K461" s="8">
        <v>0.90663900414937759</v>
      </c>
      <c r="L461" s="8">
        <v>0.95290081097941359</v>
      </c>
      <c r="N461" s="7">
        <v>-16</v>
      </c>
      <c r="O461" s="7">
        <v>-19</v>
      </c>
      <c r="P461" s="7">
        <v>-14</v>
      </c>
      <c r="Q461" s="7">
        <v>-49</v>
      </c>
      <c r="R461" s="16">
        <v>-17</v>
      </c>
    </row>
    <row r="462" spans="1:18" x14ac:dyDescent="0.2">
      <c r="A462" s="1">
        <v>35776</v>
      </c>
      <c r="C462" s="7">
        <v>603</v>
      </c>
      <c r="D462" s="7">
        <v>1473</v>
      </c>
      <c r="E462" s="7">
        <v>325</v>
      </c>
      <c r="F462" s="7">
        <v>2401</v>
      </c>
      <c r="I462" s="8">
        <v>0.66409691629955947</v>
      </c>
      <c r="J462" s="8">
        <v>0.82290502793296094</v>
      </c>
      <c r="K462" s="8">
        <v>0.67427385892116187</v>
      </c>
      <c r="L462" s="8">
        <v>0.74890829694323147</v>
      </c>
      <c r="N462" s="7">
        <v>-41</v>
      </c>
      <c r="O462" s="7">
        <v>-76</v>
      </c>
      <c r="P462" s="7">
        <v>-19</v>
      </c>
      <c r="Q462" s="7">
        <v>-136</v>
      </c>
      <c r="R462" s="16">
        <v>-103.5</v>
      </c>
    </row>
    <row r="463" spans="1:18" x14ac:dyDescent="0.2">
      <c r="A463" s="1">
        <v>35412</v>
      </c>
      <c r="C463" s="7">
        <v>550</v>
      </c>
      <c r="D463" s="7">
        <v>1464</v>
      </c>
      <c r="E463" s="7">
        <v>308</v>
      </c>
      <c r="F463" s="7">
        <v>2322</v>
      </c>
      <c r="I463" s="8">
        <v>0.61452513966480449</v>
      </c>
      <c r="J463" s="8">
        <v>0.80263157894736847</v>
      </c>
      <c r="K463" s="8">
        <v>0.64435146443514646</v>
      </c>
      <c r="L463" s="8">
        <v>0.72426699937616967</v>
      </c>
      <c r="N463" s="7">
        <v>-5</v>
      </c>
      <c r="O463" s="7">
        <v>-44</v>
      </c>
      <c r="P463" s="7">
        <v>-4</v>
      </c>
      <c r="Q463" s="7">
        <v>-53</v>
      </c>
      <c r="R463" s="16">
        <v>-86.3</v>
      </c>
    </row>
    <row r="464" spans="1:18" x14ac:dyDescent="0.2">
      <c r="A464" s="1">
        <v>35048</v>
      </c>
      <c r="C464">
        <v>673</v>
      </c>
      <c r="D464">
        <v>1336</v>
      </c>
      <c r="E464">
        <v>402</v>
      </c>
      <c r="F464">
        <v>2411</v>
      </c>
      <c r="I464" s="13">
        <v>0.74118942731277537</v>
      </c>
      <c r="J464" s="13">
        <v>0.74636871508379887</v>
      </c>
      <c r="K464" s="13">
        <v>0.8340248962655602</v>
      </c>
      <c r="L464" s="13">
        <v>0.75817610062893082</v>
      </c>
      <c r="N464">
        <v>-41</v>
      </c>
      <c r="O464">
        <v>-128</v>
      </c>
      <c r="P464">
        <v>-9</v>
      </c>
      <c r="Q464">
        <v>-178</v>
      </c>
      <c r="R464" s="16">
        <v>-101</v>
      </c>
    </row>
    <row r="465" spans="1:18" x14ac:dyDescent="0.2">
      <c r="A465" s="1">
        <v>34684</v>
      </c>
      <c r="C465">
        <v>774</v>
      </c>
      <c r="D465">
        <v>1590</v>
      </c>
      <c r="E465">
        <v>361</v>
      </c>
      <c r="F465">
        <v>2725</v>
      </c>
      <c r="I465" s="13">
        <v>0.85242290748898675</v>
      </c>
      <c r="J465" s="13">
        <v>0.88826815642458101</v>
      </c>
      <c r="K465" s="13">
        <v>0.74896265560165975</v>
      </c>
      <c r="L465" s="13">
        <v>0.85691823899371067</v>
      </c>
      <c r="N465">
        <v>-48</v>
      </c>
      <c r="O465">
        <v>-89</v>
      </c>
      <c r="P465">
        <v>-24</v>
      </c>
      <c r="Q465">
        <v>-161</v>
      </c>
      <c r="R465" s="16">
        <v>-108</v>
      </c>
    </row>
    <row r="466" spans="1:18" x14ac:dyDescent="0.2">
      <c r="I466" s="13"/>
      <c r="J466" s="13"/>
      <c r="K466" s="13"/>
      <c r="L466" s="13"/>
      <c r="R466" s="16"/>
    </row>
    <row r="467" spans="1:18" x14ac:dyDescent="0.2">
      <c r="I467" s="13"/>
      <c r="J467" s="13"/>
      <c r="K467" s="13"/>
      <c r="L467" s="13"/>
      <c r="R467" s="16"/>
    </row>
    <row r="468" spans="1:18" x14ac:dyDescent="0.2">
      <c r="A468" s="1">
        <v>36875</v>
      </c>
      <c r="C468" s="7">
        <f>[104]STOR951!$D$13</f>
        <v>524</v>
      </c>
      <c r="D468" s="7">
        <f>[104]STOR951!$D$17</f>
        <v>1285</v>
      </c>
      <c r="E468" s="7">
        <f>[104]STOR951!$D$21</f>
        <v>304</v>
      </c>
      <c r="F468" s="7">
        <f>[104]STOR951!$D$25</f>
        <v>2113</v>
      </c>
      <c r="I468" s="8">
        <f>[104]STOR951!$G$13</f>
        <v>0.54984260230849946</v>
      </c>
      <c r="J468" s="8">
        <f>[104]STOR951!$G$17</f>
        <v>0.70027247956403271</v>
      </c>
      <c r="K468" s="8">
        <f>[104]STOR951!$G$21</f>
        <v>0.60079051383399207</v>
      </c>
      <c r="L468" s="8">
        <f>[104]STOR951!$G$25</f>
        <v>0.64146933819064966</v>
      </c>
      <c r="N468" s="7">
        <f>[104]STOR951!$E$13</f>
        <v>-46</v>
      </c>
      <c r="O468" s="7">
        <f>[104]STOR951!$E$17</f>
        <v>-100</v>
      </c>
      <c r="P468" s="7">
        <f>[104]STOR951!$E$21</f>
        <v>-12</v>
      </c>
      <c r="Q468" s="7">
        <f>[104]STOR951!$E$25</f>
        <v>-158</v>
      </c>
      <c r="R468" s="16">
        <v>-86.6</v>
      </c>
    </row>
    <row r="469" spans="1:18" x14ac:dyDescent="0.2">
      <c r="A469" s="1">
        <v>36511</v>
      </c>
      <c r="C469" s="7">
        <f>[52]STOR951!$D$13</f>
        <v>789</v>
      </c>
      <c r="D469" s="7">
        <f>[52]STOR951!$D$17</f>
        <v>1546</v>
      </c>
      <c r="E469" s="7">
        <f>[52]STOR951!$D$21</f>
        <v>408</v>
      </c>
      <c r="F469" s="7">
        <f>[52]STOR951!$D$25</f>
        <v>2743</v>
      </c>
      <c r="I469" s="8">
        <f>[52]STOR951!$G$13</f>
        <v>0.83140147523709163</v>
      </c>
      <c r="J469" s="8">
        <f>[52]STOR951!$G$17</f>
        <v>0.85461580983969043</v>
      </c>
      <c r="K469" s="8">
        <f>[52]STOR951!$G$21</f>
        <v>0.83265306122448979</v>
      </c>
      <c r="L469" s="8">
        <f>[52]STOR951!$G$25</f>
        <v>0.85558328134747352</v>
      </c>
      <c r="N469" s="7">
        <f>[52]STOR951!$E$13</f>
        <v>-26</v>
      </c>
      <c r="O469" s="7">
        <f>[52]STOR951!$E$17</f>
        <v>-75</v>
      </c>
      <c r="P469" s="7">
        <f>[52]STOR951!$E$21</f>
        <v>-15</v>
      </c>
      <c r="Q469" s="7">
        <f>[52]STOR951!$E$25</f>
        <v>-116</v>
      </c>
      <c r="R469" s="16">
        <v>-42.8</v>
      </c>
    </row>
    <row r="470" spans="1:18" x14ac:dyDescent="0.2">
      <c r="A470" s="1">
        <v>36147</v>
      </c>
      <c r="C470" s="7">
        <v>883</v>
      </c>
      <c r="D470" s="7">
        <v>1657</v>
      </c>
      <c r="E470" s="7">
        <v>430</v>
      </c>
      <c r="F470" s="7">
        <v>2970</v>
      </c>
      <c r="I470" s="8">
        <v>0.97246696035242286</v>
      </c>
      <c r="J470" s="8">
        <v>0.92569832402234642</v>
      </c>
      <c r="K470" s="8">
        <v>0.89211618257261416</v>
      </c>
      <c r="L470" s="8">
        <v>0.92638802245789142</v>
      </c>
      <c r="N470" s="7">
        <v>-21</v>
      </c>
      <c r="O470" s="7">
        <v>-57</v>
      </c>
      <c r="P470" s="7">
        <v>-7</v>
      </c>
      <c r="Q470" s="7">
        <v>-85</v>
      </c>
      <c r="R470" s="16">
        <v>-81.099999999999994</v>
      </c>
    </row>
    <row r="471" spans="1:18" x14ac:dyDescent="0.2">
      <c r="A471" s="1">
        <v>35783</v>
      </c>
      <c r="C471" s="7">
        <v>563</v>
      </c>
      <c r="D471" s="7">
        <v>1407</v>
      </c>
      <c r="E471" s="7">
        <v>296</v>
      </c>
      <c r="F471" s="7">
        <v>2266</v>
      </c>
      <c r="I471" s="8">
        <v>0.62004405286343611</v>
      </c>
      <c r="J471" s="8">
        <v>0.78603351955307266</v>
      </c>
      <c r="K471" s="8">
        <v>0.61410788381742742</v>
      </c>
      <c r="L471" s="8">
        <v>0.70679975046787269</v>
      </c>
      <c r="N471" s="7">
        <v>-40</v>
      </c>
      <c r="O471" s="7">
        <v>-66</v>
      </c>
      <c r="P471" s="7">
        <v>-29</v>
      </c>
      <c r="Q471" s="7">
        <v>-135</v>
      </c>
      <c r="R471" s="16">
        <v>-101.1</v>
      </c>
    </row>
    <row r="472" spans="1:18" x14ac:dyDescent="0.2">
      <c r="A472" s="1">
        <v>35419</v>
      </c>
      <c r="C472" s="7">
        <v>498</v>
      </c>
      <c r="D472" s="7">
        <v>1402</v>
      </c>
      <c r="E472" s="7">
        <v>292</v>
      </c>
      <c r="F472" s="7">
        <v>2192</v>
      </c>
      <c r="I472" s="8">
        <v>0.55642458100558656</v>
      </c>
      <c r="J472" s="8">
        <v>0.76864035087719296</v>
      </c>
      <c r="K472" s="8">
        <v>0.61087866108786615</v>
      </c>
      <c r="L472" s="8">
        <v>0.68371802869619458</v>
      </c>
      <c r="N472" s="7">
        <v>-52</v>
      </c>
      <c r="O472" s="7">
        <v>-62</v>
      </c>
      <c r="P472" s="7">
        <v>-16</v>
      </c>
      <c r="Q472" s="7">
        <v>-130</v>
      </c>
      <c r="R472" s="16">
        <v>-91</v>
      </c>
    </row>
    <row r="473" spans="1:18" x14ac:dyDescent="0.2">
      <c r="A473" s="1">
        <v>35056</v>
      </c>
      <c r="C473">
        <v>616</v>
      </c>
      <c r="D473">
        <v>1251</v>
      </c>
      <c r="E473">
        <v>390</v>
      </c>
      <c r="F473">
        <v>2257</v>
      </c>
      <c r="I473" s="13">
        <v>0.68799999999999994</v>
      </c>
      <c r="J473" s="13">
        <v>0.68600000000000005</v>
      </c>
      <c r="K473" s="13">
        <v>0.81599999999999995</v>
      </c>
      <c r="L473" s="13">
        <v>0.70399999999999996</v>
      </c>
      <c r="N473">
        <v>-57</v>
      </c>
      <c r="O473">
        <v>-85</v>
      </c>
      <c r="P473">
        <v>-12</v>
      </c>
      <c r="Q473">
        <v>-154</v>
      </c>
      <c r="R473" s="16">
        <v>-110</v>
      </c>
    </row>
    <row r="474" spans="1:18" x14ac:dyDescent="0.2">
      <c r="A474" s="1">
        <v>34691</v>
      </c>
      <c r="C474">
        <v>749</v>
      </c>
      <c r="D474">
        <v>1534</v>
      </c>
      <c r="E474">
        <v>363</v>
      </c>
      <c r="F474">
        <v>2646</v>
      </c>
      <c r="I474" s="13">
        <v>0.82488986784140972</v>
      </c>
      <c r="J474" s="13">
        <v>0.85698324022346373</v>
      </c>
      <c r="K474" s="13">
        <v>0.75311203319502074</v>
      </c>
      <c r="L474" s="13">
        <v>0.83207547169811324</v>
      </c>
      <c r="N474">
        <v>-25</v>
      </c>
      <c r="O474">
        <v>-56</v>
      </c>
      <c r="P474">
        <v>2</v>
      </c>
      <c r="Q474">
        <v>-79</v>
      </c>
      <c r="R474" s="16">
        <v>-102</v>
      </c>
    </row>
    <row r="475" spans="1:18" x14ac:dyDescent="0.2">
      <c r="I475" s="13"/>
      <c r="J475" s="13"/>
      <c r="K475" s="13"/>
      <c r="L475" s="13"/>
      <c r="R475" s="16"/>
    </row>
    <row r="476" spans="1:18" x14ac:dyDescent="0.2">
      <c r="I476" s="13"/>
      <c r="J476" s="13"/>
      <c r="K476" s="13"/>
      <c r="L476" s="13"/>
      <c r="R476" s="16"/>
    </row>
    <row r="477" spans="1:18" x14ac:dyDescent="0.2">
      <c r="A477" s="1">
        <v>36882</v>
      </c>
      <c r="C477" s="7">
        <f>[105]STOR951!$D$13</f>
        <v>473</v>
      </c>
      <c r="D477" s="7">
        <f>[105]STOR951!$D$17</f>
        <v>1175</v>
      </c>
      <c r="E477" s="7">
        <f>[105]STOR951!$D$21</f>
        <v>290</v>
      </c>
      <c r="F477" s="7">
        <f>[105]STOR951!$D$25</f>
        <v>1938</v>
      </c>
      <c r="I477" s="8">
        <f>[105]STOR951!$G$13</f>
        <v>0.49632738719832109</v>
      </c>
      <c r="J477" s="8">
        <f>[105]STOR951!$G$17</f>
        <v>0.64032697547683926</v>
      </c>
      <c r="K477" s="8">
        <f>[105]STOR951!$G$21</f>
        <v>0.5731225296442688</v>
      </c>
      <c r="L477" s="8">
        <f>[105]STOR951!$G$25</f>
        <v>0.58834244080145714</v>
      </c>
      <c r="N477" s="7">
        <f>[105]STOR951!$E$13</f>
        <v>-51</v>
      </c>
      <c r="O477" s="7">
        <f>[105]STOR951!$E$17</f>
        <v>-110</v>
      </c>
      <c r="P477" s="7">
        <f>[105]STOR951!$E$21</f>
        <v>-14</v>
      </c>
      <c r="Q477" s="7">
        <f>[105]STOR951!$E$25</f>
        <v>-175</v>
      </c>
      <c r="R477" s="16">
        <v>-126.5</v>
      </c>
    </row>
    <row r="478" spans="1:18" x14ac:dyDescent="0.2">
      <c r="A478" s="1">
        <v>36518</v>
      </c>
      <c r="C478" s="7">
        <f>[53]STOR951!$D$13</f>
        <v>740</v>
      </c>
      <c r="D478" s="7">
        <f>[53]STOR951!$D$17</f>
        <v>1437</v>
      </c>
      <c r="E478" s="7">
        <f>[53]STOR951!$D$21</f>
        <v>393</v>
      </c>
      <c r="F478" s="7">
        <f>[53]STOR951!$D$25</f>
        <v>2570</v>
      </c>
      <c r="I478" s="8">
        <f>[53]STOR951!$G$13</f>
        <v>0.77976817702845103</v>
      </c>
      <c r="J478" s="8">
        <f>[53]STOR951!$G$17</f>
        <v>0.79436152570480933</v>
      </c>
      <c r="K478" s="8">
        <f>[53]STOR951!$G$21</f>
        <v>0.80204081632653057</v>
      </c>
      <c r="L478" s="8">
        <f>[53]STOR951!$G$25</f>
        <v>0.801621958827199</v>
      </c>
      <c r="N478" s="7">
        <f>[53]STOR951!$E$13</f>
        <v>-49</v>
      </c>
      <c r="O478" s="7">
        <f>[53]STOR951!$E$17</f>
        <v>-109</v>
      </c>
      <c r="P478" s="7">
        <f>[53]STOR951!$E$21</f>
        <v>-15</v>
      </c>
      <c r="Q478" s="7">
        <f>[53]STOR951!$E$25</f>
        <v>-173</v>
      </c>
      <c r="R478" s="16">
        <v>-85.6</v>
      </c>
    </row>
    <row r="479" spans="1:18" x14ac:dyDescent="0.2">
      <c r="A479" s="1">
        <v>36154</v>
      </c>
      <c r="C479" s="7">
        <v>847</v>
      </c>
      <c r="D479" s="7">
        <v>1564</v>
      </c>
      <c r="E479" s="7">
        <v>392</v>
      </c>
      <c r="F479" s="7">
        <v>2803</v>
      </c>
      <c r="I479" s="8">
        <v>0.93281938325991187</v>
      </c>
      <c r="J479" s="8">
        <v>0.8737430167597765</v>
      </c>
      <c r="K479" s="8">
        <v>0.81327800829875518</v>
      </c>
      <c r="L479" s="8">
        <v>0.87429819089207739</v>
      </c>
      <c r="N479" s="7">
        <v>-36</v>
      </c>
      <c r="O479" s="7">
        <v>-93</v>
      </c>
      <c r="P479" s="7">
        <v>-38</v>
      </c>
      <c r="Q479" s="7">
        <v>-167</v>
      </c>
      <c r="R479" s="16">
        <v>-104.5</v>
      </c>
    </row>
    <row r="480" spans="1:18" x14ac:dyDescent="0.2">
      <c r="A480" s="1">
        <v>35790</v>
      </c>
      <c r="C480" s="7">
        <v>544</v>
      </c>
      <c r="D480" s="7">
        <v>1352</v>
      </c>
      <c r="E480" s="7">
        <v>274</v>
      </c>
      <c r="F480" s="7">
        <v>2170</v>
      </c>
      <c r="G480">
        <v>2175</v>
      </c>
      <c r="H480" s="6">
        <f>G480-F480</f>
        <v>5</v>
      </c>
      <c r="I480" s="8">
        <v>0.59911894273127753</v>
      </c>
      <c r="J480" s="8">
        <v>0.75530726256983238</v>
      </c>
      <c r="K480" s="8">
        <v>0.56846473029045641</v>
      </c>
      <c r="L480" s="8">
        <v>0.67685589519650657</v>
      </c>
      <c r="N480" s="7">
        <v>-19</v>
      </c>
      <c r="O480" s="7">
        <v>-55</v>
      </c>
      <c r="P480" s="7">
        <v>-22</v>
      </c>
      <c r="Q480" s="7">
        <v>-96</v>
      </c>
      <c r="R480" s="16">
        <v>-86.4</v>
      </c>
    </row>
    <row r="481" spans="1:22" x14ac:dyDescent="0.2">
      <c r="A481" s="1">
        <v>35426</v>
      </c>
      <c r="C481" s="7">
        <v>468</v>
      </c>
      <c r="D481" s="7">
        <v>1318</v>
      </c>
      <c r="E481" s="7">
        <v>278</v>
      </c>
      <c r="F481" s="7">
        <v>2064</v>
      </c>
      <c r="G481">
        <v>2173</v>
      </c>
      <c r="H481" s="6">
        <f>G481-F481</f>
        <v>109</v>
      </c>
      <c r="I481" s="8">
        <v>0.5229050279329609</v>
      </c>
      <c r="J481" s="8">
        <v>0.72258771929824561</v>
      </c>
      <c r="K481" s="8">
        <v>0.58158995815899583</v>
      </c>
      <c r="L481" s="8">
        <v>0.64379288833437309</v>
      </c>
      <c r="N481" s="7">
        <v>-30</v>
      </c>
      <c r="O481" s="7">
        <v>-84</v>
      </c>
      <c r="P481" s="7">
        <v>-14</v>
      </c>
      <c r="Q481" s="7">
        <v>-128</v>
      </c>
      <c r="R481" s="16">
        <v>-100.6</v>
      </c>
    </row>
    <row r="482" spans="1:22" x14ac:dyDescent="0.2">
      <c r="A482" s="1">
        <v>35063</v>
      </c>
      <c r="C482">
        <v>585</v>
      </c>
      <c r="D482">
        <v>1167</v>
      </c>
      <c r="E482">
        <v>366</v>
      </c>
      <c r="F482">
        <v>2118</v>
      </c>
      <c r="G482">
        <v>2153</v>
      </c>
      <c r="H482" s="6">
        <f>G482-F482</f>
        <v>35</v>
      </c>
      <c r="I482" s="13">
        <v>0.64427312775330392</v>
      </c>
      <c r="J482" s="13">
        <v>0.65195530726256978</v>
      </c>
      <c r="K482" s="13">
        <v>0.75933609958506221</v>
      </c>
      <c r="L482" s="13">
        <v>0.66603773584905657</v>
      </c>
      <c r="N482">
        <v>-44</v>
      </c>
      <c r="O482">
        <v>-92</v>
      </c>
      <c r="P482">
        <v>-24</v>
      </c>
      <c r="Q482">
        <v>-160</v>
      </c>
      <c r="R482" s="16">
        <v>-136</v>
      </c>
    </row>
    <row r="483" spans="1:22" x14ac:dyDescent="0.2">
      <c r="A483" s="1">
        <v>34698</v>
      </c>
      <c r="C483">
        <v>725</v>
      </c>
      <c r="D483">
        <v>1488</v>
      </c>
      <c r="E483">
        <v>360</v>
      </c>
      <c r="F483">
        <v>2573</v>
      </c>
      <c r="G483">
        <v>2606</v>
      </c>
      <c r="H483" s="6">
        <f>G483-F483</f>
        <v>33</v>
      </c>
      <c r="I483" s="13">
        <v>0.79845814977973573</v>
      </c>
      <c r="J483" s="13">
        <v>0.83128491620111733</v>
      </c>
      <c r="K483" s="13">
        <v>0.74688796680497926</v>
      </c>
      <c r="L483" s="13">
        <v>0.8091194968553459</v>
      </c>
      <c r="N483">
        <v>-24</v>
      </c>
      <c r="O483">
        <v>-46</v>
      </c>
      <c r="P483">
        <v>-3</v>
      </c>
      <c r="Q483">
        <v>-73</v>
      </c>
      <c r="R483" s="16">
        <v>-71</v>
      </c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H486" s="6"/>
      <c r="I486" s="13"/>
      <c r="J486" s="13"/>
      <c r="K486" s="13"/>
      <c r="L486" s="13"/>
      <c r="R486" s="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  <c r="S491">
        <v>69</v>
      </c>
      <c r="T491">
        <v>49</v>
      </c>
      <c r="U491">
        <v>37</v>
      </c>
      <c r="V491">
        <v>33</v>
      </c>
    </row>
    <row r="492" spans="1:22" x14ac:dyDescent="0.2">
      <c r="A492"/>
      <c r="I492"/>
      <c r="J492"/>
      <c r="K492"/>
      <c r="L492"/>
      <c r="S492">
        <v>62</v>
      </c>
      <c r="T492">
        <v>45</v>
      </c>
      <c r="U492">
        <v>40</v>
      </c>
      <c r="V492">
        <v>35</v>
      </c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I496" s="13"/>
      <c r="J496" s="13"/>
      <c r="K496" s="13"/>
      <c r="L496" s="13"/>
    </row>
    <row r="497" spans="1:12" x14ac:dyDescent="0.2">
      <c r="I497" s="13"/>
      <c r="J497" s="13"/>
      <c r="K497" s="13"/>
      <c r="L497" s="13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I500" s="13"/>
      <c r="J500" s="13"/>
      <c r="K500" s="13"/>
      <c r="L500" s="13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I519" s="13"/>
      <c r="J519" s="13"/>
      <c r="K519" s="13"/>
      <c r="L519" s="13"/>
    </row>
    <row r="520" spans="1:18" x14ac:dyDescent="0.2">
      <c r="I520" s="13"/>
      <c r="J520" s="13"/>
      <c r="K520" s="13"/>
      <c r="L520" s="13"/>
    </row>
    <row r="521" spans="1:18" x14ac:dyDescent="0.2">
      <c r="H521" s="6"/>
      <c r="I521" s="13"/>
      <c r="J521" s="13"/>
      <c r="K521" s="13"/>
      <c r="L521" s="13"/>
      <c r="R521" s="6"/>
    </row>
    <row r="522" spans="1:18" x14ac:dyDescent="0.2">
      <c r="I522" s="13"/>
      <c r="J522" s="13"/>
      <c r="K522" s="13"/>
      <c r="L522" s="13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I533" s="13"/>
      <c r="J533" s="13"/>
      <c r="K533" s="13"/>
      <c r="L533" s="1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H540" s="6"/>
      <c r="I540" s="13"/>
      <c r="J540" s="13"/>
      <c r="K540" s="13"/>
      <c r="L540" s="13"/>
      <c r="R540" s="6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2023-09-11T18:36:53Z</dcterms:modified>
</cp:coreProperties>
</file>