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63D3CB-D653-403A-8485-3DBE1CCD1140}" xr6:coauthVersionLast="47" xr6:coauthVersionMax="47" xr10:uidLastSave="{00000000-0000-0000-0000-000000000000}"/>
  <bookViews>
    <workbookView xWindow="-120" yWindow="-120" windowWidth="38640" windowHeight="15720" activeTab="2"/>
  </bookViews>
  <sheets>
    <sheet name="Summary" sheetId="5" r:id="rId1"/>
    <sheet name="Historical Information" sheetId="4" r:id="rId2"/>
    <sheet name="As of 10-3-00" sheetId="6" r:id="rId3"/>
    <sheet name="Sheet" sheetId="7" r:id="rId4"/>
    <sheet name="Ignore - Saved only for Demand " sheetId="1" state="hidden" r:id="rId5"/>
  </sheets>
  <externalReferences>
    <externalReference r:id="rId6"/>
  </externalReferences>
  <definedNames>
    <definedName name="_xlnm.Print_Area" localSheetId="2">'As of 10-3-00'!$A$2:$AE$43</definedName>
    <definedName name="_xlnm.Print_Area" localSheetId="1">'Historical Information'!$C$3:$X$61</definedName>
    <definedName name="_xlnm.Print_Area" localSheetId="4">'Ignore - Saved only for Demand '!$C$3:$Z$63</definedName>
  </definedNames>
  <calcPr calcId="0"/>
</workbook>
</file>

<file path=xl/calcChain.xml><?xml version="1.0" encoding="utf-8"?>
<calcChain xmlns="http://schemas.openxmlformats.org/spreadsheetml/2006/main">
  <c r="U4" i="6" l="1"/>
  <c r="U6" i="6"/>
  <c r="V6" i="6"/>
  <c r="X6" i="6"/>
  <c r="Y6" i="6"/>
  <c r="AD6" i="6"/>
  <c r="AE6" i="6"/>
  <c r="U7" i="6"/>
  <c r="V7" i="6"/>
  <c r="X7" i="6"/>
  <c r="Y7" i="6"/>
  <c r="AD7" i="6"/>
  <c r="AE7" i="6"/>
  <c r="U8" i="6"/>
  <c r="V8" i="6"/>
  <c r="X8" i="6"/>
  <c r="Y8" i="6"/>
  <c r="AD8" i="6"/>
  <c r="AE8" i="6"/>
  <c r="U9" i="6"/>
  <c r="V9" i="6"/>
  <c r="X9" i="6"/>
  <c r="Y9" i="6"/>
  <c r="AD9" i="6"/>
  <c r="U10" i="6"/>
  <c r="V10" i="6"/>
  <c r="X10" i="6"/>
  <c r="Y10" i="6"/>
  <c r="AD10" i="6"/>
  <c r="V11" i="6"/>
  <c r="AD11" i="6"/>
  <c r="AE11" i="6"/>
  <c r="U13" i="6"/>
  <c r="V13" i="6"/>
  <c r="X13" i="6"/>
  <c r="Y13" i="6"/>
  <c r="AD13" i="6"/>
  <c r="AE13" i="6"/>
  <c r="U14" i="6"/>
  <c r="V14" i="6"/>
  <c r="X14" i="6"/>
  <c r="Y14" i="6"/>
  <c r="AD14" i="6"/>
  <c r="AE14" i="6"/>
  <c r="U15" i="6"/>
  <c r="V15" i="6"/>
  <c r="X15" i="6"/>
  <c r="Y15" i="6"/>
  <c r="AD15" i="6"/>
  <c r="U16" i="6"/>
  <c r="V16" i="6"/>
  <c r="X16" i="6"/>
  <c r="Y16" i="6"/>
  <c r="AD16" i="6"/>
  <c r="U17" i="6"/>
  <c r="V17" i="6"/>
  <c r="X17" i="6"/>
  <c r="Y17" i="6"/>
  <c r="AD17" i="6"/>
  <c r="V18" i="6"/>
  <c r="AD18" i="6"/>
  <c r="AE18" i="6"/>
  <c r="U20" i="6"/>
  <c r="V20" i="6"/>
  <c r="X20" i="6"/>
  <c r="Y20" i="6"/>
  <c r="AD20" i="6"/>
  <c r="AE20" i="6"/>
  <c r="U21" i="6"/>
  <c r="V21" i="6"/>
  <c r="X21" i="6"/>
  <c r="Y21" i="6"/>
  <c r="AD21" i="6"/>
  <c r="U22" i="6"/>
  <c r="V22" i="6"/>
  <c r="X22" i="6"/>
  <c r="Y22" i="6"/>
  <c r="AD22" i="6"/>
  <c r="U23" i="6"/>
  <c r="V23" i="6"/>
  <c r="X23" i="6"/>
  <c r="Y23" i="6"/>
  <c r="AD23" i="6"/>
  <c r="U24" i="6"/>
  <c r="V24" i="6"/>
  <c r="X24" i="6"/>
  <c r="Y24" i="6"/>
  <c r="AD24" i="6"/>
  <c r="U25" i="6"/>
  <c r="V25" i="6"/>
  <c r="X25" i="6"/>
  <c r="Y25" i="6"/>
  <c r="AD25" i="6"/>
  <c r="U26" i="6"/>
  <c r="V26" i="6"/>
  <c r="X26" i="6"/>
  <c r="Y26" i="6"/>
  <c r="AD26" i="6"/>
  <c r="U27" i="6"/>
  <c r="V27" i="6"/>
  <c r="X27" i="6"/>
  <c r="Y27" i="6"/>
  <c r="AD27" i="6"/>
  <c r="U28" i="6"/>
  <c r="V28" i="6"/>
  <c r="X28" i="6"/>
  <c r="Y28" i="6"/>
  <c r="AD28" i="6"/>
  <c r="V29" i="6"/>
  <c r="AD29" i="6"/>
  <c r="AE29" i="6"/>
  <c r="V32" i="6"/>
  <c r="AD32" i="6"/>
  <c r="AE32" i="6"/>
  <c r="M45" i="4"/>
  <c r="N45" i="4"/>
  <c r="P45" i="4"/>
  <c r="Q45" i="4"/>
  <c r="W45" i="4"/>
  <c r="X45" i="4"/>
  <c r="P46" i="4"/>
  <c r="Q46" i="4"/>
  <c r="W46" i="4"/>
  <c r="X46" i="4"/>
  <c r="T47" i="4"/>
  <c r="U47" i="4"/>
  <c r="W47" i="4"/>
  <c r="X47" i="4"/>
  <c r="P5" i="1"/>
  <c r="U5" i="1"/>
  <c r="U6" i="1"/>
  <c r="Z6" i="1"/>
  <c r="P7" i="1"/>
  <c r="U7" i="1"/>
  <c r="Z7" i="1"/>
  <c r="Z8" i="1"/>
  <c r="Z9" i="1"/>
  <c r="P10" i="1"/>
  <c r="U10" i="1"/>
  <c r="Z10" i="1"/>
  <c r="P11" i="1"/>
  <c r="U11" i="1"/>
  <c r="Z11" i="1"/>
  <c r="P12" i="1"/>
  <c r="U12" i="1"/>
  <c r="Z12" i="1"/>
  <c r="P13" i="1"/>
  <c r="U13" i="1"/>
  <c r="Z13" i="1"/>
  <c r="P14" i="1"/>
  <c r="U14" i="1"/>
  <c r="Z14" i="1"/>
  <c r="P15" i="1"/>
  <c r="U15" i="1"/>
  <c r="Z15" i="1"/>
  <c r="P16" i="1"/>
  <c r="U16" i="1"/>
  <c r="Z16" i="1"/>
  <c r="P17" i="1"/>
  <c r="U17" i="1"/>
  <c r="Z17" i="1"/>
  <c r="P18" i="1"/>
  <c r="U18" i="1"/>
  <c r="Z18" i="1"/>
  <c r="P19" i="1"/>
  <c r="U19" i="1"/>
  <c r="Z19" i="1"/>
  <c r="P20" i="1"/>
  <c r="U20" i="1"/>
  <c r="Z20" i="1"/>
  <c r="P21" i="1"/>
  <c r="U21" i="1"/>
  <c r="Z21" i="1"/>
  <c r="P22" i="1"/>
  <c r="U22" i="1"/>
  <c r="Z22" i="1"/>
  <c r="P23" i="1"/>
  <c r="U23" i="1"/>
  <c r="Z23" i="1"/>
  <c r="Z24" i="1"/>
  <c r="Z25" i="1"/>
  <c r="Z26" i="1"/>
  <c r="Z27" i="1"/>
  <c r="P28" i="1"/>
  <c r="U28" i="1"/>
  <c r="Z28" i="1"/>
  <c r="Z29" i="1"/>
  <c r="Z30" i="1"/>
  <c r="U31" i="1"/>
  <c r="Z31" i="1"/>
  <c r="Z32" i="1"/>
  <c r="Z33" i="1"/>
  <c r="U34" i="1"/>
  <c r="Z34" i="1"/>
  <c r="Z35" i="1"/>
  <c r="Z36" i="1"/>
  <c r="Z37" i="1"/>
  <c r="Z38" i="1"/>
  <c r="Z39" i="1"/>
  <c r="Z40" i="1"/>
  <c r="Z41" i="1"/>
  <c r="Z42" i="1"/>
  <c r="R47" i="1"/>
  <c r="S47" i="1"/>
  <c r="W47" i="1"/>
  <c r="X47" i="1"/>
  <c r="D9" i="5"/>
  <c r="E9" i="5"/>
  <c r="D10" i="5"/>
  <c r="E10" i="5"/>
  <c r="D11" i="5"/>
  <c r="E11" i="5"/>
  <c r="F11" i="5"/>
  <c r="G11" i="5"/>
  <c r="D13" i="5"/>
  <c r="E13" i="5"/>
  <c r="D14" i="5"/>
  <c r="E14" i="5"/>
  <c r="F14" i="5"/>
  <c r="G14" i="5"/>
  <c r="D16" i="5"/>
  <c r="E16" i="5"/>
  <c r="D18" i="5"/>
  <c r="E18" i="5"/>
  <c r="F18" i="5"/>
  <c r="G18" i="5"/>
  <c r="F19" i="5"/>
  <c r="G19" i="5"/>
</calcChain>
</file>

<file path=xl/sharedStrings.xml><?xml version="1.0" encoding="utf-8"?>
<sst xmlns="http://schemas.openxmlformats.org/spreadsheetml/2006/main" count="454" uniqueCount="139">
  <si>
    <t>Deal #</t>
  </si>
  <si>
    <t>Pipeline</t>
  </si>
  <si>
    <t>Receipt</t>
  </si>
  <si>
    <t>Delivery</t>
  </si>
  <si>
    <t>Volume</t>
  </si>
  <si>
    <t>PGT</t>
  </si>
  <si>
    <t>Kingsgate</t>
  </si>
  <si>
    <t>Malin</t>
  </si>
  <si>
    <t>Start</t>
  </si>
  <si>
    <t>End</t>
  </si>
  <si>
    <t>EPNG</t>
  </si>
  <si>
    <t>SJ/Permian</t>
  </si>
  <si>
    <t>Valero</t>
  </si>
  <si>
    <t>El Paso</t>
  </si>
  <si>
    <t>SoCal/Topock</t>
  </si>
  <si>
    <t>California Border</t>
  </si>
  <si>
    <t>CGT</t>
  </si>
  <si>
    <t>Leach</t>
  </si>
  <si>
    <t>Value on 2/29/2000</t>
  </si>
  <si>
    <t>Fin Spread</t>
  </si>
  <si>
    <t>Intrinsic</t>
  </si>
  <si>
    <t>Extrinsic</t>
  </si>
  <si>
    <t>Demand</t>
  </si>
  <si>
    <t>Ventura</t>
  </si>
  <si>
    <t>NB</t>
  </si>
  <si>
    <t>Chicago</t>
  </si>
  <si>
    <t>Moncy</t>
  </si>
  <si>
    <t>This leg was one leg on 10/99 and 02/00 with a volume of 15,000/day.  However, the new model splits it into three legs (#2,25,26) with volumes of 10,000 (01/99-02/02),</t>
  </si>
  <si>
    <t>Footnotes</t>
  </si>
  <si>
    <t>(1)</t>
  </si>
  <si>
    <t>(2)</t>
  </si>
  <si>
    <t>NGPL</t>
  </si>
  <si>
    <t>NGPL/TX OK</t>
  </si>
  <si>
    <t>NGPL/LA</t>
  </si>
  <si>
    <t xml:space="preserve">   9,300/day (03/02-02/09) and 15,000/day (03/09-05/09).   Fuel and demand rates vary slightly from old model to new also.</t>
  </si>
  <si>
    <t>(3)</t>
  </si>
  <si>
    <t>Deal has same volume in all three models.  Fuel rates are the same in the current model and the 10/99 model, but the 02/00 model contains no fuel rate.</t>
  </si>
  <si>
    <t xml:space="preserve">   In addition, the 10/99 model contains a delivery point of ColGulf/LA instead of NGPL/LA and is marked against IF-Col/Gulf-LA instead of IF-NGPL/LA.</t>
  </si>
  <si>
    <t>(4)</t>
  </si>
  <si>
    <t>CENTRAL</t>
  </si>
  <si>
    <t>ANR</t>
  </si>
  <si>
    <t>CES Deal.  Not in 10/99 model.</t>
  </si>
  <si>
    <t>WLA</t>
  </si>
  <si>
    <t>Consumers</t>
  </si>
  <si>
    <t>(5)</t>
  </si>
  <si>
    <t>02/00 model has termination date of 03/00.  New model has termination date of 03/01.</t>
  </si>
  <si>
    <t>(4), (5)</t>
  </si>
  <si>
    <t>Noram West</t>
  </si>
  <si>
    <t>Perryville</t>
  </si>
  <si>
    <t>ELA</t>
  </si>
  <si>
    <t>(6)</t>
  </si>
  <si>
    <t>02/00 model has flat demand of $0.2963.  New model has seasonal demand of $0.2963 winter and $0.0792 summer.</t>
  </si>
  <si>
    <t>(4), (5), (6)</t>
  </si>
  <si>
    <t>Crossroads</t>
  </si>
  <si>
    <t>Columbia Gas</t>
  </si>
  <si>
    <t>ELPO/SJ</t>
  </si>
  <si>
    <t>(7)</t>
  </si>
  <si>
    <t>Not valued prior to 02/00</t>
  </si>
  <si>
    <t>NWPL</t>
  </si>
  <si>
    <t>Stanfield</t>
  </si>
  <si>
    <t>Kern</t>
  </si>
  <si>
    <t>PGEN</t>
  </si>
  <si>
    <t>PGE</t>
  </si>
  <si>
    <t>Topock</t>
  </si>
  <si>
    <t>CG</t>
  </si>
  <si>
    <t>(8)</t>
  </si>
  <si>
    <t>Rayne</t>
  </si>
  <si>
    <t>Fuel rate is 2.988% in 10/99 and 02/00 models, 2.82% in current model.  Demand in $0.1048 in 10/99 and 02/00 models, $0.1035 in current model.</t>
  </si>
  <si>
    <t>x</t>
  </si>
  <si>
    <t>Totals</t>
  </si>
  <si>
    <t>Value on 11/03/1999</t>
  </si>
  <si>
    <t>This leg, on 11/99, had a volume of 60,000/day.  On 02/2000, it appears split into two legs;  one of 40,000 (until 04/2000) and one of 60,000 (from 4/2000)</t>
  </si>
  <si>
    <t>PGE/CG</t>
  </si>
  <si>
    <t>Onshore</t>
  </si>
  <si>
    <t>Zone 3</t>
  </si>
  <si>
    <t>Zone 6</t>
  </si>
  <si>
    <t>Zone 1</t>
  </si>
  <si>
    <t>Zone 2</t>
  </si>
  <si>
    <t>WEST</t>
  </si>
  <si>
    <t>EAST</t>
  </si>
  <si>
    <t>Value on 08/19/2000</t>
  </si>
  <si>
    <t>Additions after Initial Book</t>
  </si>
  <si>
    <t>Added</t>
  </si>
  <si>
    <t>Initial Intrinsic</t>
  </si>
  <si>
    <t>Initial Extrinsic</t>
  </si>
  <si>
    <t>(9)</t>
  </si>
  <si>
    <t>(10)</t>
  </si>
  <si>
    <t>Deal originally entered on 07/31/2000 with volume of 10,000 and expiration of Mar-01.  Volume changed to 142 and expiration changed to 07/31/2000 on 08/10/2000.</t>
  </si>
  <si>
    <t>Deal originially entered 07/28/2000 with volume of 10,000.  Volume changed to 50,000 on 08/10/2000 when consolidated deal #46 and a portion of #45.</t>
  </si>
  <si>
    <t>Value on 09/18/2000</t>
  </si>
  <si>
    <t>(11)</t>
  </si>
  <si>
    <t>Deal originally booked on 06/14/2000.  Model and P&amp;L report not available to reconstruct Intrinsic/Extrinsic values.</t>
  </si>
  <si>
    <t>CES Deal.  Not in 11/99 model and unable to determine when leg added to option model.</t>
  </si>
  <si>
    <t>Intrinsic Value</t>
  </si>
  <si>
    <t>Extrinsic Value</t>
  </si>
  <si>
    <t>"Original" Deals</t>
  </si>
  <si>
    <t>Value as Of</t>
  </si>
  <si>
    <t>Added after 11/03/1999 to original model</t>
  </si>
  <si>
    <t>Intrinsic Delta</t>
  </si>
  <si>
    <t>Extrinsic Delta</t>
  </si>
  <si>
    <t>Deals Added to Current Model</t>
  </si>
  <si>
    <t>Initially</t>
  </si>
  <si>
    <t>(various 06/00 and 07/00 dates)</t>
  </si>
  <si>
    <t>Total Delta</t>
  </si>
  <si>
    <t>Extrinsic P/L Since Mar 1</t>
  </si>
  <si>
    <t>Average Correlation</t>
  </si>
  <si>
    <t>2,25,26</t>
  </si>
  <si>
    <t>Socal</t>
  </si>
  <si>
    <t>Show Value On:</t>
  </si>
  <si>
    <t>Trader</t>
  </si>
  <si>
    <t>9,300-15,000</t>
  </si>
  <si>
    <t>Hoelst</t>
  </si>
  <si>
    <t>Lewis</t>
  </si>
  <si>
    <t>*</t>
  </si>
  <si>
    <t>*  East Desk has $5,700,000 set aside</t>
  </si>
  <si>
    <t>Extrinsic P/L b/t 11/99 &amp; 3/00</t>
  </si>
  <si>
    <t>TOTALS</t>
  </si>
  <si>
    <t>PV'd Extrinsic $/MMBtu</t>
  </si>
  <si>
    <t>Keavey</t>
  </si>
  <si>
    <t>Proposed Correlation</t>
  </si>
  <si>
    <t>Change in Extrinsic  $</t>
  </si>
  <si>
    <t>Other Changes</t>
  </si>
  <si>
    <t>**</t>
  </si>
  <si>
    <t>*'*  East Desk has $5,700,000 set aside</t>
  </si>
  <si>
    <t>Extrinsic $/MMBtu</t>
  </si>
  <si>
    <t>Current Kingsgate to Malin spread is marked $.16 flat from 10/14 til expiry, slightly higher for the front years</t>
  </si>
  <si>
    <t>*    Kingsgate to Malin spread changed from $.1676 to .2676, creating this positive value.  This is due to current expectations from Canada office on AECO, which were then adjusted for Kingsgate value.</t>
  </si>
  <si>
    <t>Note:  New $/MMBtu extrinsic value for Kingsgate to Malin drops from $.12+ to $.0303.</t>
  </si>
  <si>
    <t>total value chg</t>
  </si>
  <si>
    <t>for all of these</t>
  </si>
  <si>
    <t>correlation</t>
  </si>
  <si>
    <t>changes was</t>
  </si>
  <si>
    <t>I am waiting on</t>
  </si>
  <si>
    <t>deal by deal</t>
  </si>
  <si>
    <t>value changes</t>
  </si>
  <si>
    <t>and will send</t>
  </si>
  <si>
    <t>I am currently waiting on</t>
  </si>
  <si>
    <t>Central desk proposal</t>
  </si>
  <si>
    <t>I will advise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</si>
</sst>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172" formatCode="&quot;$&quot;#,##0"/>
    <numFmt numFmtId="173" formatCode="&quot;$&quot;\ #,##0;\(&quot;$&quot;\ #,##0\)"/>
    <numFmt numFmtId="175" formatCode="&quot;$&quot;#,##0.0000"/>
    <numFmt numFmtId="176" formatCode="&quot;$&quot;#,##0.000"/>
    <numFmt numFmtId="177" formatCode="0.000%"/>
  </numFmts>
  <fonts count="7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5"/>
      <name val="Arial"/>
      <family val="2"/>
    </font>
    <font>
      <b/>
      <sz val="10"/>
      <color indexed="5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15" fontId="0" fillId="0" borderId="0" xfId="0" applyNumberFormat="1"/>
    <xf numFmtId="3" fontId="1" fillId="0" borderId="0" xfId="0" applyNumberFormat="1" applyFont="1" applyAlignment="1">
      <alignment horizontal="right"/>
    </xf>
    <xf numFmtId="15" fontId="1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right"/>
    </xf>
    <xf numFmtId="173" fontId="0" fillId="0" borderId="0" xfId="0" applyNumberFormat="1"/>
    <xf numFmtId="1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1" fontId="0" fillId="0" borderId="1" xfId="0" quotePrefix="1" applyNumberFormat="1" applyBorder="1" applyAlignment="1">
      <alignment horizontal="right"/>
    </xf>
    <xf numFmtId="0" fontId="0" fillId="0" borderId="2" xfId="0" applyBorder="1"/>
    <xf numFmtId="3" fontId="0" fillId="0" borderId="2" xfId="0" applyNumberFormat="1" applyBorder="1"/>
    <xf numFmtId="15" fontId="0" fillId="0" borderId="2" xfId="0" applyNumberFormat="1" applyBorder="1"/>
    <xf numFmtId="1" fontId="0" fillId="0" borderId="2" xfId="0" quotePrefix="1" applyNumberFormat="1" applyBorder="1" applyAlignment="1">
      <alignment horizontal="right"/>
    </xf>
    <xf numFmtId="173" fontId="0" fillId="0" borderId="2" xfId="0" applyNumberFormat="1" applyBorder="1"/>
    <xf numFmtId="173" fontId="0" fillId="0" borderId="3" xfId="0" applyNumberFormat="1" applyBorder="1"/>
    <xf numFmtId="0" fontId="0" fillId="0" borderId="0" xfId="0" applyBorder="1"/>
    <xf numFmtId="3" fontId="0" fillId="0" borderId="0" xfId="0" applyNumberFormat="1" applyBorder="1"/>
    <xf numFmtId="15" fontId="0" fillId="0" borderId="0" xfId="0" applyNumberFormat="1" applyBorder="1"/>
    <xf numFmtId="1" fontId="0" fillId="0" borderId="0" xfId="0" quotePrefix="1" applyNumberFormat="1" applyBorder="1" applyAlignment="1">
      <alignment horizontal="right"/>
    </xf>
    <xf numFmtId="173" fontId="0" fillId="0" borderId="0" xfId="0" applyNumberFormat="1" applyBorder="1"/>
    <xf numFmtId="173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15" fontId="0" fillId="0" borderId="7" xfId="0" applyNumberFormat="1" applyBorder="1"/>
    <xf numFmtId="1" fontId="0" fillId="0" borderId="7" xfId="0" quotePrefix="1" applyNumberFormat="1" applyBorder="1" applyAlignment="1">
      <alignment horizontal="right"/>
    </xf>
    <xf numFmtId="173" fontId="0" fillId="0" borderId="7" xfId="0" applyNumberFormat="1" applyBorder="1"/>
    <xf numFmtId="173" fontId="0" fillId="0" borderId="8" xfId="0" applyNumberFormat="1" applyBorder="1"/>
    <xf numFmtId="1" fontId="0" fillId="0" borderId="9" xfId="0" quotePrefix="1" applyNumberFormat="1" applyBorder="1" applyAlignment="1">
      <alignment horizontal="right"/>
    </xf>
    <xf numFmtId="0" fontId="0" fillId="0" borderId="10" xfId="0" applyBorder="1"/>
    <xf numFmtId="3" fontId="0" fillId="0" borderId="10" xfId="0" applyNumberFormat="1" applyBorder="1"/>
    <xf numFmtId="15" fontId="0" fillId="0" borderId="10" xfId="0" applyNumberFormat="1" applyBorder="1"/>
    <xf numFmtId="1" fontId="0" fillId="0" borderId="10" xfId="0" quotePrefix="1" applyNumberFormat="1" applyBorder="1" applyAlignment="1">
      <alignment horizontal="right"/>
    </xf>
    <xf numFmtId="173" fontId="0" fillId="0" borderId="10" xfId="0" applyNumberFormat="1" applyBorder="1"/>
    <xf numFmtId="173" fontId="0" fillId="0" borderId="11" xfId="0" applyNumberFormat="1" applyBorder="1"/>
    <xf numFmtId="1" fontId="0" fillId="0" borderId="12" xfId="0" quotePrefix="1" applyNumberFormat="1" applyBorder="1" applyAlignment="1">
      <alignment horizontal="right"/>
    </xf>
    <xf numFmtId="0" fontId="0" fillId="0" borderId="13" xfId="0" applyBorder="1"/>
    <xf numFmtId="3" fontId="0" fillId="0" borderId="13" xfId="0" applyNumberFormat="1" applyBorder="1"/>
    <xf numFmtId="15" fontId="0" fillId="0" borderId="13" xfId="0" applyNumberFormat="1" applyBorder="1"/>
    <xf numFmtId="1" fontId="0" fillId="0" borderId="13" xfId="0" quotePrefix="1" applyNumberFormat="1" applyBorder="1" applyAlignment="1">
      <alignment horizontal="right"/>
    </xf>
    <xf numFmtId="173" fontId="0" fillId="0" borderId="13" xfId="0" applyNumberFormat="1" applyBorder="1"/>
    <xf numFmtId="173" fontId="0" fillId="0" borderId="14" xfId="0" applyNumberFormat="1" applyBorder="1"/>
    <xf numFmtId="0" fontId="0" fillId="0" borderId="9" xfId="0" applyBorder="1"/>
    <xf numFmtId="1" fontId="0" fillId="0" borderId="15" xfId="0" quotePrefix="1" applyNumberFormat="1" applyBorder="1" applyAlignment="1">
      <alignment horizontal="right"/>
    </xf>
    <xf numFmtId="173" fontId="0" fillId="0" borderId="16" xfId="0" applyNumberFormat="1" applyBorder="1"/>
    <xf numFmtId="173" fontId="0" fillId="0" borderId="17" xfId="0" applyNumberFormat="1" applyBorder="1"/>
    <xf numFmtId="0" fontId="0" fillId="0" borderId="16" xfId="0" applyBorder="1"/>
    <xf numFmtId="3" fontId="0" fillId="0" borderId="16" xfId="0" applyNumberFormat="1" applyBorder="1"/>
    <xf numFmtId="15" fontId="0" fillId="0" borderId="16" xfId="0" applyNumberFormat="1" applyBorder="1"/>
    <xf numFmtId="1" fontId="0" fillId="0" borderId="16" xfId="0" quotePrefix="1" applyNumberFormat="1" applyBorder="1" applyAlignment="1">
      <alignment horizontal="right"/>
    </xf>
    <xf numFmtId="0" fontId="0" fillId="0" borderId="9" xfId="0" quotePrefix="1" applyBorder="1" applyAlignment="1">
      <alignment horizontal="right"/>
    </xf>
    <xf numFmtId="173" fontId="0" fillId="0" borderId="0" xfId="0" applyNumberFormat="1" applyAlignment="1">
      <alignment horizontal="right"/>
    </xf>
    <xf numFmtId="14" fontId="0" fillId="0" borderId="0" xfId="0" applyNumberFormat="1"/>
    <xf numFmtId="173" fontId="1" fillId="0" borderId="0" xfId="0" applyNumberFormat="1" applyFont="1" applyAlignment="1">
      <alignment horizontal="right" wrapText="1"/>
    </xf>
    <xf numFmtId="0" fontId="1" fillId="2" borderId="18" xfId="0" applyFont="1" applyFill="1" applyBorder="1"/>
    <xf numFmtId="0" fontId="1" fillId="3" borderId="18" xfId="0" applyFont="1" applyFill="1" applyBorder="1"/>
    <xf numFmtId="0" fontId="1" fillId="3" borderId="18" xfId="0" applyFont="1" applyFill="1" applyBorder="1" applyAlignment="1">
      <alignment horizontal="right"/>
    </xf>
    <xf numFmtId="15" fontId="1" fillId="0" borderId="19" xfId="0" applyNumberFormat="1" applyFont="1" applyBorder="1" applyAlignment="1">
      <alignment horizontal="left"/>
    </xf>
    <xf numFmtId="15" fontId="1" fillId="0" borderId="20" xfId="0" applyNumberFormat="1" applyFont="1" applyBorder="1" applyAlignment="1">
      <alignment horizontal="left"/>
    </xf>
    <xf numFmtId="15" fontId="1" fillId="0" borderId="21" xfId="0" applyNumberFormat="1" applyFont="1" applyBorder="1" applyAlignment="1">
      <alignment horizontal="left"/>
    </xf>
    <xf numFmtId="172" fontId="0" fillId="0" borderId="1" xfId="0" applyNumberFormat="1" applyBorder="1"/>
    <xf numFmtId="172" fontId="0" fillId="0" borderId="2" xfId="0" applyNumberFormat="1" applyBorder="1"/>
    <xf numFmtId="172" fontId="0" fillId="0" borderId="3" xfId="0" applyNumberFormat="1" applyBorder="1"/>
    <xf numFmtId="172" fontId="0" fillId="0" borderId="5" xfId="0" applyNumberFormat="1" applyBorder="1"/>
    <xf numFmtId="172" fontId="0" fillId="0" borderId="0" xfId="0" applyNumberFormat="1" applyBorder="1"/>
    <xf numFmtId="172" fontId="0" fillId="0" borderId="4" xfId="0" applyNumberFormat="1" applyBorder="1"/>
    <xf numFmtId="172" fontId="0" fillId="0" borderId="6" xfId="0" applyNumberFormat="1" applyBorder="1"/>
    <xf numFmtId="172" fontId="0" fillId="0" borderId="7" xfId="0" applyNumberFormat="1" applyBorder="1"/>
    <xf numFmtId="172" fontId="0" fillId="0" borderId="8" xfId="0" applyNumberFormat="1" applyBorder="1"/>
    <xf numFmtId="0" fontId="1" fillId="0" borderId="19" xfId="0" applyFont="1" applyBorder="1" applyAlignment="1">
      <alignment horizontal="left"/>
    </xf>
    <xf numFmtId="0" fontId="2" fillId="0" borderId="20" xfId="0" applyFont="1" applyBorder="1"/>
    <xf numFmtId="0" fontId="0" fillId="0" borderId="4" xfId="0" applyBorder="1"/>
    <xf numFmtId="172" fontId="1" fillId="0" borderId="22" xfId="0" applyNumberFormat="1" applyFont="1" applyBorder="1"/>
    <xf numFmtId="172" fontId="1" fillId="0" borderId="23" xfId="0" applyNumberFormat="1" applyFont="1" applyBorder="1"/>
    <xf numFmtId="0" fontId="0" fillId="0" borderId="0" xfId="0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horizontal="right" wrapText="1"/>
    </xf>
    <xf numFmtId="15" fontId="1" fillId="0" borderId="0" xfId="0" applyNumberFormat="1" applyFont="1" applyAlignment="1">
      <alignment horizontal="right" wrapText="1"/>
    </xf>
    <xf numFmtId="1" fontId="1" fillId="0" borderId="0" xfId="0" quotePrefix="1" applyNumberFormat="1" applyFont="1" applyAlignment="1">
      <alignment horizontal="right" wrapText="1"/>
    </xf>
    <xf numFmtId="175" fontId="0" fillId="0" borderId="0" xfId="0" applyNumberFormat="1" applyBorder="1"/>
    <xf numFmtId="173" fontId="0" fillId="0" borderId="0" xfId="0" quotePrefix="1" applyNumberFormat="1"/>
    <xf numFmtId="10" fontId="0" fillId="0" borderId="0" xfId="0" applyNumberFormat="1"/>
    <xf numFmtId="10" fontId="1" fillId="0" borderId="0" xfId="0" applyNumberFormat="1" applyFont="1" applyAlignment="1">
      <alignment horizontal="right" wrapText="1"/>
    </xf>
    <xf numFmtId="10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5" fillId="0" borderId="0" xfId="0" applyFont="1" applyBorder="1" applyAlignment="1">
      <alignment horizontal="right"/>
    </xf>
    <xf numFmtId="173" fontId="0" fillId="0" borderId="24" xfId="0" applyNumberFormat="1" applyBorder="1"/>
    <xf numFmtId="176" fontId="0" fillId="0" borderId="0" xfId="0" applyNumberFormat="1" applyAlignment="1">
      <alignment horizontal="right"/>
    </xf>
    <xf numFmtId="0" fontId="0" fillId="0" borderId="0" xfId="0" quotePrefix="1"/>
    <xf numFmtId="173" fontId="0" fillId="0" borderId="0" xfId="0" applyNumberFormat="1" applyAlignment="1">
      <alignment horizontal="center"/>
    </xf>
    <xf numFmtId="173" fontId="0" fillId="0" borderId="24" xfId="0" applyNumberFormat="1" applyBorder="1" applyAlignment="1">
      <alignment horizontal="center"/>
    </xf>
    <xf numFmtId="173" fontId="1" fillId="0" borderId="0" xfId="0" applyNumberFormat="1" applyFont="1" applyBorder="1"/>
    <xf numFmtId="173" fontId="1" fillId="0" borderId="0" xfId="0" applyNumberFormat="1" applyFont="1" applyAlignment="1">
      <alignment horizontal="center"/>
    </xf>
    <xf numFmtId="173" fontId="1" fillId="0" borderId="0" xfId="0" applyNumberFormat="1" applyFont="1" applyAlignment="1">
      <alignment horizontal="center" wrapText="1"/>
    </xf>
    <xf numFmtId="177" fontId="0" fillId="0" borderId="0" xfId="0" applyNumberFormat="1" applyBorder="1"/>
    <xf numFmtId="177" fontId="0" fillId="4" borderId="0" xfId="0" applyNumberFormat="1" applyFill="1" applyBorder="1"/>
    <xf numFmtId="10" fontId="0" fillId="0" borderId="0" xfId="0" applyNumberFormat="1" applyAlignment="1">
      <alignment horizontal="center"/>
    </xf>
    <xf numFmtId="6" fontId="0" fillId="0" borderId="0" xfId="0" applyNumberFormat="1"/>
    <xf numFmtId="177" fontId="0" fillId="5" borderId="0" xfId="0" applyNumberFormat="1" applyFill="1" applyBorder="1" applyAlignment="1">
      <alignment horizontal="center"/>
    </xf>
    <xf numFmtId="38" fontId="0" fillId="5" borderId="0" xfId="0" applyNumberFormat="1" applyFill="1" applyBorder="1"/>
    <xf numFmtId="10" fontId="0" fillId="5" borderId="0" xfId="0" applyNumberFormat="1" applyFill="1" applyBorder="1"/>
    <xf numFmtId="177" fontId="0" fillId="5" borderId="0" xfId="0" applyNumberFormat="1" applyFill="1" applyAlignment="1">
      <alignment horizontal="center"/>
    </xf>
    <xf numFmtId="38" fontId="0" fillId="5" borderId="0" xfId="0" applyNumberFormat="1" applyFill="1"/>
    <xf numFmtId="10" fontId="0" fillId="5" borderId="0" xfId="0" applyNumberFormat="1" applyFill="1"/>
    <xf numFmtId="6" fontId="0" fillId="5" borderId="0" xfId="0" applyNumberFormat="1" applyFill="1" applyBorder="1"/>
    <xf numFmtId="177" fontId="0" fillId="5" borderId="0" xfId="0" applyNumberFormat="1" applyFill="1" applyBorder="1" applyAlignment="1">
      <alignment horizontal="left"/>
    </xf>
    <xf numFmtId="0" fontId="3" fillId="2" borderId="25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left"/>
    </xf>
    <xf numFmtId="0" fontId="3" fillId="2" borderId="23" xfId="0" applyFont="1" applyFill="1" applyBorder="1" applyAlignment="1">
      <alignment horizontal="left"/>
    </xf>
    <xf numFmtId="0" fontId="0" fillId="0" borderId="4" xfId="0" applyBorder="1" applyAlignment="1">
      <alignment vertical="center" textRotation="90"/>
    </xf>
    <xf numFmtId="0" fontId="0" fillId="0" borderId="8" xfId="0" applyBorder="1" applyAlignment="1">
      <alignment vertical="center" textRotation="90"/>
    </xf>
    <xf numFmtId="0" fontId="0" fillId="0" borderId="3" xfId="0" applyBorder="1" applyAlignment="1">
      <alignment vertical="center" textRotation="90"/>
    </xf>
    <xf numFmtId="173" fontId="1" fillId="5" borderId="25" xfId="0" applyNumberFormat="1" applyFont="1" applyFill="1" applyBorder="1" applyAlignment="1">
      <alignment horizontal="center"/>
    </xf>
    <xf numFmtId="173" fontId="1" fillId="5" borderId="23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0" fillId="0" borderId="21" xfId="0" applyBorder="1" applyAlignment="1">
      <alignment horizontal="center" vertical="center" textRotation="90"/>
    </xf>
    <xf numFmtId="15" fontId="1" fillId="5" borderId="25" xfId="0" applyNumberFormat="1" applyFont="1" applyFill="1" applyBorder="1" applyAlignment="1">
      <alignment horizontal="center"/>
    </xf>
    <xf numFmtId="15" fontId="1" fillId="5" borderId="22" xfId="0" applyNumberFormat="1" applyFont="1" applyFill="1" applyBorder="1" applyAlignment="1">
      <alignment horizontal="center"/>
    </xf>
    <xf numFmtId="15" fontId="1" fillId="5" borderId="23" xfId="0" applyNumberFormat="1" applyFont="1" applyFill="1" applyBorder="1" applyAlignment="1">
      <alignment horizontal="center"/>
    </xf>
    <xf numFmtId="10" fontId="1" fillId="5" borderId="25" xfId="0" applyNumberFormat="1" applyFont="1" applyFill="1" applyBorder="1" applyAlignment="1">
      <alignment horizontal="center"/>
    </xf>
    <xf numFmtId="10" fontId="1" fillId="5" borderId="22" xfId="0" applyNumberFormat="1" applyFont="1" applyFill="1" applyBorder="1" applyAlignment="1">
      <alignment horizontal="center"/>
    </xf>
    <xf numFmtId="10" fontId="1" fillId="5" borderId="23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14" fontId="4" fillId="0" borderId="19" xfId="0" applyNumberFormat="1" applyFont="1" applyBorder="1" applyAlignment="1">
      <alignment horizontal="center" vertical="center"/>
    </xf>
    <xf numFmtId="14" fontId="4" fillId="0" borderId="21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7" xfId="0" applyBorder="1" applyAlignment="1">
      <alignment vertical="center" textRotation="90"/>
    </xf>
    <xf numFmtId="0" fontId="0" fillId="0" borderId="2" xfId="0" applyBorder="1" applyAlignment="1">
      <alignment vertical="center" textRotation="90"/>
    </xf>
    <xf numFmtId="173" fontId="1" fillId="5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Transport\Central%20Transport\1000\Financial%20Transport\Financial%20Transport%201003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Operation"/>
      <sheetName val="Contract DB (Central)"/>
      <sheetName val="Contract DB (West)"/>
      <sheetName val="Contract DB (East)"/>
      <sheetName val="P&amp;L Report"/>
      <sheetName val="East CurveShift"/>
      <sheetName val="P&amp;L Template"/>
      <sheetName val="Central Position Rpt"/>
      <sheetName val="WestHolst Position Rpt"/>
      <sheetName val="WestAllen Position Rpt"/>
      <sheetName val="West Delta Positions"/>
      <sheetName val="East Postition Rpt"/>
      <sheetName val="LongTerm1"/>
      <sheetName val="LongTerm2"/>
      <sheetName val="LongTerm3"/>
      <sheetName val="LongTerm4"/>
      <sheetName val="LongTerm5"/>
      <sheetName val="LongTerm6"/>
      <sheetName val="LongTerm7"/>
      <sheetName val="LongTerm8"/>
      <sheetName val="LongTerm9"/>
      <sheetName val="LongTerm10"/>
      <sheetName val="LongTerm11"/>
      <sheetName val="LongTerm12"/>
      <sheetName val="LongTerm14"/>
      <sheetName val="LongTerm15"/>
      <sheetName val="LongTerm16"/>
      <sheetName val="LongTerm17"/>
      <sheetName val="LongTerm19"/>
      <sheetName val="LongTerm20"/>
      <sheetName val="LongTerm21"/>
      <sheetName val="LongTerm22"/>
      <sheetName val="LongTerm23"/>
      <sheetName val="LongTerm24"/>
      <sheetName val="LongTerm25"/>
      <sheetName val="LongTerm26"/>
      <sheetName val="LongTerm27"/>
      <sheetName val="LongTerm28"/>
      <sheetName val="LongTerm29"/>
      <sheetName val="LongTerm37"/>
      <sheetName val="LongTerm38"/>
      <sheetName val="LongTerm39"/>
      <sheetName val="LongTerm43"/>
      <sheetName val="LongTerm44"/>
      <sheetName val="LongTerm45"/>
      <sheetName val="LongTerm46"/>
      <sheetName val="LongTerm47"/>
      <sheetName val="Correlations"/>
      <sheetName val="Curves"/>
      <sheetName val="Help"/>
      <sheetName val="Codes"/>
      <sheetName val="Configu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T4">
            <v>19838315.021071259</v>
          </cell>
        </row>
        <row r="5">
          <cell r="T5">
            <v>5467870.9001134019</v>
          </cell>
        </row>
        <row r="7">
          <cell r="T7">
            <v>3.8495173293808166E-2</v>
          </cell>
        </row>
        <row r="8">
          <cell r="T8">
            <v>0.99497038484281308</v>
          </cell>
        </row>
      </sheetData>
      <sheetData sheetId="13">
        <row r="4">
          <cell r="T4">
            <v>674529.80309979618</v>
          </cell>
        </row>
        <row r="5">
          <cell r="T5">
            <v>358035.08349100029</v>
          </cell>
        </row>
        <row r="6">
          <cell r="T6">
            <v>4617826.8360604327</v>
          </cell>
        </row>
        <row r="8">
          <cell r="Y8">
            <v>15.76929211882296</v>
          </cell>
          <cell r="Z8">
            <v>16</v>
          </cell>
        </row>
      </sheetData>
      <sheetData sheetId="14">
        <row r="4">
          <cell r="T4">
            <v>0</v>
          </cell>
        </row>
        <row r="5">
          <cell r="T5">
            <v>541463.37289993302</v>
          </cell>
        </row>
        <row r="7">
          <cell r="T7">
            <v>9.1710240043202496E-2</v>
          </cell>
        </row>
        <row r="8">
          <cell r="T8">
            <v>0.98456446192257041</v>
          </cell>
        </row>
      </sheetData>
      <sheetData sheetId="15">
        <row r="4">
          <cell r="T4">
            <v>45674.815064631315</v>
          </cell>
        </row>
        <row r="5">
          <cell r="T5">
            <v>93213.464775355314</v>
          </cell>
        </row>
        <row r="7">
          <cell r="T7">
            <v>0.12582765336662993</v>
          </cell>
        </row>
        <row r="8">
          <cell r="T8">
            <v>0.98196272581765442</v>
          </cell>
        </row>
      </sheetData>
      <sheetData sheetId="16"/>
      <sheetData sheetId="17"/>
      <sheetData sheetId="18">
        <row r="4">
          <cell r="T4">
            <v>648921.55029174627</v>
          </cell>
        </row>
        <row r="5">
          <cell r="T5">
            <v>302390.68041905673</v>
          </cell>
        </row>
        <row r="7">
          <cell r="T7">
            <v>8.1638655549961345E-2</v>
          </cell>
        </row>
        <row r="8">
          <cell r="T8">
            <v>0.98196272581765442</v>
          </cell>
        </row>
      </sheetData>
      <sheetData sheetId="19"/>
      <sheetData sheetId="20">
        <row r="4">
          <cell r="T4">
            <v>10760307.714199735</v>
          </cell>
        </row>
        <row r="5">
          <cell r="T5">
            <v>15818807.351467617</v>
          </cell>
        </row>
        <row r="7">
          <cell r="T7">
            <v>0.12122857075873315</v>
          </cell>
        </row>
        <row r="8">
          <cell r="T8">
            <v>0.98431019916852192</v>
          </cell>
        </row>
      </sheetData>
      <sheetData sheetId="21">
        <row r="4">
          <cell r="T4">
            <v>220425.48514003318</v>
          </cell>
        </row>
        <row r="5">
          <cell r="T5">
            <v>1168345.1809870936</v>
          </cell>
        </row>
        <row r="7">
          <cell r="T7">
            <v>0.11819301447596704</v>
          </cell>
        </row>
        <row r="8">
          <cell r="T8">
            <v>0.97383153572267722</v>
          </cell>
        </row>
      </sheetData>
      <sheetData sheetId="22"/>
      <sheetData sheetId="23"/>
      <sheetData sheetId="24"/>
      <sheetData sheetId="25"/>
      <sheetData sheetId="26"/>
      <sheetData sheetId="27">
        <row r="4">
          <cell r="T4">
            <v>2378575.1799067599</v>
          </cell>
        </row>
        <row r="5">
          <cell r="T5">
            <v>1887583.5937523851</v>
          </cell>
        </row>
        <row r="7">
          <cell r="T7">
            <v>5.1351800399991009E-2</v>
          </cell>
        </row>
        <row r="8">
          <cell r="T8">
            <v>0.99504684829420931</v>
          </cell>
        </row>
      </sheetData>
      <sheetData sheetId="28">
        <row r="4">
          <cell r="T4">
            <v>942052.5985802511</v>
          </cell>
        </row>
        <row r="5">
          <cell r="T5">
            <v>2148953.7886556699</v>
          </cell>
        </row>
        <row r="7">
          <cell r="T7">
            <v>5.3065920628358992E-2</v>
          </cell>
        </row>
        <row r="8">
          <cell r="T8">
            <v>0.99633336407720108</v>
          </cell>
        </row>
      </sheetData>
      <sheetData sheetId="29">
        <row r="4">
          <cell r="T4">
            <v>797739.53553615953</v>
          </cell>
        </row>
        <row r="5">
          <cell r="T5">
            <v>1620177.9703573419</v>
          </cell>
        </row>
        <row r="7">
          <cell r="T7">
            <v>4.9467135423584614E-2</v>
          </cell>
        </row>
        <row r="8">
          <cell r="T8">
            <v>0.99675699411452701</v>
          </cell>
        </row>
      </sheetData>
      <sheetData sheetId="30">
        <row r="4">
          <cell r="T4">
            <v>1491921.2717284644</v>
          </cell>
        </row>
        <row r="5">
          <cell r="T5">
            <v>1276275.4196941636</v>
          </cell>
        </row>
        <row r="7">
          <cell r="T7">
            <v>6.1202319241697285E-2</v>
          </cell>
        </row>
        <row r="8">
          <cell r="T8">
            <v>0.99295105213319024</v>
          </cell>
        </row>
      </sheetData>
      <sheetData sheetId="31"/>
      <sheetData sheetId="32"/>
      <sheetData sheetId="33">
        <row r="4">
          <cell r="T4">
            <v>1270632.8339570027</v>
          </cell>
        </row>
        <row r="5">
          <cell r="T5">
            <v>1297041.8053382272</v>
          </cell>
        </row>
        <row r="7">
          <cell r="T7">
            <v>8.8243410530330788E-2</v>
          </cell>
        </row>
        <row r="8">
          <cell r="T8">
            <v>0.98739173649370715</v>
          </cell>
        </row>
      </sheetData>
      <sheetData sheetId="34">
        <row r="4">
          <cell r="T4">
            <v>5998073.3512451807</v>
          </cell>
        </row>
        <row r="5">
          <cell r="T5">
            <v>187556.42675858483</v>
          </cell>
        </row>
        <row r="6">
          <cell r="T6">
            <v>17245234.821064003</v>
          </cell>
        </row>
        <row r="8">
          <cell r="Y8">
            <v>83.591902326452555</v>
          </cell>
          <cell r="Z8">
            <v>84</v>
          </cell>
        </row>
      </sheetData>
      <sheetData sheetId="35">
        <row r="4">
          <cell r="T4">
            <v>423222.10304090462</v>
          </cell>
        </row>
        <row r="5">
          <cell r="T5">
            <v>8.8560121667757841</v>
          </cell>
        </row>
        <row r="6">
          <cell r="T6">
            <v>768471.93509503221</v>
          </cell>
        </row>
        <row r="8">
          <cell r="Y8">
            <v>2.9940042278305263</v>
          </cell>
          <cell r="Z8">
            <v>3</v>
          </cell>
        </row>
      </sheetData>
      <sheetData sheetId="36">
        <row r="4">
          <cell r="T4">
            <v>664478.72136007738</v>
          </cell>
        </row>
        <row r="5">
          <cell r="T5">
            <v>0</v>
          </cell>
        </row>
        <row r="7">
          <cell r="T7">
            <v>0</v>
          </cell>
        </row>
        <row r="8">
          <cell r="T8">
            <v>1</v>
          </cell>
        </row>
      </sheetData>
      <sheetData sheetId="37">
        <row r="4">
          <cell r="T4">
            <v>488742.45543593098</v>
          </cell>
        </row>
        <row r="5">
          <cell r="T5">
            <v>457583.18295538763</v>
          </cell>
        </row>
        <row r="7">
          <cell r="T7">
            <v>0.12353712689485261</v>
          </cell>
        </row>
        <row r="8">
          <cell r="T8">
            <v>0.97692666292139396</v>
          </cell>
        </row>
      </sheetData>
      <sheetData sheetId="38"/>
      <sheetData sheetId="39"/>
      <sheetData sheetId="40"/>
      <sheetData sheetId="41"/>
      <sheetData sheetId="42">
        <row r="4">
          <cell r="T4">
            <v>75375.970369929826</v>
          </cell>
        </row>
        <row r="5">
          <cell r="T5">
            <v>326707.96898562508</v>
          </cell>
        </row>
        <row r="7">
          <cell r="T7">
            <v>7.8971102855439956E-2</v>
          </cell>
        </row>
        <row r="8">
          <cell r="T8">
            <v>0.99234392081306044</v>
          </cell>
        </row>
      </sheetData>
      <sheetData sheetId="43">
        <row r="4">
          <cell r="T4">
            <v>895918.85981971631</v>
          </cell>
        </row>
        <row r="5">
          <cell r="T5">
            <v>947420.34410933754</v>
          </cell>
        </row>
        <row r="7">
          <cell r="T7">
            <v>0.12789104979455856</v>
          </cell>
        </row>
        <row r="8">
          <cell r="T8">
            <v>0.97692666292139396</v>
          </cell>
        </row>
      </sheetData>
      <sheetData sheetId="44">
        <row r="4">
          <cell r="T4">
            <v>5909.9977858197744</v>
          </cell>
        </row>
        <row r="5">
          <cell r="T5">
            <v>2435.9137105894597</v>
          </cell>
        </row>
        <row r="7">
          <cell r="T7">
            <v>6.4756863850770244E-2</v>
          </cell>
        </row>
        <row r="8">
          <cell r="T8">
            <v>0.98516110789435396</v>
          </cell>
        </row>
      </sheetData>
      <sheetData sheetId="45">
        <row r="4">
          <cell r="T4">
            <v>2462874.5218281122</v>
          </cell>
        </row>
        <row r="5">
          <cell r="T5">
            <v>127034.8967682096</v>
          </cell>
        </row>
        <row r="7">
          <cell r="T7">
            <v>2.1733832883272755E-2</v>
          </cell>
        </row>
        <row r="8">
          <cell r="T8">
            <v>0.99169675278084313</v>
          </cell>
        </row>
      </sheetData>
      <sheetData sheetId="46">
        <row r="4">
          <cell r="T4">
            <v>7542553.2230985947</v>
          </cell>
        </row>
        <row r="5">
          <cell r="T5">
            <v>389044.37135264184</v>
          </cell>
        </row>
        <row r="7">
          <cell r="T7">
            <v>2.1733832883272752E-2</v>
          </cell>
        </row>
        <row r="8">
          <cell r="T8">
            <v>0.99169675278084313</v>
          </cell>
        </row>
      </sheetData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G19"/>
  <sheetViews>
    <sheetView showGridLines="0" workbookViewId="0">
      <selection activeCell="D9" sqref="D9:E9"/>
    </sheetView>
  </sheetViews>
  <sheetFormatPr defaultRowHeight="12.75" x14ac:dyDescent="0.2"/>
  <cols>
    <col min="1" max="2" width="3.7109375" customWidth="1"/>
    <col min="3" max="3" width="29.28515625" customWidth="1"/>
    <col min="4" max="7" width="15.7109375" customWidth="1"/>
  </cols>
  <sheetData>
    <row r="7" spans="3:7" x14ac:dyDescent="0.2">
      <c r="C7" s="59" t="s">
        <v>96</v>
      </c>
      <c r="D7" s="59" t="s">
        <v>93</v>
      </c>
      <c r="E7" s="59" t="s">
        <v>94</v>
      </c>
      <c r="F7" s="60" t="s">
        <v>98</v>
      </c>
      <c r="G7" s="60" t="s">
        <v>99</v>
      </c>
    </row>
    <row r="8" spans="3:7" x14ac:dyDescent="0.2">
      <c r="C8" s="115" t="s">
        <v>95</v>
      </c>
      <c r="D8" s="116"/>
      <c r="E8" s="116"/>
      <c r="F8" s="116"/>
      <c r="G8" s="117"/>
    </row>
    <row r="9" spans="3:7" x14ac:dyDescent="0.2">
      <c r="C9" s="61">
        <v>36467</v>
      </c>
      <c r="D9" s="64">
        <f>'Historical Information'!M45</f>
        <v>46221414</v>
      </c>
      <c r="E9" s="65">
        <f>'Historical Information'!N45</f>
        <v>14270561</v>
      </c>
      <c r="F9" s="65"/>
      <c r="G9" s="66"/>
    </row>
    <row r="10" spans="3:7" x14ac:dyDescent="0.2">
      <c r="C10" s="62">
        <v>36585</v>
      </c>
      <c r="D10" s="67">
        <f>'Historical Information'!P45</f>
        <v>41800560</v>
      </c>
      <c r="E10" s="68">
        <f>'Historical Information'!Q45</f>
        <v>18647758</v>
      </c>
      <c r="F10" s="68"/>
      <c r="G10" s="69"/>
    </row>
    <row r="11" spans="3:7" x14ac:dyDescent="0.2">
      <c r="C11" s="63">
        <v>36787</v>
      </c>
      <c r="D11" s="70">
        <f>'Historical Information'!W45</f>
        <v>44153922</v>
      </c>
      <c r="E11" s="71">
        <f>'Historical Information'!X45</f>
        <v>22273106</v>
      </c>
      <c r="F11" s="71">
        <f>D11-D$9</f>
        <v>-2067492</v>
      </c>
      <c r="G11" s="72">
        <f>E11-E$9</f>
        <v>8002545</v>
      </c>
    </row>
    <row r="12" spans="3:7" x14ac:dyDescent="0.2">
      <c r="C12" s="115" t="s">
        <v>97</v>
      </c>
      <c r="D12" s="116"/>
      <c r="E12" s="116"/>
      <c r="F12" s="116"/>
      <c r="G12" s="117"/>
    </row>
    <row r="13" spans="3:7" x14ac:dyDescent="0.2">
      <c r="C13" s="61">
        <v>36585</v>
      </c>
      <c r="D13" s="64">
        <f>'Historical Information'!P46</f>
        <v>2391275</v>
      </c>
      <c r="E13" s="65">
        <f>'Historical Information'!Q46</f>
        <v>1676570</v>
      </c>
      <c r="F13" s="65"/>
      <c r="G13" s="66"/>
    </row>
    <row r="14" spans="3:7" x14ac:dyDescent="0.2">
      <c r="C14" s="63">
        <v>36787</v>
      </c>
      <c r="D14" s="70">
        <f>'Historical Information'!W46</f>
        <v>4535246</v>
      </c>
      <c r="E14" s="71">
        <f>'Historical Information'!X46</f>
        <v>2986652</v>
      </c>
      <c r="F14" s="71">
        <f>D14-D$13</f>
        <v>2143971</v>
      </c>
      <c r="G14" s="72">
        <f>E14-E$13</f>
        <v>1310082</v>
      </c>
    </row>
    <row r="15" spans="3:7" x14ac:dyDescent="0.2">
      <c r="C15" s="115" t="s">
        <v>100</v>
      </c>
      <c r="D15" s="116"/>
      <c r="E15" s="116"/>
      <c r="F15" s="116"/>
      <c r="G15" s="117"/>
    </row>
    <row r="16" spans="3:7" x14ac:dyDescent="0.2">
      <c r="C16" s="73" t="s">
        <v>101</v>
      </c>
      <c r="D16" s="64">
        <f>'Historical Information'!T47</f>
        <v>4653711</v>
      </c>
      <c r="E16" s="65">
        <f>'Historical Information'!U47</f>
        <v>4496645</v>
      </c>
      <c r="F16" s="65"/>
      <c r="G16" s="66"/>
    </row>
    <row r="17" spans="3:7" x14ac:dyDescent="0.2">
      <c r="C17" s="74" t="s">
        <v>102</v>
      </c>
      <c r="D17" s="67"/>
      <c r="E17" s="68"/>
      <c r="F17" s="18"/>
      <c r="G17" s="75"/>
    </row>
    <row r="18" spans="3:7" x14ac:dyDescent="0.2">
      <c r="C18" s="63">
        <v>36787</v>
      </c>
      <c r="D18" s="70">
        <f>'Historical Information'!W47</f>
        <v>4096750</v>
      </c>
      <c r="E18" s="71">
        <f>'Historical Information'!X47</f>
        <v>5576582</v>
      </c>
      <c r="F18" s="71">
        <f>D18-D$16</f>
        <v>-556961</v>
      </c>
      <c r="G18" s="72">
        <f>E18-E$16</f>
        <v>1079937</v>
      </c>
    </row>
    <row r="19" spans="3:7" x14ac:dyDescent="0.2">
      <c r="E19" s="58" t="s">
        <v>103</v>
      </c>
      <c r="F19" s="76">
        <f>F18+F14+F11</f>
        <v>-480482</v>
      </c>
      <c r="G19" s="77">
        <f>G18+G14+G11</f>
        <v>10392564</v>
      </c>
    </row>
  </sheetData>
  <mergeCells count="3">
    <mergeCell ref="C8:G8"/>
    <mergeCell ref="C12:G12"/>
    <mergeCell ref="C15:G15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64"/>
  <sheetViews>
    <sheetView showGridLines="0" zoomScale="80" workbookViewId="0">
      <selection activeCell="E24" sqref="E24"/>
    </sheetView>
  </sheetViews>
  <sheetFormatPr defaultRowHeight="12.75" x14ac:dyDescent="0.2"/>
  <cols>
    <col min="1" max="3" width="3.7109375" customWidth="1"/>
    <col min="4" max="4" width="10.7109375" customWidth="1"/>
    <col min="5" max="5" width="8.7109375" customWidth="1"/>
    <col min="6" max="6" width="13.7109375" customWidth="1"/>
    <col min="7" max="8" width="15.7109375" customWidth="1"/>
    <col min="9" max="9" width="13.7109375" style="1" customWidth="1"/>
    <col min="10" max="11" width="13.7109375" style="4" customWidth="1"/>
    <col min="12" max="12" width="3.7109375" style="9" customWidth="1"/>
    <col min="13" max="14" width="13.7109375" style="8" customWidth="1"/>
    <col min="15" max="15" width="3.7109375" style="8" customWidth="1"/>
    <col min="16" max="17" width="13.7109375" style="8" customWidth="1"/>
    <col min="18" max="18" width="3.7109375" style="8" customWidth="1"/>
    <col min="19" max="19" width="13.7109375" style="4" customWidth="1"/>
    <col min="20" max="21" width="13.7109375" style="8" customWidth="1"/>
    <col min="22" max="22" width="3.7109375" style="8" customWidth="1"/>
    <col min="23" max="24" width="13.7109375" style="8" customWidth="1"/>
    <col min="26" max="26" width="10.85546875" bestFit="1" customWidth="1"/>
  </cols>
  <sheetData>
    <row r="1" spans="2:24" x14ac:dyDescent="0.2">
      <c r="I1"/>
    </row>
    <row r="2" spans="2:24" x14ac:dyDescent="0.2">
      <c r="I2"/>
    </row>
    <row r="3" spans="2:24" x14ac:dyDescent="0.2">
      <c r="I3"/>
      <c r="M3" s="121" t="s">
        <v>70</v>
      </c>
      <c r="N3" s="122"/>
      <c r="P3" s="121" t="s">
        <v>18</v>
      </c>
      <c r="Q3" s="122"/>
      <c r="S3" s="126" t="s">
        <v>81</v>
      </c>
      <c r="T3" s="127"/>
      <c r="U3" s="128"/>
      <c r="W3" s="121" t="s">
        <v>89</v>
      </c>
      <c r="X3" s="122"/>
    </row>
    <row r="4" spans="2:24" ht="25.5" x14ac:dyDescent="0.2">
      <c r="D4" s="2" t="s">
        <v>28</v>
      </c>
      <c r="E4" s="2" t="s">
        <v>0</v>
      </c>
      <c r="F4" s="3" t="s">
        <v>1</v>
      </c>
      <c r="G4" s="3" t="s">
        <v>2</v>
      </c>
      <c r="H4" s="3" t="s">
        <v>3</v>
      </c>
      <c r="I4" s="5" t="s">
        <v>4</v>
      </c>
      <c r="J4" s="6" t="s">
        <v>8</v>
      </c>
      <c r="K4" s="6" t="s">
        <v>9</v>
      </c>
      <c r="M4" s="7" t="s">
        <v>20</v>
      </c>
      <c r="N4" s="7" t="s">
        <v>21</v>
      </c>
      <c r="O4" s="7"/>
      <c r="P4" s="7" t="s">
        <v>20</v>
      </c>
      <c r="Q4" s="7" t="s">
        <v>21</v>
      </c>
      <c r="R4" s="7"/>
      <c r="S4" s="6" t="s">
        <v>82</v>
      </c>
      <c r="T4" s="57" t="s">
        <v>83</v>
      </c>
      <c r="U4" s="57" t="s">
        <v>84</v>
      </c>
      <c r="V4" s="7"/>
      <c r="W4" s="7" t="s">
        <v>20</v>
      </c>
      <c r="X4" s="7" t="s">
        <v>21</v>
      </c>
    </row>
    <row r="5" spans="2:24" ht="12.75" customHeight="1" x14ac:dyDescent="0.2">
      <c r="C5" s="123" t="s">
        <v>39</v>
      </c>
      <c r="D5" s="11" t="s">
        <v>29</v>
      </c>
      <c r="E5" s="12">
        <v>1</v>
      </c>
      <c r="F5" s="12" t="s">
        <v>24</v>
      </c>
      <c r="G5" s="12" t="s">
        <v>23</v>
      </c>
      <c r="H5" s="12" t="s">
        <v>25</v>
      </c>
      <c r="I5" s="13">
        <v>40000</v>
      </c>
      <c r="J5" s="14">
        <v>36495</v>
      </c>
      <c r="K5" s="14">
        <v>36616</v>
      </c>
      <c r="L5" s="15"/>
      <c r="M5" s="16">
        <v>19396824</v>
      </c>
      <c r="N5" s="16">
        <v>3382526</v>
      </c>
      <c r="O5" s="16"/>
      <c r="P5" s="16">
        <v>114910</v>
      </c>
      <c r="Q5" s="16">
        <v>1057</v>
      </c>
      <c r="R5" s="16"/>
      <c r="S5" s="14"/>
      <c r="T5" s="16"/>
      <c r="U5" s="16"/>
      <c r="V5" s="16"/>
      <c r="W5" s="16"/>
      <c r="X5" s="16"/>
    </row>
    <row r="6" spans="2:24" x14ac:dyDescent="0.2">
      <c r="C6" s="124"/>
      <c r="D6" s="32"/>
      <c r="E6" s="33"/>
      <c r="F6" s="33"/>
      <c r="G6" s="33"/>
      <c r="H6" s="33"/>
      <c r="I6" s="34">
        <v>60000</v>
      </c>
      <c r="J6" s="35">
        <v>36617</v>
      </c>
      <c r="K6" s="35">
        <v>39955</v>
      </c>
      <c r="L6" s="36"/>
      <c r="M6" s="37"/>
      <c r="N6" s="37"/>
      <c r="O6" s="37"/>
      <c r="P6" s="37">
        <v>18339633</v>
      </c>
      <c r="Q6" s="37">
        <v>3703732</v>
      </c>
      <c r="R6" s="37"/>
      <c r="S6" s="35"/>
      <c r="T6" s="37"/>
      <c r="U6" s="37"/>
      <c r="V6" s="37"/>
      <c r="W6" s="37">
        <v>20422711</v>
      </c>
      <c r="X6" s="37">
        <v>4699573</v>
      </c>
    </row>
    <row r="7" spans="2:24" x14ac:dyDescent="0.2">
      <c r="C7" s="124"/>
      <c r="D7" s="39" t="s">
        <v>30</v>
      </c>
      <c r="E7" s="40">
        <v>2</v>
      </c>
      <c r="F7" s="40" t="s">
        <v>24</v>
      </c>
      <c r="G7" s="40" t="s">
        <v>26</v>
      </c>
      <c r="H7" s="40" t="s">
        <v>25</v>
      </c>
      <c r="I7" s="41">
        <v>15000</v>
      </c>
      <c r="J7" s="42">
        <v>36495</v>
      </c>
      <c r="K7" s="42">
        <v>39955</v>
      </c>
      <c r="L7" s="43"/>
      <c r="M7" s="44">
        <v>10657113</v>
      </c>
      <c r="N7" s="44">
        <v>287644</v>
      </c>
      <c r="O7" s="44"/>
      <c r="P7" s="44">
        <v>8769749</v>
      </c>
      <c r="Q7" s="44">
        <v>377850</v>
      </c>
      <c r="R7" s="44"/>
      <c r="S7" s="42"/>
      <c r="T7" s="44"/>
      <c r="U7" s="44"/>
      <c r="V7" s="44"/>
      <c r="W7" s="44">
        <v>592213</v>
      </c>
      <c r="X7" s="44">
        <v>431131</v>
      </c>
    </row>
    <row r="8" spans="2:24" x14ac:dyDescent="0.2">
      <c r="C8" s="124"/>
      <c r="D8" s="24"/>
      <c r="E8" s="18">
        <v>25</v>
      </c>
      <c r="F8" s="18"/>
      <c r="G8" s="18"/>
      <c r="H8" s="18"/>
      <c r="I8" s="19"/>
      <c r="J8" s="20"/>
      <c r="K8" s="20"/>
      <c r="L8" s="21"/>
      <c r="M8" s="22"/>
      <c r="N8" s="22"/>
      <c r="O8" s="22"/>
      <c r="P8" s="22"/>
      <c r="Q8" s="22"/>
      <c r="R8" s="22"/>
      <c r="S8" s="20"/>
      <c r="T8" s="22"/>
      <c r="U8" s="22"/>
      <c r="V8" s="22"/>
      <c r="W8" s="22">
        <v>6046710</v>
      </c>
      <c r="X8" s="22">
        <v>142543</v>
      </c>
    </row>
    <row r="9" spans="2:24" x14ac:dyDescent="0.2">
      <c r="C9" s="124"/>
      <c r="D9" s="46"/>
      <c r="E9" s="33">
        <v>26</v>
      </c>
      <c r="F9" s="33"/>
      <c r="G9" s="33"/>
      <c r="H9" s="33"/>
      <c r="I9" s="34"/>
      <c r="J9" s="35"/>
      <c r="K9" s="35"/>
      <c r="L9" s="36"/>
      <c r="M9" s="37"/>
      <c r="N9" s="37"/>
      <c r="O9" s="37"/>
      <c r="P9" s="37"/>
      <c r="Q9" s="37"/>
      <c r="R9" s="37"/>
      <c r="S9" s="35"/>
      <c r="T9" s="37"/>
      <c r="U9" s="37"/>
      <c r="V9" s="37"/>
      <c r="W9" s="37">
        <v>428632</v>
      </c>
      <c r="X9" s="37">
        <v>2</v>
      </c>
    </row>
    <row r="10" spans="2:24" x14ac:dyDescent="0.2">
      <c r="C10" s="124"/>
      <c r="D10" s="47" t="s">
        <v>35</v>
      </c>
      <c r="E10" s="50">
        <v>3</v>
      </c>
      <c r="F10" s="50" t="s">
        <v>31</v>
      </c>
      <c r="G10" s="50" t="s">
        <v>32</v>
      </c>
      <c r="H10" s="50" t="s">
        <v>33</v>
      </c>
      <c r="I10" s="51">
        <v>50000</v>
      </c>
      <c r="J10" s="52">
        <v>36495</v>
      </c>
      <c r="K10" s="52">
        <v>36950</v>
      </c>
      <c r="L10" s="53"/>
      <c r="M10" s="48">
        <v>0</v>
      </c>
      <c r="N10" s="48">
        <v>346873</v>
      </c>
      <c r="O10" s="48"/>
      <c r="P10" s="48">
        <v>0</v>
      </c>
      <c r="Q10" s="48">
        <v>407640</v>
      </c>
      <c r="R10" s="48"/>
      <c r="S10" s="52"/>
      <c r="T10" s="48"/>
      <c r="U10" s="48"/>
      <c r="V10" s="48"/>
      <c r="W10" s="48">
        <v>0</v>
      </c>
      <c r="X10" s="48">
        <v>728800</v>
      </c>
    </row>
    <row r="11" spans="2:24" x14ac:dyDescent="0.2">
      <c r="C11" s="124"/>
      <c r="D11" s="32" t="s">
        <v>46</v>
      </c>
      <c r="E11" s="33">
        <v>4</v>
      </c>
      <c r="F11" s="33" t="s">
        <v>40</v>
      </c>
      <c r="G11" s="33" t="s">
        <v>42</v>
      </c>
      <c r="H11" s="33" t="s">
        <v>43</v>
      </c>
      <c r="I11" s="34">
        <v>5000</v>
      </c>
      <c r="J11" s="35">
        <v>36526</v>
      </c>
      <c r="K11" s="35">
        <v>36981</v>
      </c>
      <c r="L11" s="36"/>
      <c r="M11" s="37"/>
      <c r="N11" s="37"/>
      <c r="O11" s="37"/>
      <c r="P11" s="37">
        <v>0</v>
      </c>
      <c r="Q11" s="37">
        <v>4161</v>
      </c>
      <c r="R11" s="37"/>
      <c r="S11" s="35"/>
      <c r="T11" s="37"/>
      <c r="U11" s="37"/>
      <c r="V11" s="37"/>
      <c r="W11" s="37">
        <v>59703</v>
      </c>
      <c r="X11" s="37">
        <v>113732</v>
      </c>
    </row>
    <row r="12" spans="2:24" x14ac:dyDescent="0.2">
      <c r="C12" s="124"/>
      <c r="D12" s="47" t="s">
        <v>38</v>
      </c>
      <c r="E12" s="50">
        <v>5</v>
      </c>
      <c r="F12" s="50" t="s">
        <v>31</v>
      </c>
      <c r="G12" s="50" t="s">
        <v>32</v>
      </c>
      <c r="H12" s="50" t="s">
        <v>33</v>
      </c>
      <c r="I12" s="51">
        <v>20000</v>
      </c>
      <c r="J12" s="52">
        <v>36526</v>
      </c>
      <c r="K12" s="52">
        <v>36830</v>
      </c>
      <c r="L12" s="53"/>
      <c r="M12" s="48">
        <v>0</v>
      </c>
      <c r="N12" s="48">
        <v>346879</v>
      </c>
      <c r="O12" s="48"/>
      <c r="P12" s="48">
        <v>0</v>
      </c>
      <c r="Q12" s="48">
        <v>64720</v>
      </c>
      <c r="R12" s="48"/>
      <c r="S12" s="52"/>
      <c r="T12" s="48"/>
      <c r="U12" s="48"/>
      <c r="V12" s="48"/>
      <c r="W12" s="48">
        <v>0</v>
      </c>
      <c r="X12" s="48">
        <v>18409</v>
      </c>
    </row>
    <row r="13" spans="2:24" x14ac:dyDescent="0.2">
      <c r="C13" s="124"/>
      <c r="D13" s="47" t="s">
        <v>38</v>
      </c>
      <c r="E13" s="50">
        <v>6</v>
      </c>
      <c r="F13" s="50" t="s">
        <v>31</v>
      </c>
      <c r="G13" s="50" t="s">
        <v>47</v>
      </c>
      <c r="H13" s="50" t="s">
        <v>48</v>
      </c>
      <c r="I13" s="51">
        <v>10000</v>
      </c>
      <c r="J13" s="52">
        <v>36526</v>
      </c>
      <c r="K13" s="52">
        <v>36830</v>
      </c>
      <c r="L13" s="53"/>
      <c r="M13" s="48"/>
      <c r="N13" s="48"/>
      <c r="O13" s="48"/>
      <c r="P13" s="48">
        <v>92249</v>
      </c>
      <c r="Q13" s="48">
        <v>44127</v>
      </c>
      <c r="R13" s="48"/>
      <c r="S13" s="52"/>
      <c r="T13" s="48"/>
      <c r="U13" s="48"/>
      <c r="V13" s="48"/>
      <c r="W13" s="48">
        <v>1690</v>
      </c>
      <c r="X13" s="48">
        <v>20942</v>
      </c>
    </row>
    <row r="14" spans="2:24" x14ac:dyDescent="0.2">
      <c r="C14" s="124"/>
      <c r="D14" s="47" t="s">
        <v>52</v>
      </c>
      <c r="E14" s="50">
        <v>7</v>
      </c>
      <c r="F14" s="50" t="s">
        <v>31</v>
      </c>
      <c r="G14" s="50" t="s">
        <v>49</v>
      </c>
      <c r="H14" s="50" t="s">
        <v>43</v>
      </c>
      <c r="I14" s="51">
        <v>25000</v>
      </c>
      <c r="J14" s="52">
        <v>36526</v>
      </c>
      <c r="K14" s="52">
        <v>36981</v>
      </c>
      <c r="L14" s="53"/>
      <c r="M14" s="48"/>
      <c r="N14" s="48"/>
      <c r="O14" s="48"/>
      <c r="P14" s="48">
        <v>45070</v>
      </c>
      <c r="Q14" s="48">
        <v>7713</v>
      </c>
      <c r="R14" s="48"/>
      <c r="S14" s="52"/>
      <c r="T14" s="48"/>
      <c r="U14" s="48"/>
      <c r="V14" s="48"/>
      <c r="W14" s="48">
        <v>811447</v>
      </c>
      <c r="X14" s="48">
        <v>369640</v>
      </c>
    </row>
    <row r="15" spans="2:24" x14ac:dyDescent="0.2">
      <c r="C15" s="125"/>
      <c r="D15" s="47" t="s">
        <v>38</v>
      </c>
      <c r="E15" s="50">
        <v>8</v>
      </c>
      <c r="F15" s="50" t="s">
        <v>53</v>
      </c>
      <c r="G15" s="50" t="s">
        <v>25</v>
      </c>
      <c r="H15" s="50" t="s">
        <v>54</v>
      </c>
      <c r="I15" s="51">
        <v>15000</v>
      </c>
      <c r="J15" s="52">
        <v>36526</v>
      </c>
      <c r="K15" s="52">
        <v>36830</v>
      </c>
      <c r="L15" s="53"/>
      <c r="M15" s="48"/>
      <c r="N15" s="48"/>
      <c r="O15" s="48"/>
      <c r="P15" s="48">
        <v>0</v>
      </c>
      <c r="Q15" s="48">
        <v>120632</v>
      </c>
      <c r="R15" s="48"/>
      <c r="S15" s="52"/>
      <c r="T15" s="48"/>
      <c r="U15" s="48"/>
      <c r="V15" s="48"/>
      <c r="W15" s="48">
        <v>0</v>
      </c>
      <c r="X15" s="48">
        <v>34296</v>
      </c>
    </row>
    <row r="16" spans="2:24" ht="12.75" customHeight="1" x14ac:dyDescent="0.2">
      <c r="B16" s="118" t="s">
        <v>78</v>
      </c>
      <c r="C16" s="118"/>
      <c r="D16" s="46"/>
      <c r="E16" s="33">
        <v>9</v>
      </c>
      <c r="F16" s="33" t="s">
        <v>5</v>
      </c>
      <c r="G16" s="33" t="s">
        <v>6</v>
      </c>
      <c r="H16" s="33" t="s">
        <v>7</v>
      </c>
      <c r="I16" s="34">
        <v>67500</v>
      </c>
      <c r="J16" s="35">
        <v>39753</v>
      </c>
      <c r="K16" s="35">
        <v>45230</v>
      </c>
      <c r="L16" s="36"/>
      <c r="M16" s="37">
        <v>11157227</v>
      </c>
      <c r="N16" s="37">
        <v>7947216</v>
      </c>
      <c r="O16" s="37"/>
      <c r="P16" s="37">
        <v>10714928</v>
      </c>
      <c r="Q16" s="37">
        <v>11949350</v>
      </c>
      <c r="R16" s="37"/>
      <c r="S16" s="35"/>
      <c r="T16" s="37"/>
      <c r="U16" s="37"/>
      <c r="V16" s="37"/>
      <c r="W16" s="37">
        <v>11439890</v>
      </c>
      <c r="X16" s="37">
        <v>13377642</v>
      </c>
    </row>
    <row r="17" spans="2:24" x14ac:dyDescent="0.2">
      <c r="B17" s="118"/>
      <c r="C17" s="118"/>
      <c r="D17" s="46"/>
      <c r="E17" s="33">
        <v>10</v>
      </c>
      <c r="F17" s="33" t="s">
        <v>10</v>
      </c>
      <c r="G17" s="33" t="s">
        <v>11</v>
      </c>
      <c r="H17" s="33" t="s">
        <v>12</v>
      </c>
      <c r="I17" s="34">
        <v>16495</v>
      </c>
      <c r="J17" s="35">
        <v>36039</v>
      </c>
      <c r="K17" s="35">
        <v>37468</v>
      </c>
      <c r="L17" s="36"/>
      <c r="M17" s="37">
        <v>251653</v>
      </c>
      <c r="N17" s="37">
        <v>729697</v>
      </c>
      <c r="O17" s="37"/>
      <c r="P17" s="37">
        <v>3920</v>
      </c>
      <c r="Q17" s="37">
        <v>879062</v>
      </c>
      <c r="R17" s="37"/>
      <c r="S17" s="35"/>
      <c r="T17" s="37"/>
      <c r="U17" s="37"/>
      <c r="V17" s="37"/>
      <c r="W17" s="37">
        <v>377581</v>
      </c>
      <c r="X17" s="37">
        <v>1254158</v>
      </c>
    </row>
    <row r="18" spans="2:24" x14ac:dyDescent="0.2">
      <c r="B18" s="118"/>
      <c r="C18" s="118"/>
      <c r="D18" s="46"/>
      <c r="E18" s="33">
        <v>11</v>
      </c>
      <c r="F18" s="33" t="s">
        <v>10</v>
      </c>
      <c r="G18" s="33" t="s">
        <v>13</v>
      </c>
      <c r="H18" s="33" t="s">
        <v>14</v>
      </c>
      <c r="I18" s="34">
        <v>60000</v>
      </c>
      <c r="J18" s="35">
        <v>36465</v>
      </c>
      <c r="K18" s="35">
        <v>36830</v>
      </c>
      <c r="L18" s="36"/>
      <c r="M18" s="37">
        <v>2716993</v>
      </c>
      <c r="N18" s="37">
        <v>161932</v>
      </c>
      <c r="O18" s="37"/>
      <c r="P18" s="37">
        <v>1943955</v>
      </c>
      <c r="Q18" s="37">
        <v>26825</v>
      </c>
      <c r="R18" s="37"/>
      <c r="S18" s="35"/>
      <c r="T18" s="37"/>
      <c r="U18" s="37"/>
      <c r="V18" s="37"/>
      <c r="W18" s="37">
        <v>2109068</v>
      </c>
      <c r="X18" s="37">
        <v>0</v>
      </c>
    </row>
    <row r="19" spans="2:24" ht="12.75" customHeight="1" x14ac:dyDescent="0.2">
      <c r="B19" s="118"/>
      <c r="C19" s="118"/>
      <c r="D19" s="46"/>
      <c r="E19" s="33">
        <v>12</v>
      </c>
      <c r="F19" s="33" t="s">
        <v>10</v>
      </c>
      <c r="G19" s="33" t="s">
        <v>13</v>
      </c>
      <c r="H19" s="33" t="s">
        <v>15</v>
      </c>
      <c r="I19" s="34">
        <v>15000</v>
      </c>
      <c r="J19" s="35">
        <v>36465</v>
      </c>
      <c r="K19" s="35">
        <v>36830</v>
      </c>
      <c r="L19" s="36"/>
      <c r="M19" s="37"/>
      <c r="N19" s="37"/>
      <c r="O19" s="37"/>
      <c r="P19" s="37">
        <v>485988</v>
      </c>
      <c r="Q19" s="37">
        <v>6706</v>
      </c>
      <c r="R19" s="37"/>
      <c r="S19" s="35"/>
      <c r="T19" s="37"/>
      <c r="U19" s="37"/>
      <c r="V19" s="37"/>
      <c r="W19" s="37">
        <v>527267</v>
      </c>
      <c r="X19" s="37">
        <v>0</v>
      </c>
    </row>
    <row r="20" spans="2:24" ht="12.75" hidden="1" customHeight="1" x14ac:dyDescent="0.2">
      <c r="B20" s="118"/>
      <c r="C20" s="118"/>
      <c r="D20" s="54" t="s">
        <v>56</v>
      </c>
      <c r="E20" s="33">
        <v>13</v>
      </c>
      <c r="F20" s="33" t="s">
        <v>10</v>
      </c>
      <c r="G20" s="33" t="s">
        <v>55</v>
      </c>
      <c r="H20" s="33" t="s">
        <v>15</v>
      </c>
      <c r="I20" s="34">
        <v>15000</v>
      </c>
      <c r="J20" s="35">
        <v>36708</v>
      </c>
      <c r="K20" s="35">
        <v>36799</v>
      </c>
      <c r="L20" s="36"/>
      <c r="M20" s="37"/>
      <c r="N20" s="37"/>
      <c r="O20" s="37"/>
      <c r="P20" s="37">
        <v>0</v>
      </c>
      <c r="Q20" s="37">
        <v>0</v>
      </c>
      <c r="R20" s="37"/>
      <c r="S20" s="35"/>
      <c r="T20" s="37"/>
      <c r="U20" s="37"/>
      <c r="V20" s="37"/>
      <c r="W20" s="37"/>
      <c r="X20" s="37"/>
    </row>
    <row r="21" spans="2:24" ht="12.75" hidden="1" customHeight="1" x14ac:dyDescent="0.2">
      <c r="B21" s="118"/>
      <c r="C21" s="118"/>
      <c r="D21" s="54" t="s">
        <v>56</v>
      </c>
      <c r="E21" s="33">
        <v>14</v>
      </c>
      <c r="F21" s="33" t="s">
        <v>58</v>
      </c>
      <c r="G21" s="33" t="s">
        <v>59</v>
      </c>
      <c r="H21" s="33" t="s">
        <v>60</v>
      </c>
      <c r="I21" s="34">
        <v>15000</v>
      </c>
      <c r="J21" s="35">
        <v>36708</v>
      </c>
      <c r="K21" s="35">
        <v>36830</v>
      </c>
      <c r="L21" s="36"/>
      <c r="M21" s="37"/>
      <c r="N21" s="37"/>
      <c r="O21" s="37"/>
      <c r="P21" s="37">
        <v>0</v>
      </c>
      <c r="Q21" s="37">
        <v>0</v>
      </c>
      <c r="R21" s="37"/>
      <c r="S21" s="35"/>
      <c r="T21" s="37"/>
      <c r="U21" s="37"/>
      <c r="V21" s="37"/>
      <c r="W21" s="37"/>
      <c r="X21" s="37"/>
    </row>
    <row r="22" spans="2:24" ht="12.75" hidden="1" customHeight="1" x14ac:dyDescent="0.2">
      <c r="B22" s="118"/>
      <c r="C22" s="118"/>
      <c r="D22" s="54" t="s">
        <v>56</v>
      </c>
      <c r="E22" s="33">
        <v>15</v>
      </c>
      <c r="F22" s="33" t="s">
        <v>61</v>
      </c>
      <c r="G22" s="33" t="s">
        <v>59</v>
      </c>
      <c r="H22" s="33" t="s">
        <v>7</v>
      </c>
      <c r="I22" s="34">
        <v>5000</v>
      </c>
      <c r="J22" s="35">
        <v>36708</v>
      </c>
      <c r="K22" s="35">
        <v>36830</v>
      </c>
      <c r="L22" s="36"/>
      <c r="M22" s="37"/>
      <c r="N22" s="37"/>
      <c r="O22" s="37"/>
      <c r="P22" s="37">
        <v>0</v>
      </c>
      <c r="Q22" s="37">
        <v>0</v>
      </c>
      <c r="R22" s="37"/>
      <c r="S22" s="35"/>
      <c r="T22" s="37"/>
      <c r="U22" s="37"/>
      <c r="V22" s="37"/>
      <c r="W22" s="37"/>
      <c r="X22" s="37"/>
    </row>
    <row r="23" spans="2:24" ht="12.75" hidden="1" customHeight="1" x14ac:dyDescent="0.2">
      <c r="B23" s="118"/>
      <c r="C23" s="118"/>
      <c r="D23" s="54" t="s">
        <v>56</v>
      </c>
      <c r="E23" s="33">
        <v>16</v>
      </c>
      <c r="F23" s="33" t="s">
        <v>62</v>
      </c>
      <c r="G23" s="33" t="s">
        <v>63</v>
      </c>
      <c r="H23" s="33" t="s">
        <v>64</v>
      </c>
      <c r="I23" s="34">
        <v>15000</v>
      </c>
      <c r="J23" s="35">
        <v>36678</v>
      </c>
      <c r="K23" s="35">
        <v>36830</v>
      </c>
      <c r="L23" s="36"/>
      <c r="M23" s="37"/>
      <c r="N23" s="37"/>
      <c r="O23" s="37"/>
      <c r="P23" s="37">
        <v>0</v>
      </c>
      <c r="Q23" s="37">
        <v>0</v>
      </c>
      <c r="R23" s="37"/>
      <c r="S23" s="35"/>
      <c r="T23" s="37"/>
      <c r="U23" s="37"/>
      <c r="V23" s="37"/>
      <c r="W23" s="37"/>
      <c r="X23" s="37"/>
    </row>
    <row r="24" spans="2:24" ht="12.75" customHeight="1" x14ac:dyDescent="0.2">
      <c r="B24" s="119"/>
      <c r="C24" s="119"/>
      <c r="D24" s="54" t="s">
        <v>90</v>
      </c>
      <c r="E24" s="33">
        <v>27</v>
      </c>
      <c r="F24" s="33" t="s">
        <v>61</v>
      </c>
      <c r="G24" s="33" t="s">
        <v>59</v>
      </c>
      <c r="H24" s="33" t="s">
        <v>7</v>
      </c>
      <c r="I24" s="34">
        <v>4950</v>
      </c>
      <c r="J24" s="35">
        <v>36982</v>
      </c>
      <c r="K24" s="35">
        <v>37195</v>
      </c>
      <c r="L24" s="36"/>
      <c r="M24" s="37"/>
      <c r="N24" s="37"/>
      <c r="O24" s="37"/>
      <c r="P24" s="37"/>
      <c r="Q24" s="37"/>
      <c r="R24" s="37"/>
      <c r="S24" s="35">
        <v>36691</v>
      </c>
      <c r="T24" s="37"/>
      <c r="U24" s="37"/>
      <c r="V24" s="37"/>
      <c r="W24" s="37">
        <v>591140</v>
      </c>
      <c r="X24" s="37">
        <v>0</v>
      </c>
    </row>
    <row r="25" spans="2:24" ht="12.75" customHeight="1" x14ac:dyDescent="0.2">
      <c r="B25" s="120" t="s">
        <v>79</v>
      </c>
      <c r="C25" s="120"/>
      <c r="D25" s="54" t="s">
        <v>65</v>
      </c>
      <c r="E25" s="33">
        <v>17</v>
      </c>
      <c r="F25" s="33" t="s">
        <v>16</v>
      </c>
      <c r="G25" s="33" t="s">
        <v>66</v>
      </c>
      <c r="H25" s="33" t="s">
        <v>17</v>
      </c>
      <c r="I25" s="34">
        <v>15000</v>
      </c>
      <c r="J25" s="35">
        <v>35886</v>
      </c>
      <c r="K25" s="35">
        <v>40117</v>
      </c>
      <c r="L25" s="36"/>
      <c r="M25" s="37">
        <v>2041604</v>
      </c>
      <c r="N25" s="37">
        <v>1067794</v>
      </c>
      <c r="O25" s="37"/>
      <c r="P25" s="37">
        <v>1913465</v>
      </c>
      <c r="Q25" s="37">
        <v>1237522</v>
      </c>
      <c r="R25" s="37"/>
      <c r="S25" s="35"/>
      <c r="T25" s="37"/>
      <c r="U25" s="37"/>
      <c r="V25" s="37"/>
      <c r="W25" s="37">
        <v>2737117</v>
      </c>
      <c r="X25" s="37">
        <v>1620848</v>
      </c>
    </row>
    <row r="26" spans="2:24" ht="12.75" customHeight="1" x14ac:dyDescent="0.2">
      <c r="B26" s="118"/>
      <c r="C26" s="118"/>
      <c r="D26" s="54"/>
      <c r="E26" s="33">
        <v>19</v>
      </c>
      <c r="F26" s="33"/>
      <c r="G26" s="33" t="s">
        <v>73</v>
      </c>
      <c r="H26" s="33" t="s">
        <v>66</v>
      </c>
      <c r="I26" s="34">
        <v>40000</v>
      </c>
      <c r="J26" s="35">
        <v>36526</v>
      </c>
      <c r="K26" s="35">
        <v>37955</v>
      </c>
      <c r="L26" s="36"/>
      <c r="M26" s="37"/>
      <c r="N26" s="37"/>
      <c r="O26" s="37"/>
      <c r="P26" s="37"/>
      <c r="Q26" s="37"/>
      <c r="R26" s="37"/>
      <c r="S26" s="35">
        <v>36714</v>
      </c>
      <c r="T26" s="37">
        <v>1119461</v>
      </c>
      <c r="U26" s="37">
        <v>1687278</v>
      </c>
      <c r="V26" s="37"/>
      <c r="W26" s="37">
        <v>1010145</v>
      </c>
      <c r="X26" s="37">
        <v>2124456</v>
      </c>
    </row>
    <row r="27" spans="2:24" ht="12.75" customHeight="1" x14ac:dyDescent="0.2">
      <c r="B27" s="118"/>
      <c r="C27" s="118"/>
      <c r="D27" s="54"/>
      <c r="E27" s="33">
        <v>20</v>
      </c>
      <c r="F27" s="33"/>
      <c r="G27" s="33" t="s">
        <v>73</v>
      </c>
      <c r="H27" s="33" t="s">
        <v>66</v>
      </c>
      <c r="I27" s="34">
        <v>25654</v>
      </c>
      <c r="J27" s="35">
        <v>36526</v>
      </c>
      <c r="K27" s="35">
        <v>38291</v>
      </c>
      <c r="L27" s="36"/>
      <c r="M27" s="37"/>
      <c r="N27" s="37"/>
      <c r="O27" s="37"/>
      <c r="P27" s="37"/>
      <c r="Q27" s="37"/>
      <c r="R27" s="37"/>
      <c r="S27" s="35">
        <v>36714</v>
      </c>
      <c r="T27" s="37">
        <v>914676</v>
      </c>
      <c r="U27" s="37">
        <v>1250716</v>
      </c>
      <c r="V27" s="37"/>
      <c r="W27" s="37">
        <v>856312</v>
      </c>
      <c r="X27" s="37">
        <v>1567493</v>
      </c>
    </row>
    <row r="28" spans="2:24" ht="12.75" customHeight="1" x14ac:dyDescent="0.2">
      <c r="B28" s="118"/>
      <c r="C28" s="118"/>
      <c r="D28" s="54"/>
      <c r="E28" s="33">
        <v>21</v>
      </c>
      <c r="F28" s="33"/>
      <c r="G28" s="33" t="s">
        <v>66</v>
      </c>
      <c r="H28" s="33" t="s">
        <v>17</v>
      </c>
      <c r="I28" s="34">
        <v>15000</v>
      </c>
      <c r="J28" s="35">
        <v>36526</v>
      </c>
      <c r="K28" s="35">
        <v>38442</v>
      </c>
      <c r="L28" s="36"/>
      <c r="M28" s="37"/>
      <c r="N28" s="37"/>
      <c r="O28" s="37"/>
      <c r="P28" s="37">
        <v>997962</v>
      </c>
      <c r="Q28" s="37">
        <v>744720</v>
      </c>
      <c r="R28" s="37"/>
      <c r="S28" s="35"/>
      <c r="T28" s="37"/>
      <c r="U28" s="37"/>
      <c r="V28" s="37"/>
      <c r="W28" s="37">
        <v>1669643</v>
      </c>
      <c r="X28" s="37">
        <v>1159807</v>
      </c>
    </row>
    <row r="29" spans="2:24" ht="12.75" customHeight="1" x14ac:dyDescent="0.2">
      <c r="B29" s="118"/>
      <c r="C29" s="118"/>
      <c r="D29" s="54"/>
      <c r="E29" s="33">
        <v>22</v>
      </c>
      <c r="F29" s="33"/>
      <c r="G29" s="33" t="s">
        <v>73</v>
      </c>
      <c r="H29" s="33" t="s">
        <v>66</v>
      </c>
      <c r="I29" s="34">
        <v>30000</v>
      </c>
      <c r="J29" s="35">
        <v>36526</v>
      </c>
      <c r="K29" s="35">
        <v>36830</v>
      </c>
      <c r="L29" s="36"/>
      <c r="M29" s="37"/>
      <c r="N29" s="37"/>
      <c r="O29" s="37"/>
      <c r="P29" s="37"/>
      <c r="Q29" s="37"/>
      <c r="R29" s="37"/>
      <c r="S29" s="35">
        <v>36714</v>
      </c>
      <c r="T29" s="37">
        <v>55745</v>
      </c>
      <c r="U29" s="37">
        <v>127537</v>
      </c>
      <c r="V29" s="37"/>
      <c r="W29" s="37">
        <v>13047</v>
      </c>
      <c r="X29" s="37">
        <v>43574</v>
      </c>
    </row>
    <row r="30" spans="2:24" ht="12.75" customHeight="1" x14ac:dyDescent="0.2">
      <c r="B30" s="118"/>
      <c r="C30" s="118"/>
      <c r="D30" s="54"/>
      <c r="E30" s="33">
        <v>23</v>
      </c>
      <c r="F30" s="33"/>
      <c r="G30" s="33" t="s">
        <v>73</v>
      </c>
      <c r="H30" s="33" t="s">
        <v>66</v>
      </c>
      <c r="I30" s="34">
        <v>20000</v>
      </c>
      <c r="J30" s="35">
        <v>36618</v>
      </c>
      <c r="K30" s="35">
        <v>36830</v>
      </c>
      <c r="L30" s="36"/>
      <c r="M30" s="37"/>
      <c r="N30" s="37"/>
      <c r="O30" s="37"/>
      <c r="P30" s="37"/>
      <c r="Q30" s="37"/>
      <c r="R30" s="37"/>
      <c r="S30" s="35">
        <v>36714</v>
      </c>
      <c r="T30" s="37">
        <v>37163</v>
      </c>
      <c r="U30" s="37">
        <v>85025</v>
      </c>
      <c r="V30" s="37"/>
      <c r="W30" s="37">
        <v>8698</v>
      </c>
      <c r="X30" s="37">
        <v>29049</v>
      </c>
    </row>
    <row r="31" spans="2:24" ht="12.75" customHeight="1" x14ac:dyDescent="0.2">
      <c r="B31" s="118"/>
      <c r="C31" s="118"/>
      <c r="D31" s="54"/>
      <c r="E31" s="33">
        <v>24</v>
      </c>
      <c r="F31" s="33"/>
      <c r="G31" s="33" t="s">
        <v>66</v>
      </c>
      <c r="H31" s="33" t="s">
        <v>17</v>
      </c>
      <c r="I31" s="34">
        <v>30000</v>
      </c>
      <c r="J31" s="35">
        <v>36526</v>
      </c>
      <c r="K31" s="35">
        <v>37346</v>
      </c>
      <c r="L31" s="36"/>
      <c r="M31" s="37"/>
      <c r="N31" s="37"/>
      <c r="O31" s="37"/>
      <c r="P31" s="37">
        <v>770006</v>
      </c>
      <c r="Q31" s="37">
        <v>748511</v>
      </c>
      <c r="R31" s="37"/>
      <c r="S31" s="35"/>
      <c r="T31" s="37"/>
      <c r="U31" s="37"/>
      <c r="V31" s="37"/>
      <c r="W31" s="37">
        <v>1465496</v>
      </c>
      <c r="X31" s="37">
        <v>1288235</v>
      </c>
    </row>
    <row r="32" spans="2:24" ht="12.75" customHeight="1" x14ac:dyDescent="0.2">
      <c r="B32" s="118"/>
      <c r="C32" s="118"/>
      <c r="D32" s="54"/>
      <c r="E32" s="33">
        <v>28</v>
      </c>
      <c r="F32" s="33"/>
      <c r="G32" s="33" t="s">
        <v>66</v>
      </c>
      <c r="H32" s="33" t="s">
        <v>17</v>
      </c>
      <c r="I32" s="34">
        <v>25000</v>
      </c>
      <c r="J32" s="35">
        <v>36831</v>
      </c>
      <c r="K32" s="35">
        <v>36981</v>
      </c>
      <c r="L32" s="36"/>
      <c r="M32" s="37"/>
      <c r="N32" s="37"/>
      <c r="O32" s="37"/>
      <c r="P32" s="37"/>
      <c r="Q32" s="37"/>
      <c r="R32" s="37"/>
      <c r="S32" s="35">
        <v>36714</v>
      </c>
      <c r="T32" s="37">
        <v>752819</v>
      </c>
      <c r="U32" s="37">
        <v>282062</v>
      </c>
      <c r="V32" s="37"/>
      <c r="W32" s="37">
        <v>661814</v>
      </c>
      <c r="X32" s="37">
        <v>453887</v>
      </c>
    </row>
    <row r="33" spans="2:26" ht="12.75" customHeight="1" x14ac:dyDescent="0.2">
      <c r="B33" s="118"/>
      <c r="C33" s="118"/>
      <c r="D33" s="54"/>
      <c r="E33" s="33">
        <v>29</v>
      </c>
      <c r="F33" s="33"/>
      <c r="G33" s="33" t="s">
        <v>74</v>
      </c>
      <c r="H33" s="33" t="s">
        <v>75</v>
      </c>
      <c r="I33" s="34">
        <v>15000</v>
      </c>
      <c r="J33" s="35">
        <v>36739</v>
      </c>
      <c r="K33" s="35">
        <v>36830</v>
      </c>
      <c r="L33" s="36"/>
      <c r="M33" s="37"/>
      <c r="N33" s="37"/>
      <c r="O33" s="37"/>
      <c r="P33" s="37"/>
      <c r="Q33" s="37"/>
      <c r="R33" s="37"/>
      <c r="S33" s="35">
        <v>36714</v>
      </c>
      <c r="T33" s="37">
        <v>391501</v>
      </c>
      <c r="U33" s="37">
        <v>10344</v>
      </c>
      <c r="V33" s="37"/>
      <c r="W33" s="37">
        <v>90554</v>
      </c>
      <c r="X33" s="37">
        <v>14332</v>
      </c>
    </row>
    <row r="34" spans="2:26" ht="12.75" customHeight="1" x14ac:dyDescent="0.2">
      <c r="B34" s="118"/>
      <c r="C34" s="118"/>
      <c r="D34" s="54"/>
      <c r="E34" s="33">
        <v>37</v>
      </c>
      <c r="F34" s="33"/>
      <c r="G34" s="33" t="s">
        <v>76</v>
      </c>
      <c r="H34" s="33" t="s">
        <v>75</v>
      </c>
      <c r="I34" s="34">
        <v>3400</v>
      </c>
      <c r="J34" s="35">
        <v>36647</v>
      </c>
      <c r="K34" s="35">
        <v>36830</v>
      </c>
      <c r="L34" s="36"/>
      <c r="M34" s="37"/>
      <c r="N34" s="37"/>
      <c r="O34" s="37"/>
      <c r="P34" s="37"/>
      <c r="Q34" s="37"/>
      <c r="R34" s="37"/>
      <c r="S34" s="35">
        <v>36714</v>
      </c>
      <c r="T34" s="37">
        <v>96716</v>
      </c>
      <c r="U34" s="37">
        <v>1799</v>
      </c>
      <c r="V34" s="37"/>
      <c r="W34" s="37">
        <v>21697</v>
      </c>
      <c r="X34" s="37">
        <v>3010</v>
      </c>
    </row>
    <row r="35" spans="2:26" ht="12.75" customHeight="1" x14ac:dyDescent="0.2">
      <c r="B35" s="118"/>
      <c r="C35" s="118"/>
      <c r="D35" s="54"/>
      <c r="E35" s="33">
        <v>38</v>
      </c>
      <c r="F35" s="33"/>
      <c r="G35" s="33" t="s">
        <v>77</v>
      </c>
      <c r="H35" s="33" t="s">
        <v>75</v>
      </c>
      <c r="I35" s="34">
        <v>5000</v>
      </c>
      <c r="J35" s="35">
        <v>36647</v>
      </c>
      <c r="K35" s="35">
        <v>36830</v>
      </c>
      <c r="L35" s="36"/>
      <c r="M35" s="37"/>
      <c r="N35" s="37"/>
      <c r="O35" s="37"/>
      <c r="P35" s="37"/>
      <c r="Q35" s="37"/>
      <c r="R35" s="37"/>
      <c r="S35" s="35">
        <v>36714</v>
      </c>
      <c r="T35" s="37">
        <v>134314</v>
      </c>
      <c r="U35" s="37">
        <v>3169</v>
      </c>
      <c r="V35" s="37"/>
      <c r="W35" s="37">
        <v>31961</v>
      </c>
      <c r="X35" s="37">
        <v>4406</v>
      </c>
    </row>
    <row r="36" spans="2:26" ht="12.75" customHeight="1" x14ac:dyDescent="0.2">
      <c r="B36" s="118"/>
      <c r="C36" s="118"/>
      <c r="D36" s="54"/>
      <c r="E36" s="33">
        <v>39</v>
      </c>
      <c r="F36" s="33"/>
      <c r="G36" s="33" t="s">
        <v>74</v>
      </c>
      <c r="H36" s="33" t="s">
        <v>75</v>
      </c>
      <c r="I36" s="34">
        <v>11600</v>
      </c>
      <c r="J36" s="35">
        <v>36647</v>
      </c>
      <c r="K36" s="35">
        <v>36830</v>
      </c>
      <c r="L36" s="36"/>
      <c r="M36" s="37"/>
      <c r="N36" s="37"/>
      <c r="O36" s="37"/>
      <c r="P36" s="37"/>
      <c r="Q36" s="37"/>
      <c r="R36" s="37"/>
      <c r="S36" s="35">
        <v>36714</v>
      </c>
      <c r="T36" s="37">
        <v>302760</v>
      </c>
      <c r="U36" s="37">
        <v>8000</v>
      </c>
      <c r="V36" s="37"/>
      <c r="W36" s="37">
        <v>70028</v>
      </c>
      <c r="X36" s="37">
        <v>11083</v>
      </c>
    </row>
    <row r="37" spans="2:26" ht="12.75" customHeight="1" x14ac:dyDescent="0.2">
      <c r="B37" s="118"/>
      <c r="C37" s="118"/>
      <c r="D37" s="54"/>
      <c r="E37" s="33">
        <v>43</v>
      </c>
      <c r="F37" s="33"/>
      <c r="G37" s="33" t="s">
        <v>73</v>
      </c>
      <c r="H37" s="33" t="s">
        <v>66</v>
      </c>
      <c r="I37" s="34">
        <v>20000</v>
      </c>
      <c r="J37" s="35">
        <v>34274</v>
      </c>
      <c r="K37" s="35">
        <v>36981</v>
      </c>
      <c r="L37" s="36"/>
      <c r="M37" s="37"/>
      <c r="N37" s="37"/>
      <c r="O37" s="37"/>
      <c r="P37" s="37"/>
      <c r="Q37" s="37"/>
      <c r="R37" s="37"/>
      <c r="S37" s="35">
        <v>36731</v>
      </c>
      <c r="T37" s="37">
        <v>140397</v>
      </c>
      <c r="U37" s="37">
        <v>288927</v>
      </c>
      <c r="V37" s="37"/>
      <c r="W37" s="37">
        <v>83137</v>
      </c>
      <c r="X37" s="37">
        <v>385179</v>
      </c>
      <c r="Z37" s="56"/>
    </row>
    <row r="38" spans="2:26" ht="12.75" customHeight="1" x14ac:dyDescent="0.2">
      <c r="B38" s="118"/>
      <c r="C38" s="118"/>
      <c r="D38" s="54" t="s">
        <v>85</v>
      </c>
      <c r="E38" s="33">
        <v>44</v>
      </c>
      <c r="F38" s="33"/>
      <c r="G38" s="33" t="s">
        <v>66</v>
      </c>
      <c r="H38" s="33" t="s">
        <v>17</v>
      </c>
      <c r="I38" s="34">
        <v>50000</v>
      </c>
      <c r="J38" s="35">
        <v>36831</v>
      </c>
      <c r="K38" s="35">
        <v>36981</v>
      </c>
      <c r="L38" s="36"/>
      <c r="M38" s="37"/>
      <c r="N38" s="37"/>
      <c r="O38" s="37"/>
      <c r="P38" s="37"/>
      <c r="Q38" s="37"/>
      <c r="R38" s="37"/>
      <c r="S38" s="35">
        <v>36735</v>
      </c>
      <c r="T38" s="37">
        <v>140022</v>
      </c>
      <c r="U38" s="37">
        <v>152586</v>
      </c>
      <c r="V38" s="37"/>
      <c r="W38" s="37">
        <v>1242283</v>
      </c>
      <c r="X38" s="37">
        <v>937529</v>
      </c>
    </row>
    <row r="39" spans="2:26" ht="12.75" customHeight="1" x14ac:dyDescent="0.2">
      <c r="B39" s="118"/>
      <c r="C39" s="118"/>
      <c r="D39" s="54" t="s">
        <v>86</v>
      </c>
      <c r="E39" s="33">
        <v>45</v>
      </c>
      <c r="F39" s="33"/>
      <c r="G39" s="33" t="s">
        <v>66</v>
      </c>
      <c r="H39" s="33" t="s">
        <v>17</v>
      </c>
      <c r="I39" s="34">
        <v>142</v>
      </c>
      <c r="J39" s="35">
        <v>36746</v>
      </c>
      <c r="K39" s="35">
        <v>37103</v>
      </c>
      <c r="L39" s="36"/>
      <c r="M39" s="37"/>
      <c r="N39" s="37"/>
      <c r="O39" s="37"/>
      <c r="P39" s="37"/>
      <c r="Q39" s="37"/>
      <c r="R39" s="37"/>
      <c r="S39" s="35">
        <v>36738</v>
      </c>
      <c r="T39" s="37">
        <v>142712</v>
      </c>
      <c r="U39" s="37">
        <v>149530</v>
      </c>
      <c r="V39" s="37"/>
      <c r="W39" s="37">
        <v>7074</v>
      </c>
      <c r="X39" s="37">
        <v>2584</v>
      </c>
    </row>
    <row r="40" spans="2:26" ht="12.75" customHeight="1" x14ac:dyDescent="0.2">
      <c r="B40" s="119"/>
      <c r="C40" s="119"/>
      <c r="D40" s="54"/>
      <c r="E40" s="33">
        <v>46</v>
      </c>
      <c r="F40" s="33"/>
      <c r="G40" s="33" t="s">
        <v>66</v>
      </c>
      <c r="H40" s="33" t="s">
        <v>17</v>
      </c>
      <c r="I40" s="34">
        <v>30000</v>
      </c>
      <c r="J40" s="35">
        <v>36831</v>
      </c>
      <c r="K40" s="35">
        <v>36981</v>
      </c>
      <c r="L40" s="36"/>
      <c r="M40" s="37"/>
      <c r="N40" s="37"/>
      <c r="O40" s="37"/>
      <c r="P40" s="37"/>
      <c r="Q40" s="37"/>
      <c r="R40" s="37"/>
      <c r="S40" s="35">
        <v>36738</v>
      </c>
      <c r="T40" s="37">
        <v>425425</v>
      </c>
      <c r="U40" s="37">
        <v>449672</v>
      </c>
      <c r="V40" s="37"/>
      <c r="W40" s="37"/>
      <c r="X40" s="37"/>
    </row>
    <row r="41" spans="2:26" x14ac:dyDescent="0.2">
      <c r="D41" s="24"/>
      <c r="E41" s="18"/>
      <c r="F41" s="18"/>
      <c r="G41" s="18"/>
      <c r="H41" s="18"/>
      <c r="I41" s="19"/>
      <c r="J41" s="20"/>
      <c r="K41" s="20"/>
      <c r="L41" s="21"/>
      <c r="M41" s="22"/>
      <c r="N41" s="22"/>
      <c r="O41" s="22"/>
      <c r="P41" s="22"/>
      <c r="Q41" s="22"/>
      <c r="R41" s="22"/>
      <c r="S41" s="20"/>
      <c r="T41" s="22"/>
      <c r="U41" s="22"/>
      <c r="V41" s="22"/>
      <c r="W41" s="22"/>
      <c r="X41" s="22"/>
    </row>
    <row r="42" spans="2:26" x14ac:dyDescent="0.2">
      <c r="D42" s="24"/>
      <c r="E42" s="18"/>
      <c r="F42" s="18"/>
      <c r="G42" s="18"/>
      <c r="H42" s="18"/>
      <c r="I42" s="19"/>
      <c r="J42" s="20"/>
      <c r="K42" s="20"/>
      <c r="L42" s="21"/>
      <c r="M42" s="22"/>
      <c r="N42" s="22"/>
      <c r="O42" s="22"/>
      <c r="P42" s="22"/>
      <c r="Q42" s="22"/>
      <c r="R42" s="22"/>
      <c r="S42" s="20"/>
      <c r="T42" s="22"/>
      <c r="U42" s="22"/>
      <c r="V42" s="22"/>
      <c r="W42" s="22"/>
      <c r="X42" s="22"/>
    </row>
    <row r="43" spans="2:26" x14ac:dyDescent="0.2">
      <c r="D43" s="25"/>
      <c r="E43" s="26"/>
      <c r="F43" s="26"/>
      <c r="G43" s="26"/>
      <c r="H43" s="26"/>
      <c r="I43" s="27"/>
      <c r="J43" s="28"/>
      <c r="K43" s="28"/>
      <c r="L43" s="29"/>
      <c r="M43" s="30"/>
      <c r="N43" s="30"/>
      <c r="O43" s="30"/>
      <c r="P43" s="30"/>
      <c r="Q43" s="30"/>
      <c r="R43" s="30"/>
      <c r="S43" s="28"/>
      <c r="T43" s="30"/>
      <c r="U43" s="30"/>
      <c r="V43" s="30"/>
      <c r="W43" s="30"/>
      <c r="X43" s="30"/>
    </row>
    <row r="45" spans="2:26" x14ac:dyDescent="0.2">
      <c r="G45" s="56"/>
      <c r="H45" s="56"/>
      <c r="M45" s="8">
        <f>SUM(M5,M7,M10,M12,M16,M17,M18,M25)</f>
        <v>46221414</v>
      </c>
      <c r="N45" s="8">
        <f>SUM(N5,N7,N10,N12,N16,N17,N18,N25)</f>
        <v>14270561</v>
      </c>
      <c r="O45" s="55"/>
      <c r="P45" s="8">
        <f>SUM(P5,P6,P7,P10,P12,P16,P17,P18,P25)</f>
        <v>41800560</v>
      </c>
      <c r="Q45" s="8">
        <f>SUM(Q5,Q6,Q7,Q10,Q12,Q16,Q17,Q18,Q25)</f>
        <v>18647758</v>
      </c>
      <c r="V45" s="55"/>
      <c r="W45" s="8">
        <f>SUM(W5,W6,W7,W8,W9,W10,W12,W16,W17,W18,W25)</f>
        <v>44153922</v>
      </c>
      <c r="X45" s="8">
        <f>SUM(X5,X6,X7,X8,X9,X10,X12,X16,X17,X18,X25)</f>
        <v>22273106</v>
      </c>
    </row>
    <row r="46" spans="2:26" x14ac:dyDescent="0.2">
      <c r="G46" s="8"/>
      <c r="H46" s="8"/>
      <c r="P46" s="8">
        <f>SUM(P11,P13:P15,P19,P28,P31)</f>
        <v>2391275</v>
      </c>
      <c r="Q46" s="8">
        <f>SUM(Q11,Q13:Q15,Q19,Q28,Q31)</f>
        <v>1676570</v>
      </c>
      <c r="W46" s="8">
        <f>SUM(W11,W13:W15,W19,W28,W31)</f>
        <v>4535246</v>
      </c>
      <c r="X46" s="8">
        <f>SUM(X11,X13:X15,X19,X28,X31)</f>
        <v>2986652</v>
      </c>
    </row>
    <row r="47" spans="2:26" x14ac:dyDescent="0.2">
      <c r="G47" s="8"/>
      <c r="H47" s="8"/>
      <c r="T47" s="8">
        <f>SUM(T26:T27,T29:T30,T32:T40)</f>
        <v>4653711</v>
      </c>
      <c r="U47" s="8">
        <f>SUM(U26:U27,U29:U30,U32:U40)</f>
        <v>4496645</v>
      </c>
      <c r="W47" s="8">
        <f>SUM(W26:W27,W29:W30,W32:W40)</f>
        <v>4096750</v>
      </c>
      <c r="X47" s="8">
        <f>SUM(X26:X27,X29:X30,X32:X40)</f>
        <v>5576582</v>
      </c>
    </row>
    <row r="52" spans="4:5" x14ac:dyDescent="0.2">
      <c r="D52" s="10" t="s">
        <v>29</v>
      </c>
      <c r="E52" t="s">
        <v>71</v>
      </c>
    </row>
    <row r="53" spans="4:5" x14ac:dyDescent="0.2">
      <c r="D53" s="10" t="s">
        <v>30</v>
      </c>
      <c r="E53" t="s">
        <v>27</v>
      </c>
    </row>
    <row r="54" spans="4:5" x14ac:dyDescent="0.2">
      <c r="E54" t="s">
        <v>34</v>
      </c>
    </row>
    <row r="55" spans="4:5" x14ac:dyDescent="0.2">
      <c r="D55" s="10" t="s">
        <v>35</v>
      </c>
      <c r="E55" t="s">
        <v>36</v>
      </c>
    </row>
    <row r="56" spans="4:5" x14ac:dyDescent="0.2">
      <c r="E56" t="s">
        <v>37</v>
      </c>
    </row>
    <row r="57" spans="4:5" x14ac:dyDescent="0.2">
      <c r="D57" s="10" t="s">
        <v>38</v>
      </c>
      <c r="E57" t="s">
        <v>92</v>
      </c>
    </row>
    <row r="58" spans="4:5" x14ac:dyDescent="0.2">
      <c r="D58" s="10" t="s">
        <v>44</v>
      </c>
      <c r="E58" t="s">
        <v>45</v>
      </c>
    </row>
    <row r="59" spans="4:5" x14ac:dyDescent="0.2">
      <c r="D59" s="10" t="s">
        <v>50</v>
      </c>
      <c r="E59" t="s">
        <v>51</v>
      </c>
    </row>
    <row r="60" spans="4:5" x14ac:dyDescent="0.2">
      <c r="D60" s="10" t="s">
        <v>56</v>
      </c>
      <c r="E60" t="s">
        <v>57</v>
      </c>
    </row>
    <row r="61" spans="4:5" x14ac:dyDescent="0.2">
      <c r="D61" s="10" t="s">
        <v>65</v>
      </c>
      <c r="E61" t="s">
        <v>67</v>
      </c>
    </row>
    <row r="62" spans="4:5" x14ac:dyDescent="0.2">
      <c r="D62" s="10" t="s">
        <v>85</v>
      </c>
      <c r="E62" t="s">
        <v>88</v>
      </c>
    </row>
    <row r="63" spans="4:5" x14ac:dyDescent="0.2">
      <c r="D63" s="10" t="s">
        <v>86</v>
      </c>
      <c r="E63" t="s">
        <v>87</v>
      </c>
    </row>
    <row r="64" spans="4:5" x14ac:dyDescent="0.2">
      <c r="D64" s="10" t="s">
        <v>90</v>
      </c>
      <c r="E64" t="s">
        <v>91</v>
      </c>
    </row>
  </sheetData>
  <mergeCells count="7">
    <mergeCell ref="B16:C24"/>
    <mergeCell ref="B25:C40"/>
    <mergeCell ref="W3:X3"/>
    <mergeCell ref="C5:C15"/>
    <mergeCell ref="M3:N3"/>
    <mergeCell ref="P3:Q3"/>
    <mergeCell ref="S3:U3"/>
  </mergeCells>
  <pageMargins left="0.25" right="0.25" top="1" bottom="1" header="0.5" footer="0.5"/>
  <pageSetup paperSize="5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42"/>
  <sheetViews>
    <sheetView showGridLines="0" tabSelected="1" topLeftCell="P1" zoomScale="80" workbookViewId="0">
      <selection activeCell="AA29" sqref="AA29"/>
    </sheetView>
  </sheetViews>
  <sheetFormatPr defaultRowHeight="12.75" x14ac:dyDescent="0.2"/>
  <cols>
    <col min="1" max="2" width="3.7109375" customWidth="1"/>
    <col min="3" max="3" width="10.7109375" customWidth="1"/>
    <col min="4" max="4" width="10.28515625" customWidth="1"/>
    <col min="5" max="5" width="13" customWidth="1"/>
    <col min="6" max="6" width="11.28515625" customWidth="1"/>
    <col min="7" max="7" width="13.7109375" style="80" customWidth="1"/>
    <col min="8" max="8" width="11.85546875" style="4" customWidth="1"/>
    <col min="9" max="9" width="11.7109375" style="4" customWidth="1"/>
    <col min="10" max="10" width="3.7109375" style="9" customWidth="1"/>
    <col min="11" max="12" width="13.7109375" style="8" customWidth="1"/>
    <col min="13" max="13" width="3.7109375" style="8" customWidth="1"/>
    <col min="14" max="15" width="13.7109375" style="8" customWidth="1"/>
    <col min="16" max="16" width="3.7109375" style="8" customWidth="1"/>
    <col min="17" max="17" width="13.7109375" style="4" customWidth="1"/>
    <col min="18" max="19" width="13.7109375" style="8" customWidth="1"/>
    <col min="20" max="20" width="3.7109375" style="8" customWidth="1"/>
    <col min="21" max="22" width="13.7109375" style="8" customWidth="1"/>
    <col min="23" max="23" width="11.5703125" style="8" customWidth="1"/>
    <col min="24" max="24" width="10.7109375" style="87" customWidth="1"/>
    <col min="25" max="26" width="12" customWidth="1"/>
    <col min="27" max="27" width="13.85546875" customWidth="1"/>
    <col min="28" max="28" width="14.85546875" customWidth="1"/>
    <col min="29" max="29" width="3.42578125" customWidth="1"/>
    <col min="30" max="30" width="15.7109375" style="90" customWidth="1"/>
    <col min="31" max="31" width="17.140625" customWidth="1"/>
    <col min="32" max="34" width="10.85546875" customWidth="1"/>
    <col min="35" max="35" width="9.140625" style="92"/>
  </cols>
  <sheetData>
    <row r="2" spans="3:35" x14ac:dyDescent="0.2">
      <c r="C2" s="132" t="s">
        <v>108</v>
      </c>
      <c r="D2" s="134">
        <v>36802</v>
      </c>
      <c r="G2" s="78"/>
    </row>
    <row r="3" spans="3:35" x14ac:dyDescent="0.2">
      <c r="C3" s="133"/>
      <c r="D3" s="135"/>
      <c r="G3" s="78"/>
    </row>
    <row r="4" spans="3:35" x14ac:dyDescent="0.2">
      <c r="G4" s="78"/>
      <c r="K4" s="121" t="s">
        <v>70</v>
      </c>
      <c r="L4" s="122"/>
      <c r="N4" s="121" t="s">
        <v>18</v>
      </c>
      <c r="O4" s="122"/>
      <c r="Q4" s="126" t="s">
        <v>81</v>
      </c>
      <c r="R4" s="127"/>
      <c r="S4" s="128"/>
      <c r="U4" s="129" t="str">
        <f>CONCATENATE("Value on ",TEXT(D2,"mm/dd/yyyy"))</f>
        <v>Value on 10/03/2000</v>
      </c>
      <c r="V4" s="130"/>
      <c r="W4" s="130"/>
      <c r="X4" s="131"/>
    </row>
    <row r="5" spans="3:35" s="81" customFormat="1" ht="38.25" x14ac:dyDescent="0.2">
      <c r="D5" s="81" t="s">
        <v>1</v>
      </c>
      <c r="E5" s="81" t="s">
        <v>2</v>
      </c>
      <c r="F5" s="81" t="s">
        <v>3</v>
      </c>
      <c r="G5" s="82" t="s">
        <v>4</v>
      </c>
      <c r="H5" s="83" t="s">
        <v>8</v>
      </c>
      <c r="I5" s="83" t="s">
        <v>9</v>
      </c>
      <c r="J5" s="84"/>
      <c r="K5" s="57" t="s">
        <v>20</v>
      </c>
      <c r="L5" s="57" t="s">
        <v>21</v>
      </c>
      <c r="M5" s="57"/>
      <c r="N5" s="57" t="s">
        <v>20</v>
      </c>
      <c r="O5" s="57" t="s">
        <v>21</v>
      </c>
      <c r="P5" s="57"/>
      <c r="Q5" s="83" t="s">
        <v>82</v>
      </c>
      <c r="R5" s="57" t="s">
        <v>83</v>
      </c>
      <c r="S5" s="57" t="s">
        <v>84</v>
      </c>
      <c r="T5" s="57"/>
      <c r="U5" s="57" t="s">
        <v>20</v>
      </c>
      <c r="V5" s="57" t="s">
        <v>21</v>
      </c>
      <c r="W5" s="91" t="s">
        <v>117</v>
      </c>
      <c r="X5" s="102" t="s">
        <v>124</v>
      </c>
      <c r="Y5" s="88" t="s">
        <v>105</v>
      </c>
      <c r="Z5" s="88" t="s">
        <v>119</v>
      </c>
      <c r="AA5" s="88" t="s">
        <v>120</v>
      </c>
      <c r="AB5" s="88" t="s">
        <v>121</v>
      </c>
      <c r="AD5" s="57" t="s">
        <v>104</v>
      </c>
      <c r="AE5" s="81" t="s">
        <v>115</v>
      </c>
      <c r="AF5" s="91" t="s">
        <v>109</v>
      </c>
      <c r="AI5" s="93" t="s">
        <v>0</v>
      </c>
    </row>
    <row r="6" spans="3:35" ht="12.75" customHeight="1" x14ac:dyDescent="0.2">
      <c r="C6" s="3" t="s">
        <v>39</v>
      </c>
      <c r="D6" s="18" t="s">
        <v>24</v>
      </c>
      <c r="E6" s="18" t="s">
        <v>23</v>
      </c>
      <c r="F6" s="18" t="s">
        <v>25</v>
      </c>
      <c r="G6" s="79">
        <v>40000</v>
      </c>
      <c r="H6" s="20">
        <v>36495</v>
      </c>
      <c r="I6" s="20">
        <v>39955</v>
      </c>
      <c r="J6" s="21"/>
      <c r="K6" s="22">
        <v>19396824</v>
      </c>
      <c r="L6" s="22">
        <v>3382526</v>
      </c>
      <c r="M6" s="22"/>
      <c r="N6" s="22">
        <v>18454543</v>
      </c>
      <c r="O6" s="22">
        <v>3704789</v>
      </c>
      <c r="P6" s="22"/>
      <c r="Q6" s="20"/>
      <c r="R6" s="22"/>
      <c r="S6" s="22"/>
      <c r="T6" s="22"/>
      <c r="U6" s="22">
        <f>[1]LongTerm1!$T$4</f>
        <v>19838315.021071259</v>
      </c>
      <c r="V6" s="22">
        <f>[1]LongTerm1!$T$5</f>
        <v>5467870.9001134019</v>
      </c>
      <c r="X6" s="85">
        <f>[1]LongTerm1!$T$7</f>
        <v>3.8495173293808166E-2</v>
      </c>
      <c r="Y6" s="89">
        <f>[1]LongTerm1!$T$8</f>
        <v>0.99497038484281308</v>
      </c>
      <c r="Z6" s="114" t="s">
        <v>136</v>
      </c>
      <c r="AA6" s="108"/>
      <c r="AB6" s="109"/>
      <c r="AD6" s="8">
        <f>V6-O6</f>
        <v>1763081.9001134019</v>
      </c>
      <c r="AE6" s="98">
        <f>SUM(O6-L6)</f>
        <v>322263</v>
      </c>
      <c r="AF6" s="90" t="s">
        <v>112</v>
      </c>
      <c r="AI6" s="94">
        <v>1</v>
      </c>
    </row>
    <row r="7" spans="3:35" x14ac:dyDescent="0.2">
      <c r="D7" s="18" t="s">
        <v>24</v>
      </c>
      <c r="E7" s="18" t="s">
        <v>26</v>
      </c>
      <c r="F7" s="18" t="s">
        <v>25</v>
      </c>
      <c r="G7" s="79" t="s">
        <v>110</v>
      </c>
      <c r="H7" s="20">
        <v>36495</v>
      </c>
      <c r="I7" s="20">
        <v>39955</v>
      </c>
      <c r="J7" s="21"/>
      <c r="K7" s="22">
        <v>10657113</v>
      </c>
      <c r="L7" s="22">
        <v>287644</v>
      </c>
      <c r="M7" s="22"/>
      <c r="N7" s="22">
        <v>8769749</v>
      </c>
      <c r="O7" s="22">
        <v>377850</v>
      </c>
      <c r="P7" s="22"/>
      <c r="Q7" s="20"/>
      <c r="R7" s="22"/>
      <c r="S7" s="22"/>
      <c r="T7" s="22"/>
      <c r="U7" s="22">
        <f>[1]LongTerm2!$T$4+[1]LongTerm25!$T$4+[1]LongTerm26!$T$4</f>
        <v>7095825.2573858816</v>
      </c>
      <c r="V7" s="22">
        <f>[1]LongTerm2!$T$5+[1]LongTerm25!$T$5+[1]LongTerm26!$T$5</f>
        <v>545600.36626175197</v>
      </c>
      <c r="X7" s="85">
        <f>([1]LongTerm2!$T$5+[1]LongTerm25!$T$5+[1]LongTerm26!$T$5)/([1]LongTerm2!$T$6+[1]LongTerm25!$T$6+[1]LongTerm26!$T$6)</f>
        <v>2.4107971474338123E-2</v>
      </c>
      <c r="Y7" s="89">
        <f>([1]LongTerm2!$Y$8+[1]LongTerm25!$Y$8+[1]LongTerm26!$Y$8)/([1]LongTerm2!$Z$8+[1]LongTerm25!$Z$8+[1]LongTerm26!$Z$8)</f>
        <v>0.99373979294277714</v>
      </c>
      <c r="Z7" s="114" t="s">
        <v>137</v>
      </c>
      <c r="AA7" s="108"/>
      <c r="AB7" s="109"/>
      <c r="AD7" s="8">
        <f>V7-O7</f>
        <v>167750.36626175197</v>
      </c>
      <c r="AE7" s="98">
        <f>SUM(O7-L7)</f>
        <v>90206</v>
      </c>
      <c r="AF7" s="90" t="s">
        <v>112</v>
      </c>
      <c r="AI7" s="94" t="s">
        <v>106</v>
      </c>
    </row>
    <row r="8" spans="3:35" x14ac:dyDescent="0.2">
      <c r="D8" s="18" t="s">
        <v>31</v>
      </c>
      <c r="E8" s="18" t="s">
        <v>32</v>
      </c>
      <c r="F8" s="18" t="s">
        <v>33</v>
      </c>
      <c r="G8" s="79">
        <v>50000</v>
      </c>
      <c r="H8" s="20">
        <v>36495</v>
      </c>
      <c r="I8" s="20">
        <v>36950</v>
      </c>
      <c r="J8" s="21"/>
      <c r="K8" s="22">
        <v>0</v>
      </c>
      <c r="L8" s="22">
        <v>346873</v>
      </c>
      <c r="M8" s="22"/>
      <c r="N8" s="22">
        <v>0</v>
      </c>
      <c r="O8" s="22">
        <v>407640</v>
      </c>
      <c r="P8" s="22"/>
      <c r="Q8" s="20"/>
      <c r="R8" s="22"/>
      <c r="S8" s="22"/>
      <c r="T8" s="22"/>
      <c r="U8" s="22">
        <f>[1]LongTerm3!$T$4</f>
        <v>0</v>
      </c>
      <c r="V8" s="22">
        <f>[1]LongTerm3!$T$5</f>
        <v>541463.37289993302</v>
      </c>
      <c r="X8" s="85">
        <f>[1]LongTerm3!$T$7</f>
        <v>9.1710240043202496E-2</v>
      </c>
      <c r="Y8" s="89">
        <f>[1]LongTerm3!$T$8</f>
        <v>0.98456446192257041</v>
      </c>
      <c r="Z8" s="107" t="s">
        <v>138</v>
      </c>
      <c r="AA8" s="108"/>
      <c r="AB8" s="109"/>
      <c r="AD8" s="8">
        <f>V8-O8</f>
        <v>133823.37289993302</v>
      </c>
      <c r="AE8" s="98">
        <f>SUM(O8-L8)</f>
        <v>60767</v>
      </c>
      <c r="AF8" s="90" t="s">
        <v>112</v>
      </c>
      <c r="AI8" s="94">
        <v>3</v>
      </c>
    </row>
    <row r="9" spans="3:35" x14ac:dyDescent="0.2">
      <c r="D9" s="18" t="s">
        <v>40</v>
      </c>
      <c r="E9" s="18" t="s">
        <v>42</v>
      </c>
      <c r="F9" s="18" t="s">
        <v>43</v>
      </c>
      <c r="G9" s="79">
        <v>5000</v>
      </c>
      <c r="H9" s="20">
        <v>36526</v>
      </c>
      <c r="I9" s="20">
        <v>36981</v>
      </c>
      <c r="J9" s="21"/>
      <c r="K9" s="22"/>
      <c r="L9" s="22"/>
      <c r="M9" s="22"/>
      <c r="N9" s="22">
        <v>0</v>
      </c>
      <c r="O9" s="22">
        <v>4161</v>
      </c>
      <c r="P9" s="22"/>
      <c r="Q9" s="20"/>
      <c r="R9" s="22"/>
      <c r="S9" s="22"/>
      <c r="T9" s="22"/>
      <c r="U9" s="22">
        <f>[1]LongTerm4!$T$4</f>
        <v>45674.815064631315</v>
      </c>
      <c r="V9" s="22">
        <f>[1]LongTerm4!$T$5</f>
        <v>93213.464775355314</v>
      </c>
      <c r="X9" s="85">
        <f>[1]LongTerm4!$T$7</f>
        <v>0.12582765336662993</v>
      </c>
      <c r="Y9" s="89">
        <f>[1]LongTerm4!$T$8</f>
        <v>0.98196272581765442</v>
      </c>
      <c r="Z9" s="107"/>
      <c r="AA9" s="108"/>
      <c r="AB9" s="109"/>
      <c r="AD9" s="8">
        <f>V9-O9</f>
        <v>89052.464775355314</v>
      </c>
      <c r="AE9" s="98"/>
      <c r="AF9" s="90" t="s">
        <v>112</v>
      </c>
      <c r="AI9" s="94">
        <v>4</v>
      </c>
    </row>
    <row r="10" spans="3:35" x14ac:dyDescent="0.2">
      <c r="D10" s="18" t="s">
        <v>31</v>
      </c>
      <c r="E10" s="18" t="s">
        <v>49</v>
      </c>
      <c r="F10" s="18" t="s">
        <v>43</v>
      </c>
      <c r="G10" s="79">
        <v>25000</v>
      </c>
      <c r="H10" s="20">
        <v>36526</v>
      </c>
      <c r="I10" s="20">
        <v>36981</v>
      </c>
      <c r="J10" s="21"/>
      <c r="K10" s="22"/>
      <c r="L10" s="22"/>
      <c r="M10" s="22"/>
      <c r="N10" s="22">
        <v>45070</v>
      </c>
      <c r="O10" s="22">
        <v>7713</v>
      </c>
      <c r="P10" s="22"/>
      <c r="Q10" s="20"/>
      <c r="R10" s="22"/>
      <c r="S10" s="22"/>
      <c r="T10" s="22"/>
      <c r="U10" s="22">
        <f>[1]LongTerm7!$T$4</f>
        <v>648921.55029174627</v>
      </c>
      <c r="V10" s="22">
        <f>[1]LongTerm7!$T$5</f>
        <v>302390.68041905673</v>
      </c>
      <c r="X10" s="85">
        <f>[1]LongTerm7!$T$7</f>
        <v>8.1638655549961345E-2</v>
      </c>
      <c r="Y10" s="89">
        <f>[1]LongTerm7!$T$8</f>
        <v>0.98196272581765442</v>
      </c>
      <c r="Z10" s="107"/>
      <c r="AA10" s="108"/>
      <c r="AB10" s="109"/>
      <c r="AD10" s="8">
        <f>V10-O10</f>
        <v>294677.68041905673</v>
      </c>
      <c r="AE10" s="98"/>
      <c r="AF10" s="90" t="s">
        <v>112</v>
      </c>
      <c r="AI10" s="94">
        <v>7</v>
      </c>
    </row>
    <row r="11" spans="3:35" ht="13.5" thickBot="1" x14ac:dyDescent="0.25">
      <c r="D11" s="18"/>
      <c r="E11" s="18"/>
      <c r="F11" s="18"/>
      <c r="G11" s="79"/>
      <c r="H11" s="20"/>
      <c r="I11" s="20"/>
      <c r="J11" s="21"/>
      <c r="K11" s="22"/>
      <c r="L11" s="22"/>
      <c r="M11" s="22"/>
      <c r="N11" s="22"/>
      <c r="O11" s="22"/>
      <c r="P11" s="22"/>
      <c r="Q11" s="20"/>
      <c r="R11" s="22"/>
      <c r="S11" s="22"/>
      <c r="T11" s="22"/>
      <c r="U11" s="22"/>
      <c r="V11" s="95">
        <f>SUM(V6:V10)</f>
        <v>6950538.7844694993</v>
      </c>
      <c r="X11" s="85"/>
      <c r="Y11" s="89"/>
      <c r="Z11" s="107"/>
      <c r="AA11" s="108"/>
      <c r="AB11" s="109"/>
      <c r="AD11" s="95">
        <f>SUM(AD6:AD10)</f>
        <v>2448385.7844694988</v>
      </c>
      <c r="AE11" s="99">
        <f>SUM(AE6:AE10)</f>
        <v>473236</v>
      </c>
      <c r="AF11" s="90"/>
      <c r="AI11" s="94"/>
    </row>
    <row r="12" spans="3:35" ht="13.5" thickTop="1" x14ac:dyDescent="0.2">
      <c r="X12" s="8"/>
      <c r="Y12" s="87"/>
      <c r="Z12" s="110"/>
      <c r="AA12" s="111"/>
      <c r="AB12" s="112"/>
      <c r="AD12"/>
      <c r="AE12" s="90"/>
      <c r="AF12" s="90"/>
    </row>
    <row r="13" spans="3:35" ht="12.75" customHeight="1" x14ac:dyDescent="0.2">
      <c r="C13" s="3" t="s">
        <v>78</v>
      </c>
      <c r="D13" s="18" t="s">
        <v>5</v>
      </c>
      <c r="E13" s="18" t="s">
        <v>6</v>
      </c>
      <c r="F13" s="18" t="s">
        <v>7</v>
      </c>
      <c r="G13" s="79">
        <v>67500</v>
      </c>
      <c r="H13" s="20">
        <v>39753</v>
      </c>
      <c r="I13" s="20">
        <v>45230</v>
      </c>
      <c r="J13" s="21"/>
      <c r="K13" s="22">
        <v>11157227</v>
      </c>
      <c r="L13" s="22">
        <v>7947216</v>
      </c>
      <c r="M13" s="22"/>
      <c r="N13" s="22">
        <v>10714928</v>
      </c>
      <c r="O13" s="22">
        <v>11949350</v>
      </c>
      <c r="P13" s="22"/>
      <c r="Q13" s="20"/>
      <c r="R13" s="22"/>
      <c r="S13" s="22"/>
      <c r="T13" s="22"/>
      <c r="U13" s="22">
        <f>[1]LongTerm9!$T$4</f>
        <v>10760307.714199735</v>
      </c>
      <c r="V13" s="22">
        <f>[1]LongTerm9!$T$5</f>
        <v>15818807.351467617</v>
      </c>
      <c r="X13" s="85">
        <f>[1]LongTerm9!$T$7</f>
        <v>0.12122857075873315</v>
      </c>
      <c r="Y13" s="89">
        <f>[1]LongTerm9!$T$8</f>
        <v>0.98431019916852192</v>
      </c>
      <c r="Z13" s="107">
        <v>0.99719999999999998</v>
      </c>
      <c r="AA13" s="113">
        <v>-13056780</v>
      </c>
      <c r="AB13" s="113">
        <v>13112081</v>
      </c>
      <c r="AC13" t="s">
        <v>113</v>
      </c>
      <c r="AD13" s="8">
        <f>V13-O13</f>
        <v>3869457.3514676169</v>
      </c>
      <c r="AE13" s="98">
        <f>SUM(O13-L13)</f>
        <v>4002134</v>
      </c>
      <c r="AF13" s="90" t="s">
        <v>111</v>
      </c>
      <c r="AI13" s="94">
        <v>9</v>
      </c>
    </row>
    <row r="14" spans="3:35" x14ac:dyDescent="0.2">
      <c r="D14" s="18" t="s">
        <v>10</v>
      </c>
      <c r="E14" s="18" t="s">
        <v>11</v>
      </c>
      <c r="F14" s="18" t="s">
        <v>12</v>
      </c>
      <c r="G14" s="79">
        <v>16495</v>
      </c>
      <c r="H14" s="20">
        <v>36039</v>
      </c>
      <c r="I14" s="20">
        <v>37468</v>
      </c>
      <c r="J14" s="21"/>
      <c r="K14" s="22">
        <v>251653</v>
      </c>
      <c r="L14" s="22">
        <v>729697</v>
      </c>
      <c r="M14" s="22"/>
      <c r="N14" s="22">
        <v>3920</v>
      </c>
      <c r="O14" s="22">
        <v>879062</v>
      </c>
      <c r="P14" s="22"/>
      <c r="Q14" s="20"/>
      <c r="U14" s="22">
        <f>[1]LongTerm10!$T$4</f>
        <v>220425.48514003318</v>
      </c>
      <c r="V14" s="22">
        <f>[1]LongTerm10!$T$5</f>
        <v>1168345.1809870936</v>
      </c>
      <c r="X14" s="85">
        <f>[1]LongTerm10!$T$7</f>
        <v>0.11819301447596704</v>
      </c>
      <c r="Y14" s="89">
        <f>[1]LongTerm10!$T$8</f>
        <v>0.97383153572267722</v>
      </c>
      <c r="Z14" s="107"/>
      <c r="AA14" s="108"/>
      <c r="AB14" s="109"/>
      <c r="AD14" s="8">
        <f>V14-O14</f>
        <v>289283.1809870936</v>
      </c>
      <c r="AE14" s="98">
        <f>SUM(O14-L14)</f>
        <v>149365</v>
      </c>
      <c r="AF14" s="90" t="s">
        <v>111</v>
      </c>
      <c r="AI14" s="92">
        <v>10</v>
      </c>
    </row>
    <row r="15" spans="3:35" x14ac:dyDescent="0.2">
      <c r="D15" s="18" t="s">
        <v>5</v>
      </c>
      <c r="E15" s="18" t="s">
        <v>59</v>
      </c>
      <c r="F15" s="18" t="s">
        <v>7</v>
      </c>
      <c r="G15" s="79">
        <v>4950</v>
      </c>
      <c r="H15" s="20">
        <v>36982</v>
      </c>
      <c r="I15" s="20">
        <v>37195</v>
      </c>
      <c r="J15" s="21"/>
      <c r="K15" s="22"/>
      <c r="L15" s="22"/>
      <c r="M15" s="22"/>
      <c r="N15" s="22"/>
      <c r="O15" s="22"/>
      <c r="P15" s="22"/>
      <c r="Q15" s="20">
        <v>36691</v>
      </c>
      <c r="U15" s="22">
        <f>[1]LongTerm27!$T$4</f>
        <v>664478.72136007738</v>
      </c>
      <c r="V15" s="22">
        <f>[1]LongTerm27!$T$5</f>
        <v>0</v>
      </c>
      <c r="X15" s="85">
        <f>[1]LongTerm27!$T$7</f>
        <v>0</v>
      </c>
      <c r="Y15" s="89">
        <f>[1]LongTerm27!$T$8</f>
        <v>1</v>
      </c>
      <c r="Z15" s="107"/>
      <c r="AA15" s="108"/>
      <c r="AB15" s="109"/>
      <c r="AD15" s="8">
        <f>V15-O15</f>
        <v>0</v>
      </c>
      <c r="AE15" s="90"/>
      <c r="AF15" s="90" t="s">
        <v>111</v>
      </c>
      <c r="AI15" s="92">
        <v>27</v>
      </c>
    </row>
    <row r="16" spans="3:35" ht="12.75" customHeight="1" x14ac:dyDescent="0.2">
      <c r="D16" s="18" t="s">
        <v>10</v>
      </c>
      <c r="E16" s="18" t="s">
        <v>11</v>
      </c>
      <c r="F16" s="18" t="s">
        <v>107</v>
      </c>
      <c r="G16" s="79">
        <v>16640</v>
      </c>
      <c r="H16" s="20">
        <v>36831</v>
      </c>
      <c r="I16" s="20">
        <v>37195</v>
      </c>
      <c r="J16" s="21"/>
      <c r="K16" s="22"/>
      <c r="L16" s="22"/>
      <c r="M16" s="22"/>
      <c r="N16" s="22"/>
      <c r="O16" s="22"/>
      <c r="P16" s="22"/>
      <c r="Q16" s="20">
        <v>36794</v>
      </c>
      <c r="R16" s="22">
        <v>2218954</v>
      </c>
      <c r="S16" s="22">
        <v>135296</v>
      </c>
      <c r="T16" s="22"/>
      <c r="U16" s="22">
        <f>[1]LongTerm46!$T$4</f>
        <v>2462874.5218281122</v>
      </c>
      <c r="V16" s="22">
        <f>[1]LongTerm46!$T$5</f>
        <v>127034.8967682096</v>
      </c>
      <c r="X16" s="85">
        <f>[1]LongTerm46!$T$7</f>
        <v>2.1733832883272755E-2</v>
      </c>
      <c r="Y16" s="89">
        <f>[1]LongTerm46!$T$8</f>
        <v>0.99169675278084313</v>
      </c>
      <c r="Z16" s="107"/>
      <c r="AA16" s="108"/>
      <c r="AB16" s="109"/>
      <c r="AD16" s="8">
        <f>V16-O16</f>
        <v>127034.8967682096</v>
      </c>
      <c r="AE16" s="90"/>
      <c r="AF16" s="90" t="s">
        <v>111</v>
      </c>
      <c r="AI16" s="94">
        <v>46</v>
      </c>
    </row>
    <row r="17" spans="1:35" ht="12.75" customHeight="1" x14ac:dyDescent="0.2">
      <c r="D17" s="18" t="s">
        <v>10</v>
      </c>
      <c r="E17" s="18" t="s">
        <v>11</v>
      </c>
      <c r="F17" s="18" t="s">
        <v>63</v>
      </c>
      <c r="G17" s="79">
        <v>50960</v>
      </c>
      <c r="H17" s="20">
        <v>36831</v>
      </c>
      <c r="I17" s="20">
        <v>37195</v>
      </c>
      <c r="J17" s="21"/>
      <c r="K17" s="22"/>
      <c r="L17" s="22"/>
      <c r="M17" s="22"/>
      <c r="N17" s="22"/>
      <c r="O17" s="22"/>
      <c r="P17" s="22"/>
      <c r="Q17" s="20">
        <v>36794</v>
      </c>
      <c r="R17" s="22">
        <v>6795547</v>
      </c>
      <c r="S17" s="22">
        <v>414346</v>
      </c>
      <c r="T17" s="22"/>
      <c r="U17" s="22">
        <f>[1]LongTerm47!$T$4</f>
        <v>7542553.2230985947</v>
      </c>
      <c r="V17" s="22">
        <f>[1]LongTerm47!$T$5</f>
        <v>389044.37135264184</v>
      </c>
      <c r="X17" s="85">
        <f>[1]LongTerm47!$T$7</f>
        <v>2.1733832883272752E-2</v>
      </c>
      <c r="Y17" s="89">
        <f>[1]LongTerm47!$T$8</f>
        <v>0.99169675278084313</v>
      </c>
      <c r="Z17" s="107"/>
      <c r="AA17" s="108"/>
      <c r="AB17" s="109"/>
      <c r="AD17" s="8">
        <f>V17-O17</f>
        <v>389044.37135264184</v>
      </c>
      <c r="AE17" s="90"/>
      <c r="AF17" s="90" t="s">
        <v>111</v>
      </c>
      <c r="AI17" s="94">
        <v>47</v>
      </c>
    </row>
    <row r="18" spans="1:35" ht="12.75" customHeight="1" thickBot="1" x14ac:dyDescent="0.25">
      <c r="D18" s="18"/>
      <c r="E18" s="18"/>
      <c r="F18" s="18"/>
      <c r="G18" s="79"/>
      <c r="H18" s="20"/>
      <c r="I18" s="20"/>
      <c r="J18" s="21"/>
      <c r="K18" s="22"/>
      <c r="L18" s="22"/>
      <c r="M18" s="22"/>
      <c r="N18" s="22"/>
      <c r="O18" s="22"/>
      <c r="P18" s="22"/>
      <c r="Q18" s="20"/>
      <c r="R18" s="22"/>
      <c r="S18" s="22"/>
      <c r="T18" s="22"/>
      <c r="U18" s="22"/>
      <c r="V18" s="95">
        <f>SUM(V13:V17)</f>
        <v>17503231.800575562</v>
      </c>
      <c r="X18" s="85"/>
      <c r="Y18" s="89"/>
      <c r="Z18" s="107"/>
      <c r="AA18" s="108"/>
      <c r="AB18" s="109"/>
      <c r="AD18" s="95">
        <f>SUM(AD13:AD17)</f>
        <v>4674819.8005755618</v>
      </c>
      <c r="AE18" s="99">
        <f>SUM(AE13:AE17)</f>
        <v>4151499</v>
      </c>
      <c r="AF18" s="90"/>
      <c r="AI18" s="94"/>
    </row>
    <row r="19" spans="1:35" ht="13.5" thickTop="1" x14ac:dyDescent="0.2">
      <c r="D19" s="18"/>
      <c r="E19" s="18"/>
      <c r="F19" s="18"/>
      <c r="G19" s="79"/>
      <c r="H19" s="20"/>
      <c r="I19" s="20"/>
      <c r="J19" s="21"/>
      <c r="K19" s="22"/>
      <c r="L19" s="22"/>
      <c r="M19" s="22"/>
      <c r="N19" s="22"/>
      <c r="O19" s="22"/>
      <c r="P19" s="22"/>
      <c r="Q19" s="20"/>
      <c r="U19" s="22"/>
      <c r="V19" s="22"/>
      <c r="X19" s="85"/>
      <c r="Y19" s="89"/>
      <c r="Z19" s="107"/>
      <c r="AA19" s="108"/>
      <c r="AB19" s="109"/>
      <c r="AD19" s="8"/>
      <c r="AE19" s="90"/>
      <c r="AF19" s="90"/>
    </row>
    <row r="20" spans="1:35" ht="12.75" customHeight="1" x14ac:dyDescent="0.2">
      <c r="C20" s="3" t="s">
        <v>79</v>
      </c>
      <c r="D20" s="18" t="s">
        <v>16</v>
      </c>
      <c r="E20" s="18" t="s">
        <v>66</v>
      </c>
      <c r="F20" s="18" t="s">
        <v>17</v>
      </c>
      <c r="G20" s="79">
        <v>15000</v>
      </c>
      <c r="H20" s="20">
        <v>35886</v>
      </c>
      <c r="I20" s="20">
        <v>40117</v>
      </c>
      <c r="J20" s="21"/>
      <c r="K20" s="22">
        <v>2041604</v>
      </c>
      <c r="L20" s="22">
        <v>1067794</v>
      </c>
      <c r="M20" s="22"/>
      <c r="N20" s="22">
        <v>1913465</v>
      </c>
      <c r="O20" s="22">
        <v>1237522</v>
      </c>
      <c r="P20" s="22"/>
      <c r="Q20" s="20"/>
      <c r="R20" s="22"/>
      <c r="S20" s="22"/>
      <c r="T20" s="22"/>
      <c r="U20" s="22">
        <f>[1]LongTerm17!$T$4</f>
        <v>2378575.1799067599</v>
      </c>
      <c r="V20" s="22">
        <f>[1]LongTerm17!$T$5</f>
        <v>1887583.5937523851</v>
      </c>
      <c r="X20" s="85">
        <f>[1]LongTerm17!$T$7</f>
        <v>5.1351800399991009E-2</v>
      </c>
      <c r="Y20" s="89">
        <f>[1]LongTerm17!$T$8</f>
        <v>0.99504684829420931</v>
      </c>
      <c r="Z20" s="107">
        <v>0.99729999999999996</v>
      </c>
      <c r="AA20" s="108" t="s">
        <v>128</v>
      </c>
      <c r="AB20" s="109"/>
      <c r="AD20" s="8">
        <f t="shared" ref="AD20:AD28" si="0">V20-O20</f>
        <v>650061.59375238512</v>
      </c>
      <c r="AE20" s="98">
        <f>SUM(O20-L20)</f>
        <v>169728</v>
      </c>
      <c r="AF20" s="90" t="s">
        <v>118</v>
      </c>
      <c r="AI20" s="94">
        <v>17</v>
      </c>
    </row>
    <row r="21" spans="1:35" ht="12.75" customHeight="1" x14ac:dyDescent="0.2">
      <c r="D21" s="18" t="s">
        <v>16</v>
      </c>
      <c r="E21" s="18" t="s">
        <v>73</v>
      </c>
      <c r="F21" s="18" t="s">
        <v>66</v>
      </c>
      <c r="G21" s="79">
        <v>40000</v>
      </c>
      <c r="H21" s="20">
        <v>36526</v>
      </c>
      <c r="I21" s="20">
        <v>37955</v>
      </c>
      <c r="J21" s="21"/>
      <c r="K21" s="22"/>
      <c r="L21" s="22"/>
      <c r="M21" s="22"/>
      <c r="N21" s="22"/>
      <c r="O21" s="22"/>
      <c r="P21" s="22"/>
      <c r="Q21" s="20">
        <v>36714</v>
      </c>
      <c r="R21" s="22">
        <v>1119461</v>
      </c>
      <c r="S21" s="22">
        <v>1687278</v>
      </c>
      <c r="T21" s="22"/>
      <c r="U21" s="22">
        <f>[1]LongTerm19!$T$4</f>
        <v>942052.5985802511</v>
      </c>
      <c r="V21" s="22">
        <f>[1]LongTerm19!$T$5</f>
        <v>2148953.7886556699</v>
      </c>
      <c r="X21" s="85">
        <f>[1]LongTerm19!$T$7</f>
        <v>5.3065920628358992E-2</v>
      </c>
      <c r="Y21" s="89">
        <f>[1]LongTerm19!$T$8</f>
        <v>0.99633336407720108</v>
      </c>
      <c r="Z21" s="107">
        <v>0.99975000000000003</v>
      </c>
      <c r="AA21" s="108" t="s">
        <v>129</v>
      </c>
      <c r="AB21" s="109"/>
      <c r="AD21" s="8">
        <f t="shared" si="0"/>
        <v>2148953.7886556699</v>
      </c>
      <c r="AE21" s="90"/>
      <c r="AF21" s="90" t="s">
        <v>118</v>
      </c>
      <c r="AI21" s="94">
        <v>19</v>
      </c>
    </row>
    <row r="22" spans="1:35" ht="12.75" customHeight="1" x14ac:dyDescent="0.2">
      <c r="D22" s="18" t="s">
        <v>16</v>
      </c>
      <c r="E22" s="18" t="s">
        <v>73</v>
      </c>
      <c r="F22" s="18" t="s">
        <v>66</v>
      </c>
      <c r="G22" s="79">
        <v>25654</v>
      </c>
      <c r="H22" s="20">
        <v>36526</v>
      </c>
      <c r="I22" s="20">
        <v>38291</v>
      </c>
      <c r="J22" s="21"/>
      <c r="K22" s="22"/>
      <c r="L22" s="22"/>
      <c r="M22" s="22"/>
      <c r="N22" s="22"/>
      <c r="O22" s="22"/>
      <c r="P22" s="22"/>
      <c r="Q22" s="20">
        <v>36714</v>
      </c>
      <c r="R22" s="22">
        <v>914676</v>
      </c>
      <c r="S22" s="22">
        <v>1250716</v>
      </c>
      <c r="T22" s="22"/>
      <c r="U22" s="22">
        <f>[1]LongTerm20!$T$4</f>
        <v>797739.53553615953</v>
      </c>
      <c r="V22" s="22">
        <f>[1]LongTerm20!$T$5</f>
        <v>1620177.9703573419</v>
      </c>
      <c r="X22" s="85">
        <f>[1]LongTerm20!$T$7</f>
        <v>4.9467135423584614E-2</v>
      </c>
      <c r="Y22" s="89">
        <f>[1]LongTerm20!$T$8</f>
        <v>0.99675699411452701</v>
      </c>
      <c r="Z22" s="107">
        <v>0.99975000000000003</v>
      </c>
      <c r="AA22" s="108" t="s">
        <v>130</v>
      </c>
      <c r="AB22" s="109"/>
      <c r="AD22" s="8">
        <f t="shared" si="0"/>
        <v>1620177.9703573419</v>
      </c>
      <c r="AE22" s="90"/>
      <c r="AF22" s="90" t="s">
        <v>118</v>
      </c>
      <c r="AI22" s="94">
        <v>20</v>
      </c>
    </row>
    <row r="23" spans="1:35" ht="12.75" customHeight="1" x14ac:dyDescent="0.2">
      <c r="D23" s="18" t="s">
        <v>16</v>
      </c>
      <c r="E23" s="18" t="s">
        <v>66</v>
      </c>
      <c r="F23" s="18" t="s">
        <v>17</v>
      </c>
      <c r="G23" s="79">
        <v>15000</v>
      </c>
      <c r="H23" s="20">
        <v>36526</v>
      </c>
      <c r="I23" s="20">
        <v>38442</v>
      </c>
      <c r="J23" s="21"/>
      <c r="K23" s="22"/>
      <c r="L23" s="22"/>
      <c r="M23" s="22"/>
      <c r="N23" s="22">
        <v>997962</v>
      </c>
      <c r="O23" s="22">
        <v>744720</v>
      </c>
      <c r="P23" s="22"/>
      <c r="Q23" s="20"/>
      <c r="R23" s="22"/>
      <c r="S23" s="22"/>
      <c r="T23" s="22"/>
      <c r="U23" s="22">
        <f>[1]LongTerm21!$T$4</f>
        <v>1491921.2717284644</v>
      </c>
      <c r="V23" s="22">
        <f>[1]LongTerm21!$T$5</f>
        <v>1276275.4196941636</v>
      </c>
      <c r="X23" s="85">
        <f>[1]LongTerm21!$T$7</f>
        <v>6.1202319241697285E-2</v>
      </c>
      <c r="Y23" s="89">
        <f>[1]LongTerm21!$T$8</f>
        <v>0.99295105213319024</v>
      </c>
      <c r="Z23" s="107">
        <v>0.99650000000000005</v>
      </c>
      <c r="AA23" s="108" t="s">
        <v>131</v>
      </c>
      <c r="AB23" s="109"/>
      <c r="AD23" s="8">
        <f t="shared" si="0"/>
        <v>531555.4196941636</v>
      </c>
      <c r="AE23" s="90"/>
      <c r="AF23" s="90" t="s">
        <v>118</v>
      </c>
      <c r="AI23" s="94">
        <v>21</v>
      </c>
    </row>
    <row r="24" spans="1:35" ht="12.75" customHeight="1" x14ac:dyDescent="0.2">
      <c r="D24" s="18" t="s">
        <v>16</v>
      </c>
      <c r="E24" s="18" t="s">
        <v>66</v>
      </c>
      <c r="F24" s="18" t="s">
        <v>17</v>
      </c>
      <c r="G24" s="79">
        <v>30000</v>
      </c>
      <c r="H24" s="20">
        <v>36526</v>
      </c>
      <c r="I24" s="20">
        <v>37346</v>
      </c>
      <c r="J24" s="21"/>
      <c r="K24" s="22"/>
      <c r="L24" s="22"/>
      <c r="M24" s="22"/>
      <c r="N24" s="22">
        <v>770006</v>
      </c>
      <c r="O24" s="22">
        <v>748511</v>
      </c>
      <c r="P24" s="22"/>
      <c r="Q24" s="20"/>
      <c r="R24" s="22"/>
      <c r="S24" s="22"/>
      <c r="T24" s="22"/>
      <c r="U24" s="22">
        <f>[1]LongTerm24!$T$4</f>
        <v>1270632.8339570027</v>
      </c>
      <c r="V24" s="22">
        <f>[1]LongTerm24!$T$5</f>
        <v>1297041.8053382272</v>
      </c>
      <c r="X24" s="85">
        <f>[1]LongTerm24!$T$7</f>
        <v>8.8243410530330788E-2</v>
      </c>
      <c r="Y24" s="89">
        <f>[1]LongTerm24!$T$8</f>
        <v>0.98739173649370715</v>
      </c>
      <c r="Z24" s="107">
        <v>0.99409999999999998</v>
      </c>
      <c r="AA24" s="113">
        <v>-5900000</v>
      </c>
      <c r="AB24" s="109"/>
      <c r="AD24" s="8">
        <f t="shared" si="0"/>
        <v>548530.80533822719</v>
      </c>
      <c r="AE24" s="90"/>
      <c r="AF24" s="90" t="s">
        <v>118</v>
      </c>
      <c r="AI24" s="94">
        <v>24</v>
      </c>
    </row>
    <row r="25" spans="1:35" ht="12.75" customHeight="1" x14ac:dyDescent="0.2">
      <c r="D25" s="18" t="s">
        <v>16</v>
      </c>
      <c r="E25" s="18" t="s">
        <v>66</v>
      </c>
      <c r="F25" s="18" t="s">
        <v>17</v>
      </c>
      <c r="G25" s="79">
        <v>25000</v>
      </c>
      <c r="H25" s="20">
        <v>36831</v>
      </c>
      <c r="I25" s="20">
        <v>36981</v>
      </c>
      <c r="J25" s="21"/>
      <c r="K25" s="22"/>
      <c r="L25" s="22"/>
      <c r="M25" s="22"/>
      <c r="N25" s="22"/>
      <c r="O25" s="22"/>
      <c r="P25" s="22"/>
      <c r="Q25" s="20">
        <v>36714</v>
      </c>
      <c r="R25" s="22">
        <v>752819</v>
      </c>
      <c r="S25" s="22">
        <v>282062</v>
      </c>
      <c r="T25" s="22"/>
      <c r="U25" s="22">
        <f>[1]LongTerm28!$T$4</f>
        <v>488742.45543593098</v>
      </c>
      <c r="V25" s="22">
        <f>[1]LongTerm28!$T$5</f>
        <v>457583.18295538763</v>
      </c>
      <c r="X25" s="85">
        <f>[1]LongTerm28!$T$7</f>
        <v>0.12353712689485261</v>
      </c>
      <c r="Y25" s="89">
        <f>[1]LongTerm28!$T$8</f>
        <v>0.97692666292139396</v>
      </c>
      <c r="Z25" s="107">
        <v>0.99</v>
      </c>
      <c r="AA25" s="108" t="s">
        <v>132</v>
      </c>
      <c r="AB25" s="109"/>
      <c r="AD25" s="8">
        <f t="shared" si="0"/>
        <v>457583.18295538763</v>
      </c>
      <c r="AE25" s="90"/>
      <c r="AF25" s="90" t="s">
        <v>118</v>
      </c>
      <c r="AI25" s="94">
        <v>28</v>
      </c>
    </row>
    <row r="26" spans="1:35" ht="12.75" customHeight="1" x14ac:dyDescent="0.2">
      <c r="D26" s="18" t="s">
        <v>16</v>
      </c>
      <c r="E26" s="18" t="s">
        <v>73</v>
      </c>
      <c r="F26" s="18" t="s">
        <v>66</v>
      </c>
      <c r="G26" s="79">
        <v>20000</v>
      </c>
      <c r="H26" s="20">
        <v>34274</v>
      </c>
      <c r="I26" s="20">
        <v>36981</v>
      </c>
      <c r="J26" s="21"/>
      <c r="K26" s="22"/>
      <c r="L26" s="22"/>
      <c r="M26" s="22"/>
      <c r="N26" s="22"/>
      <c r="O26" s="22"/>
      <c r="P26" s="22"/>
      <c r="Q26" s="20">
        <v>36731</v>
      </c>
      <c r="R26" s="22">
        <v>140397</v>
      </c>
      <c r="S26" s="22">
        <v>288927</v>
      </c>
      <c r="T26" s="22"/>
      <c r="U26" s="22">
        <f>[1]LongTerm43!$T$4</f>
        <v>75375.970369929826</v>
      </c>
      <c r="V26" s="22">
        <f>[1]LongTerm43!$T$5</f>
        <v>326707.96898562508</v>
      </c>
      <c r="X26" s="85">
        <f>[1]LongTerm43!$T$7</f>
        <v>7.8971102855439956E-2</v>
      </c>
      <c r="Y26" s="89">
        <f>[1]LongTerm43!$T$8</f>
        <v>0.99234392081306044</v>
      </c>
      <c r="Z26" s="107">
        <v>0.99919999999999998</v>
      </c>
      <c r="AA26" s="108" t="s">
        <v>133</v>
      </c>
      <c r="AB26" s="109"/>
      <c r="AD26" s="8">
        <f t="shared" si="0"/>
        <v>326707.96898562508</v>
      </c>
      <c r="AE26" s="90"/>
      <c r="AF26" s="90" t="s">
        <v>118</v>
      </c>
      <c r="AG26" s="56"/>
      <c r="AH26" s="56"/>
      <c r="AI26" s="94">
        <v>43</v>
      </c>
    </row>
    <row r="27" spans="1:35" ht="12.75" customHeight="1" x14ac:dyDescent="0.2">
      <c r="D27" s="18" t="s">
        <v>16</v>
      </c>
      <c r="E27" s="18" t="s">
        <v>66</v>
      </c>
      <c r="F27" s="18" t="s">
        <v>17</v>
      </c>
      <c r="G27" s="79">
        <v>50000</v>
      </c>
      <c r="H27" s="20">
        <v>36831</v>
      </c>
      <c r="I27" s="20">
        <v>36981</v>
      </c>
      <c r="J27" s="21"/>
      <c r="K27" s="22"/>
      <c r="L27" s="22"/>
      <c r="M27" s="22"/>
      <c r="N27" s="22"/>
      <c r="O27" s="22"/>
      <c r="P27" s="22"/>
      <c r="Q27" s="20">
        <v>36735</v>
      </c>
      <c r="R27" s="22">
        <v>140022</v>
      </c>
      <c r="S27" s="22">
        <v>152586</v>
      </c>
      <c r="T27" s="22"/>
      <c r="U27" s="22">
        <f>[1]LongTerm44!$T$4</f>
        <v>895918.85981971631</v>
      </c>
      <c r="V27" s="22">
        <f>[1]LongTerm44!$T$5</f>
        <v>947420.34410933754</v>
      </c>
      <c r="X27" s="85">
        <f>[1]LongTerm44!$T$7</f>
        <v>0.12789104979455856</v>
      </c>
      <c r="Y27" s="89">
        <f>[1]LongTerm44!$T$8</f>
        <v>0.97692666292139396</v>
      </c>
      <c r="Z27" s="107">
        <v>0.99</v>
      </c>
      <c r="AA27" s="108" t="s">
        <v>134</v>
      </c>
      <c r="AB27" s="109"/>
      <c r="AD27" s="8">
        <f t="shared" si="0"/>
        <v>947420.34410933754</v>
      </c>
      <c r="AE27" s="90"/>
      <c r="AF27" s="90" t="s">
        <v>118</v>
      </c>
      <c r="AI27" s="94">
        <v>44</v>
      </c>
    </row>
    <row r="28" spans="1:35" ht="12.75" customHeight="1" x14ac:dyDescent="0.2">
      <c r="D28" s="18" t="s">
        <v>16</v>
      </c>
      <c r="E28" s="18" t="s">
        <v>66</v>
      </c>
      <c r="F28" s="18" t="s">
        <v>17</v>
      </c>
      <c r="G28" s="79">
        <v>142</v>
      </c>
      <c r="H28" s="20">
        <v>36746</v>
      </c>
      <c r="I28" s="20">
        <v>37103</v>
      </c>
      <c r="J28" s="21"/>
      <c r="K28" s="22"/>
      <c r="L28" s="22"/>
      <c r="M28" s="22"/>
      <c r="N28" s="22"/>
      <c r="O28" s="22"/>
      <c r="P28" s="22"/>
      <c r="Q28" s="20">
        <v>36738</v>
      </c>
      <c r="R28" s="22">
        <v>142712</v>
      </c>
      <c r="S28" s="22">
        <v>149530</v>
      </c>
      <c r="T28" s="22"/>
      <c r="U28" s="22">
        <f>[1]LongTerm45!$T$4</f>
        <v>5909.9977858197744</v>
      </c>
      <c r="V28" s="22">
        <f>[1]LongTerm45!$T$5</f>
        <v>2435.9137105894597</v>
      </c>
      <c r="X28" s="85">
        <f>[1]LongTerm45!$T$7</f>
        <v>6.4756863850770244E-2</v>
      </c>
      <c r="Y28" s="89">
        <f>[1]LongTerm45!$T$8</f>
        <v>0.98516110789435396</v>
      </c>
      <c r="Z28" s="107">
        <v>0.99299999999999999</v>
      </c>
      <c r="AA28" s="108" t="s">
        <v>135</v>
      </c>
      <c r="AB28" s="109"/>
      <c r="AD28" s="8">
        <f t="shared" si="0"/>
        <v>2435.9137105894597</v>
      </c>
      <c r="AE28" s="90"/>
      <c r="AF28" s="90" t="s">
        <v>118</v>
      </c>
      <c r="AI28" s="94">
        <v>45</v>
      </c>
    </row>
    <row r="29" spans="1:35" ht="13.5" thickBot="1" x14ac:dyDescent="0.25">
      <c r="V29" s="95">
        <f>SUM(V20:V28)</f>
        <v>9964179.9875587262</v>
      </c>
      <c r="X29" s="8"/>
      <c r="Y29" s="87"/>
      <c r="Z29" s="105"/>
      <c r="AA29" s="87"/>
      <c r="AB29" s="106">
        <v>5700000</v>
      </c>
      <c r="AC29" s="10" t="s">
        <v>122</v>
      </c>
      <c r="AD29" s="95">
        <f>SUM(AD20:AD28)</f>
        <v>7233426.987558729</v>
      </c>
      <c r="AE29" s="99">
        <f>SUM(AE20:AE28)</f>
        <v>169728</v>
      </c>
    </row>
    <row r="30" spans="1:35" ht="13.5" thickTop="1" x14ac:dyDescent="0.2">
      <c r="D30" s="18"/>
      <c r="E30" s="18"/>
      <c r="F30" s="18"/>
      <c r="G30" s="79"/>
      <c r="H30" s="20"/>
      <c r="I30" s="20"/>
      <c r="J30" s="21"/>
      <c r="K30" s="22"/>
      <c r="L30" s="22"/>
      <c r="M30" s="22"/>
      <c r="N30" s="22"/>
      <c r="O30" s="22"/>
      <c r="P30" s="22"/>
      <c r="Q30" s="20"/>
      <c r="R30" s="22"/>
      <c r="S30" s="22"/>
      <c r="T30" s="22"/>
      <c r="U30" s="22"/>
      <c r="V30" s="22"/>
      <c r="X30" s="22"/>
      <c r="Y30" s="89"/>
      <c r="Z30" s="89"/>
      <c r="AA30" s="89"/>
      <c r="AB30" s="89"/>
      <c r="AD30"/>
      <c r="AE30" s="90"/>
      <c r="AI30" s="94"/>
    </row>
    <row r="31" spans="1:35" x14ac:dyDescent="0.2">
      <c r="D31" s="18"/>
      <c r="E31" s="18"/>
      <c r="F31" s="18"/>
      <c r="G31" s="79"/>
      <c r="H31" s="20"/>
      <c r="I31" s="20"/>
      <c r="J31" s="21"/>
      <c r="K31" s="22"/>
      <c r="L31" s="22"/>
      <c r="M31" s="22"/>
      <c r="N31" s="22"/>
      <c r="O31" s="22"/>
      <c r="P31" s="22"/>
      <c r="Q31" s="20"/>
      <c r="R31" s="22"/>
      <c r="S31" s="22"/>
      <c r="T31" s="22"/>
      <c r="U31" s="22"/>
      <c r="V31" s="22"/>
      <c r="X31" s="22"/>
      <c r="Y31" s="89"/>
      <c r="Z31" s="89"/>
      <c r="AA31" s="89"/>
      <c r="AB31" s="89"/>
      <c r="AD31"/>
      <c r="AE31" s="90"/>
      <c r="AI31" s="94"/>
    </row>
    <row r="32" spans="1:35" x14ac:dyDescent="0.2">
      <c r="A32" t="s">
        <v>126</v>
      </c>
      <c r="D32" s="18"/>
      <c r="E32" s="18"/>
      <c r="F32" s="18"/>
      <c r="G32" s="79"/>
      <c r="H32" s="20"/>
      <c r="I32" s="20"/>
      <c r="J32" s="21"/>
      <c r="K32" s="22"/>
      <c r="L32" s="22"/>
      <c r="M32" s="22"/>
      <c r="N32" s="22"/>
      <c r="O32" s="22"/>
      <c r="P32" s="22"/>
      <c r="Q32" s="20"/>
      <c r="R32" s="22"/>
      <c r="S32" s="100" t="s">
        <v>116</v>
      </c>
      <c r="T32" s="22"/>
      <c r="U32" s="22"/>
      <c r="V32" s="101">
        <f>SUM(V29+V18+V11)</f>
        <v>34417950.572603785</v>
      </c>
      <c r="X32" s="22"/>
      <c r="Y32" s="89"/>
      <c r="Z32" s="89"/>
      <c r="AA32" s="89"/>
      <c r="AB32" s="89"/>
      <c r="AD32" s="101">
        <f>SUM(AD29+AD18+AD11)</f>
        <v>14356632.57260379</v>
      </c>
      <c r="AE32" s="101">
        <f>SUM(AE29+AE18+AE11)</f>
        <v>4794463</v>
      </c>
      <c r="AI32" s="94"/>
    </row>
    <row r="33" spans="1:35" x14ac:dyDescent="0.2">
      <c r="C33" t="s">
        <v>127</v>
      </c>
      <c r="D33" s="18"/>
      <c r="E33" s="18"/>
      <c r="F33" s="18"/>
      <c r="G33" s="79"/>
      <c r="H33" s="20"/>
      <c r="I33" s="20"/>
      <c r="J33" s="21"/>
      <c r="K33" s="22"/>
      <c r="L33" s="22"/>
      <c r="M33" s="22"/>
      <c r="N33" s="22"/>
      <c r="O33" s="22"/>
      <c r="P33" s="22"/>
      <c r="Q33" s="20"/>
      <c r="R33" s="22"/>
      <c r="S33" s="100"/>
      <c r="T33" s="22"/>
      <c r="U33" s="22"/>
      <c r="V33" s="101"/>
      <c r="X33" s="22"/>
      <c r="Y33" s="89"/>
      <c r="Z33" s="89"/>
      <c r="AA33" s="89"/>
      <c r="AB33" s="89"/>
      <c r="AD33" s="101"/>
      <c r="AE33" s="101"/>
      <c r="AI33" s="94"/>
    </row>
    <row r="34" spans="1:35" x14ac:dyDescent="0.2">
      <c r="A34" t="s">
        <v>123</v>
      </c>
      <c r="X34" s="8"/>
      <c r="Y34" s="87"/>
      <c r="Z34" s="87"/>
      <c r="AA34" s="87"/>
      <c r="AB34" s="87"/>
      <c r="AD34"/>
      <c r="AE34" s="90"/>
    </row>
    <row r="35" spans="1:35" x14ac:dyDescent="0.2">
      <c r="E35" s="56"/>
      <c r="F35" s="56"/>
      <c r="M35" s="55"/>
      <c r="T35" s="55"/>
    </row>
    <row r="36" spans="1:35" x14ac:dyDescent="0.2">
      <c r="E36" s="8"/>
      <c r="F36" s="8"/>
      <c r="U36" s="86"/>
    </row>
    <row r="37" spans="1:35" x14ac:dyDescent="0.2">
      <c r="A37" t="s">
        <v>125</v>
      </c>
      <c r="E37" s="8"/>
      <c r="F37" s="8"/>
      <c r="U37" s="86"/>
    </row>
    <row r="42" spans="1:35" x14ac:dyDescent="0.2">
      <c r="G42" s="96"/>
    </row>
  </sheetData>
  <mergeCells count="6">
    <mergeCell ref="Q4:S4"/>
    <mergeCell ref="U4:X4"/>
    <mergeCell ref="C2:C3"/>
    <mergeCell ref="D2:D3"/>
    <mergeCell ref="K4:L4"/>
    <mergeCell ref="N4:O4"/>
  </mergeCells>
  <pageMargins left="0.25" right="0.25" top="1" bottom="1" header="0.5" footer="0.5"/>
  <pageSetup paperSize="5" scale="5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1"/>
  <sheetViews>
    <sheetView topLeftCell="AE1" workbookViewId="0">
      <selection activeCell="AH23" sqref="AH23"/>
    </sheetView>
  </sheetViews>
  <sheetFormatPr defaultRowHeight="12.75" x14ac:dyDescent="0.2"/>
  <cols>
    <col min="1" max="2" width="3.7109375" customWidth="1"/>
    <col min="3" max="3" width="10.7109375" customWidth="1"/>
    <col min="4" max="4" width="10.28515625" customWidth="1"/>
    <col min="5" max="5" width="13" customWidth="1"/>
    <col min="6" max="6" width="11.28515625" customWidth="1"/>
    <col min="7" max="7" width="13.7109375" style="80" customWidth="1"/>
    <col min="8" max="8" width="11.85546875" style="4" customWidth="1"/>
    <col min="9" max="9" width="11.7109375" style="4" customWidth="1"/>
    <col min="10" max="10" width="3.7109375" style="9" customWidth="1"/>
    <col min="11" max="12" width="13.7109375" style="8" customWidth="1"/>
    <col min="13" max="13" width="3.7109375" style="8" customWidth="1"/>
    <col min="14" max="15" width="13.7109375" style="8" customWidth="1"/>
    <col min="16" max="16" width="3.7109375" style="8" customWidth="1"/>
    <col min="17" max="17" width="13.7109375" style="4" customWidth="1"/>
    <col min="18" max="19" width="13.7109375" style="8" customWidth="1"/>
    <col min="20" max="20" width="3.7109375" style="8" customWidth="1"/>
    <col min="21" max="22" width="13.7109375" style="8" customWidth="1"/>
    <col min="23" max="23" width="11.5703125" style="8" customWidth="1"/>
    <col min="24" max="24" width="10.7109375" style="87" customWidth="1"/>
    <col min="25" max="25" width="12" customWidth="1"/>
    <col min="26" max="26" width="3.42578125" customWidth="1"/>
    <col min="27" max="27" width="15.7109375" style="90" customWidth="1"/>
    <col min="28" max="28" width="17.140625" customWidth="1"/>
    <col min="29" max="31" width="10.85546875" customWidth="1"/>
    <col min="32" max="32" width="9.140625" style="92"/>
  </cols>
  <sheetData>
    <row r="2" spans="1:32" x14ac:dyDescent="0.2">
      <c r="C2" s="132"/>
      <c r="D2" s="134"/>
      <c r="G2" s="78"/>
    </row>
    <row r="3" spans="1:32" x14ac:dyDescent="0.2">
      <c r="C3" s="133"/>
      <c r="D3" s="135"/>
      <c r="G3" s="78"/>
    </row>
    <row r="4" spans="1:32" x14ac:dyDescent="0.2">
      <c r="G4" s="78"/>
      <c r="K4" s="121"/>
      <c r="L4" s="122"/>
      <c r="N4" s="121"/>
      <c r="O4" s="122"/>
      <c r="Q4" s="126"/>
      <c r="R4" s="127"/>
      <c r="S4" s="128"/>
      <c r="U4" s="129"/>
      <c r="V4" s="130"/>
      <c r="W4" s="130"/>
      <c r="X4" s="131"/>
    </row>
    <row r="5" spans="1:32" x14ac:dyDescent="0.2">
      <c r="A5" s="81"/>
      <c r="B5" s="81"/>
      <c r="C5" s="81"/>
      <c r="D5" s="81"/>
      <c r="E5" s="81"/>
      <c r="F5" s="81"/>
      <c r="G5" s="82"/>
      <c r="H5" s="83"/>
      <c r="I5" s="83"/>
      <c r="J5" s="84"/>
      <c r="K5" s="57"/>
      <c r="L5" s="57"/>
      <c r="M5" s="57"/>
      <c r="N5" s="57"/>
      <c r="O5" s="57"/>
      <c r="P5" s="57"/>
      <c r="Q5" s="83"/>
      <c r="R5" s="57"/>
      <c r="S5" s="57"/>
      <c r="T5" s="57"/>
      <c r="U5" s="57"/>
      <c r="V5" s="57"/>
      <c r="W5" s="91"/>
      <c r="X5" s="102"/>
      <c r="Y5" s="88"/>
      <c r="Z5" s="81"/>
      <c r="AA5" s="57"/>
      <c r="AB5" s="81"/>
      <c r="AC5" s="91"/>
      <c r="AD5" s="81"/>
      <c r="AE5" s="81"/>
      <c r="AF5" s="93"/>
    </row>
    <row r="6" spans="1:32" x14ac:dyDescent="0.2">
      <c r="C6" s="3"/>
      <c r="D6" s="18"/>
      <c r="E6" s="18"/>
      <c r="F6" s="18"/>
      <c r="G6" s="79"/>
      <c r="H6" s="20"/>
      <c r="I6" s="20"/>
      <c r="J6" s="21"/>
      <c r="K6" s="22"/>
      <c r="L6" s="22"/>
      <c r="M6" s="22"/>
      <c r="N6" s="22"/>
      <c r="O6" s="22"/>
      <c r="P6" s="22"/>
      <c r="Q6" s="20"/>
      <c r="R6" s="22"/>
      <c r="S6" s="22"/>
      <c r="T6" s="22"/>
      <c r="U6" s="22"/>
      <c r="V6" s="22"/>
      <c r="X6" s="85"/>
      <c r="Y6" s="89"/>
      <c r="AA6" s="8"/>
      <c r="AB6" s="98"/>
      <c r="AC6" s="90"/>
      <c r="AF6" s="94"/>
    </row>
    <row r="7" spans="1:32" x14ac:dyDescent="0.2">
      <c r="D7" s="18"/>
      <c r="E7" s="18"/>
      <c r="F7" s="18"/>
      <c r="G7" s="79"/>
      <c r="H7" s="20"/>
      <c r="I7" s="20"/>
      <c r="J7" s="21"/>
      <c r="K7" s="22"/>
      <c r="L7" s="22"/>
      <c r="M7" s="22"/>
      <c r="N7" s="22"/>
      <c r="O7" s="22"/>
      <c r="P7" s="22"/>
      <c r="Q7" s="20"/>
      <c r="R7" s="22"/>
      <c r="S7" s="22"/>
      <c r="T7" s="22"/>
      <c r="U7" s="22"/>
      <c r="V7" s="22"/>
      <c r="X7" s="85"/>
      <c r="Y7" s="89"/>
      <c r="AA7" s="8"/>
      <c r="AB7" s="98"/>
      <c r="AC7" s="90"/>
      <c r="AF7" s="94"/>
    </row>
    <row r="8" spans="1:32" x14ac:dyDescent="0.2">
      <c r="D8" s="18"/>
      <c r="E8" s="18"/>
      <c r="F8" s="18"/>
      <c r="G8" s="79"/>
      <c r="H8" s="20"/>
      <c r="I8" s="20"/>
      <c r="J8" s="21"/>
      <c r="K8" s="22"/>
      <c r="L8" s="22"/>
      <c r="M8" s="22"/>
      <c r="N8" s="22"/>
      <c r="O8" s="22"/>
      <c r="P8" s="22"/>
      <c r="Q8" s="20"/>
      <c r="R8" s="22"/>
      <c r="S8" s="22"/>
      <c r="T8" s="22"/>
      <c r="U8" s="22"/>
      <c r="V8" s="22"/>
      <c r="X8" s="85"/>
      <c r="Y8" s="89"/>
      <c r="AA8" s="8"/>
      <c r="AB8" s="98"/>
      <c r="AC8" s="90"/>
      <c r="AF8" s="94"/>
    </row>
    <row r="9" spans="1:32" x14ac:dyDescent="0.2">
      <c r="D9" s="18"/>
      <c r="E9" s="18"/>
      <c r="F9" s="18"/>
      <c r="G9" s="79"/>
      <c r="H9" s="20"/>
      <c r="I9" s="20"/>
      <c r="J9" s="21"/>
      <c r="K9" s="22"/>
      <c r="L9" s="22"/>
      <c r="M9" s="22"/>
      <c r="N9" s="22"/>
      <c r="O9" s="22"/>
      <c r="P9" s="22"/>
      <c r="Q9" s="20"/>
      <c r="R9" s="22"/>
      <c r="S9" s="22"/>
      <c r="T9" s="22"/>
      <c r="U9" s="22"/>
      <c r="V9" s="22"/>
      <c r="X9" s="85"/>
      <c r="Y9" s="89"/>
      <c r="AA9" s="8"/>
      <c r="AB9" s="98"/>
      <c r="AC9" s="90"/>
      <c r="AF9" s="94"/>
    </row>
    <row r="10" spans="1:32" x14ac:dyDescent="0.2">
      <c r="D10" s="18"/>
      <c r="E10" s="18"/>
      <c r="F10" s="18"/>
      <c r="G10" s="79"/>
      <c r="H10" s="20"/>
      <c r="I10" s="20"/>
      <c r="J10" s="21"/>
      <c r="K10" s="22"/>
      <c r="L10" s="22"/>
      <c r="M10" s="22"/>
      <c r="N10" s="22"/>
      <c r="O10" s="22"/>
      <c r="P10" s="22"/>
      <c r="Q10" s="20"/>
      <c r="R10" s="22"/>
      <c r="S10" s="22"/>
      <c r="T10" s="22"/>
      <c r="U10" s="22"/>
      <c r="V10" s="22"/>
      <c r="X10" s="85"/>
      <c r="Y10" s="89"/>
      <c r="AA10" s="8"/>
      <c r="AB10" s="98"/>
      <c r="AC10" s="90"/>
      <c r="AF10" s="94"/>
    </row>
    <row r="11" spans="1:32" ht="13.5" thickBot="1" x14ac:dyDescent="0.25">
      <c r="D11" s="18"/>
      <c r="E11" s="18"/>
      <c r="F11" s="18"/>
      <c r="G11" s="79"/>
      <c r="H11" s="20"/>
      <c r="I11" s="20"/>
      <c r="J11" s="21"/>
      <c r="K11" s="22"/>
      <c r="L11" s="22"/>
      <c r="M11" s="22"/>
      <c r="N11" s="22"/>
      <c r="O11" s="22"/>
      <c r="P11" s="22"/>
      <c r="Q11" s="20"/>
      <c r="R11" s="22"/>
      <c r="S11" s="22"/>
      <c r="T11" s="22"/>
      <c r="U11" s="22"/>
      <c r="V11" s="95"/>
      <c r="X11" s="85"/>
      <c r="Y11" s="89"/>
      <c r="AA11" s="95"/>
      <c r="AB11" s="99"/>
      <c r="AC11" s="90"/>
      <c r="AF11" s="94"/>
    </row>
    <row r="12" spans="1:32" ht="13.5" thickTop="1" x14ac:dyDescent="0.2">
      <c r="X12" s="8"/>
      <c r="Y12" s="87"/>
      <c r="AA12"/>
      <c r="AB12" s="90"/>
      <c r="AC12" s="90"/>
    </row>
    <row r="13" spans="1:32" x14ac:dyDescent="0.2">
      <c r="C13" s="3"/>
      <c r="D13" s="18"/>
      <c r="E13" s="18"/>
      <c r="F13" s="18"/>
      <c r="G13" s="79"/>
      <c r="H13" s="20"/>
      <c r="I13" s="20"/>
      <c r="J13" s="21"/>
      <c r="K13" s="22"/>
      <c r="L13" s="22"/>
      <c r="M13" s="22"/>
      <c r="N13" s="22"/>
      <c r="O13" s="22"/>
      <c r="P13" s="22"/>
      <c r="Q13" s="20"/>
      <c r="R13" s="22"/>
      <c r="S13" s="22"/>
      <c r="T13" s="22"/>
      <c r="U13" s="22"/>
      <c r="V13" s="22"/>
      <c r="X13" s="85"/>
      <c r="Y13" s="89"/>
      <c r="AA13" s="8"/>
      <c r="AB13" s="98"/>
      <c r="AC13" s="90"/>
      <c r="AF13" s="94"/>
    </row>
    <row r="14" spans="1:32" x14ac:dyDescent="0.2">
      <c r="D14" s="18"/>
      <c r="E14" s="18"/>
      <c r="F14" s="18"/>
      <c r="G14" s="79"/>
      <c r="H14" s="20"/>
      <c r="I14" s="20"/>
      <c r="J14" s="21"/>
      <c r="K14" s="22"/>
      <c r="L14" s="22"/>
      <c r="M14" s="22"/>
      <c r="N14" s="22"/>
      <c r="O14" s="22"/>
      <c r="P14" s="22"/>
      <c r="Q14" s="20"/>
      <c r="U14" s="22"/>
      <c r="V14" s="22"/>
      <c r="X14" s="85"/>
      <c r="Y14" s="89"/>
      <c r="AA14" s="8"/>
      <c r="AB14" s="98"/>
      <c r="AC14" s="90"/>
    </row>
    <row r="15" spans="1:32" x14ac:dyDescent="0.2">
      <c r="D15" s="18"/>
      <c r="E15" s="18"/>
      <c r="F15" s="18"/>
      <c r="G15" s="79"/>
      <c r="H15" s="20"/>
      <c r="I15" s="20"/>
      <c r="J15" s="21"/>
      <c r="K15" s="22"/>
      <c r="L15" s="22"/>
      <c r="M15" s="22"/>
      <c r="N15" s="22"/>
      <c r="O15" s="22"/>
      <c r="P15" s="22"/>
      <c r="Q15" s="20"/>
      <c r="U15" s="22"/>
      <c r="V15" s="22"/>
      <c r="X15" s="85"/>
      <c r="Y15" s="89"/>
      <c r="AA15" s="8"/>
      <c r="AB15" s="90"/>
      <c r="AC15" s="90"/>
    </row>
    <row r="16" spans="1:32" x14ac:dyDescent="0.2">
      <c r="D16" s="18"/>
      <c r="E16" s="18"/>
      <c r="F16" s="18"/>
      <c r="G16" s="79"/>
      <c r="H16" s="20"/>
      <c r="I16" s="20"/>
      <c r="J16" s="21"/>
      <c r="K16" s="22"/>
      <c r="L16" s="22"/>
      <c r="M16" s="22"/>
      <c r="N16" s="22"/>
      <c r="O16" s="22"/>
      <c r="P16" s="22"/>
      <c r="Q16" s="20"/>
      <c r="R16" s="22"/>
      <c r="S16" s="22"/>
      <c r="T16" s="22"/>
      <c r="U16" s="22"/>
      <c r="V16" s="22"/>
      <c r="X16" s="85"/>
      <c r="Y16" s="89"/>
      <c r="AA16" s="8"/>
      <c r="AB16" s="90"/>
      <c r="AC16" s="90"/>
      <c r="AF16" s="94"/>
    </row>
    <row r="17" spans="3:32" x14ac:dyDescent="0.2">
      <c r="D17" s="18"/>
      <c r="E17" s="18"/>
      <c r="F17" s="18"/>
      <c r="G17" s="79"/>
      <c r="H17" s="20"/>
      <c r="I17" s="20"/>
      <c r="J17" s="21"/>
      <c r="K17" s="22"/>
      <c r="L17" s="22"/>
      <c r="M17" s="22"/>
      <c r="N17" s="22"/>
      <c r="O17" s="22"/>
      <c r="P17" s="22"/>
      <c r="Q17" s="20"/>
      <c r="R17" s="22"/>
      <c r="S17" s="22"/>
      <c r="T17" s="22"/>
      <c r="U17" s="22"/>
      <c r="V17" s="22"/>
      <c r="X17" s="85"/>
      <c r="Y17" s="89"/>
      <c r="AA17" s="8"/>
      <c r="AB17" s="90"/>
      <c r="AC17" s="90"/>
      <c r="AF17" s="94"/>
    </row>
    <row r="18" spans="3:32" ht="13.5" thickBot="1" x14ac:dyDescent="0.25">
      <c r="D18" s="18"/>
      <c r="E18" s="18"/>
      <c r="F18" s="18"/>
      <c r="G18" s="79"/>
      <c r="H18" s="20"/>
      <c r="I18" s="20"/>
      <c r="J18" s="21"/>
      <c r="K18" s="22"/>
      <c r="L18" s="22"/>
      <c r="M18" s="22"/>
      <c r="N18" s="22"/>
      <c r="O18" s="22"/>
      <c r="P18" s="22"/>
      <c r="Q18" s="20"/>
      <c r="R18" s="22"/>
      <c r="S18" s="22"/>
      <c r="T18" s="22"/>
      <c r="U18" s="22"/>
      <c r="V18" s="95"/>
      <c r="X18" s="85"/>
      <c r="Y18" s="89"/>
      <c r="AA18" s="95"/>
      <c r="AB18" s="99"/>
      <c r="AC18" s="90"/>
      <c r="AF18" s="94"/>
    </row>
    <row r="19" spans="3:32" ht="13.5" thickTop="1" x14ac:dyDescent="0.2">
      <c r="D19" s="18"/>
      <c r="E19" s="18"/>
      <c r="F19" s="18"/>
      <c r="G19" s="79"/>
      <c r="H19" s="20"/>
      <c r="I19" s="20"/>
      <c r="J19" s="21"/>
      <c r="K19" s="22"/>
      <c r="L19" s="22"/>
      <c r="M19" s="22"/>
      <c r="N19" s="22"/>
      <c r="O19" s="22"/>
      <c r="P19" s="22"/>
      <c r="Q19" s="20"/>
      <c r="U19" s="22"/>
      <c r="V19" s="22"/>
      <c r="X19" s="85"/>
      <c r="Y19" s="89"/>
      <c r="AA19" s="8"/>
      <c r="AB19" s="90"/>
      <c r="AC19" s="90"/>
    </row>
    <row r="20" spans="3:32" x14ac:dyDescent="0.2">
      <c r="C20" s="3"/>
      <c r="D20" s="18"/>
      <c r="E20" s="18"/>
      <c r="F20" s="18"/>
      <c r="G20" s="79"/>
      <c r="H20" s="20"/>
      <c r="I20" s="20"/>
      <c r="J20" s="21"/>
      <c r="K20" s="22"/>
      <c r="L20" s="22"/>
      <c r="M20" s="22"/>
      <c r="N20" s="22"/>
      <c r="O20" s="22"/>
      <c r="P20" s="22"/>
      <c r="Q20" s="20"/>
      <c r="R20" s="22"/>
      <c r="S20" s="22"/>
      <c r="T20" s="22"/>
      <c r="U20" s="22"/>
      <c r="V20" s="22"/>
      <c r="X20" s="85"/>
      <c r="Y20" s="103"/>
      <c r="AA20" s="8"/>
      <c r="AB20" s="98"/>
      <c r="AC20" s="90"/>
      <c r="AF20" s="94"/>
    </row>
    <row r="21" spans="3:32" x14ac:dyDescent="0.2">
      <c r="D21" s="18"/>
      <c r="E21" s="18"/>
      <c r="F21" s="18"/>
      <c r="G21" s="79"/>
      <c r="H21" s="20"/>
      <c r="I21" s="20"/>
      <c r="J21" s="21"/>
      <c r="K21" s="22"/>
      <c r="L21" s="22"/>
      <c r="M21" s="22"/>
      <c r="N21" s="22"/>
      <c r="O21" s="22"/>
      <c r="P21" s="22"/>
      <c r="Q21" s="20"/>
      <c r="R21" s="22"/>
      <c r="S21" s="22"/>
      <c r="T21" s="22"/>
      <c r="U21" s="22"/>
      <c r="V21" s="22"/>
      <c r="X21" s="85"/>
      <c r="Y21" s="104"/>
      <c r="AA21" s="8"/>
      <c r="AB21" s="90"/>
      <c r="AC21" s="90"/>
      <c r="AF21" s="94"/>
    </row>
    <row r="22" spans="3:32" x14ac:dyDescent="0.2">
      <c r="D22" s="18"/>
      <c r="E22" s="18"/>
      <c r="F22" s="18"/>
      <c r="G22" s="79"/>
      <c r="H22" s="20"/>
      <c r="I22" s="20"/>
      <c r="J22" s="21"/>
      <c r="K22" s="22"/>
      <c r="L22" s="22"/>
      <c r="M22" s="22"/>
      <c r="N22" s="22"/>
      <c r="O22" s="22"/>
      <c r="P22" s="22"/>
      <c r="Q22" s="20"/>
      <c r="R22" s="22"/>
      <c r="S22" s="22"/>
      <c r="T22" s="22"/>
      <c r="U22" s="22"/>
      <c r="V22" s="22"/>
      <c r="X22" s="85"/>
      <c r="Y22" s="104"/>
      <c r="AA22" s="8"/>
      <c r="AB22" s="90"/>
      <c r="AC22" s="90"/>
      <c r="AF22" s="94"/>
    </row>
    <row r="23" spans="3:32" x14ac:dyDescent="0.2">
      <c r="D23" s="18"/>
      <c r="E23" s="18"/>
      <c r="F23" s="18"/>
      <c r="G23" s="79"/>
      <c r="H23" s="20"/>
      <c r="I23" s="20"/>
      <c r="J23" s="21"/>
      <c r="K23" s="22"/>
      <c r="L23" s="22"/>
      <c r="M23" s="22"/>
      <c r="N23" s="22"/>
      <c r="O23" s="22"/>
      <c r="P23" s="22"/>
      <c r="Q23" s="20"/>
      <c r="R23" s="22"/>
      <c r="S23" s="22"/>
      <c r="T23" s="22"/>
      <c r="U23" s="22"/>
      <c r="V23" s="22"/>
      <c r="X23" s="85"/>
      <c r="Y23" s="103"/>
      <c r="AA23" s="8"/>
      <c r="AB23" s="90"/>
      <c r="AC23" s="90"/>
      <c r="AF23" s="94"/>
    </row>
    <row r="24" spans="3:32" x14ac:dyDescent="0.2">
      <c r="D24" s="18"/>
      <c r="E24" s="18"/>
      <c r="F24" s="18"/>
      <c r="G24" s="79"/>
      <c r="H24" s="20"/>
      <c r="I24" s="20"/>
      <c r="J24" s="21"/>
      <c r="K24" s="22"/>
      <c r="L24" s="22"/>
      <c r="M24" s="22"/>
      <c r="N24" s="22"/>
      <c r="O24" s="22"/>
      <c r="P24" s="22"/>
      <c r="Q24" s="20"/>
      <c r="R24" s="22"/>
      <c r="S24" s="22"/>
      <c r="T24" s="22"/>
      <c r="U24" s="22"/>
      <c r="V24" s="22"/>
      <c r="X24" s="85"/>
      <c r="Y24" s="104"/>
      <c r="AA24" s="8"/>
      <c r="AB24" s="90"/>
      <c r="AC24" s="90"/>
      <c r="AF24" s="94"/>
    </row>
    <row r="25" spans="3:32" x14ac:dyDescent="0.2">
      <c r="D25" s="18"/>
      <c r="E25" s="18"/>
      <c r="F25" s="18"/>
      <c r="G25" s="79"/>
      <c r="H25" s="20"/>
      <c r="I25" s="20"/>
      <c r="J25" s="21"/>
      <c r="K25" s="22"/>
      <c r="L25" s="22"/>
      <c r="M25" s="22"/>
      <c r="N25" s="22"/>
      <c r="O25" s="22"/>
      <c r="P25" s="22"/>
      <c r="Q25" s="20"/>
      <c r="R25" s="22"/>
      <c r="S25" s="22"/>
      <c r="T25" s="22"/>
      <c r="U25" s="22"/>
      <c r="V25" s="22"/>
      <c r="X25" s="85"/>
      <c r="Y25" s="104"/>
      <c r="AA25" s="8"/>
      <c r="AB25" s="90"/>
      <c r="AC25" s="90"/>
      <c r="AF25" s="94"/>
    </row>
    <row r="26" spans="3:32" x14ac:dyDescent="0.2">
      <c r="D26" s="18"/>
      <c r="E26" s="18"/>
      <c r="F26" s="18"/>
      <c r="G26" s="79"/>
      <c r="H26" s="20"/>
      <c r="I26" s="20"/>
      <c r="J26" s="21"/>
      <c r="K26" s="22"/>
      <c r="L26" s="22"/>
      <c r="M26" s="22"/>
      <c r="N26" s="22"/>
      <c r="O26" s="22"/>
      <c r="P26" s="22"/>
      <c r="Q26" s="20"/>
      <c r="R26" s="22"/>
      <c r="S26" s="22"/>
      <c r="T26" s="22"/>
      <c r="U26" s="22"/>
      <c r="V26" s="22"/>
      <c r="X26" s="85"/>
      <c r="Y26" s="104"/>
      <c r="AA26" s="8"/>
      <c r="AB26" s="90"/>
      <c r="AC26" s="90"/>
      <c r="AD26" s="56"/>
      <c r="AE26" s="56"/>
      <c r="AF26" s="94"/>
    </row>
    <row r="27" spans="3:32" x14ac:dyDescent="0.2">
      <c r="D27" s="18"/>
      <c r="E27" s="18"/>
      <c r="F27" s="18"/>
      <c r="G27" s="79"/>
      <c r="H27" s="20"/>
      <c r="I27" s="20"/>
      <c r="J27" s="21"/>
      <c r="K27" s="22"/>
      <c r="L27" s="22"/>
      <c r="M27" s="22"/>
      <c r="N27" s="22"/>
      <c r="O27" s="22"/>
      <c r="P27" s="22"/>
      <c r="Q27" s="20"/>
      <c r="R27" s="22"/>
      <c r="S27" s="22"/>
      <c r="T27" s="22"/>
      <c r="U27" s="22"/>
      <c r="V27" s="22"/>
      <c r="X27" s="85"/>
      <c r="Y27" s="104"/>
      <c r="AA27" s="8"/>
      <c r="AB27" s="90"/>
      <c r="AC27" s="90"/>
      <c r="AF27" s="94"/>
    </row>
    <row r="28" spans="3:32" x14ac:dyDescent="0.2">
      <c r="D28" s="18"/>
      <c r="E28" s="18"/>
      <c r="F28" s="18"/>
      <c r="G28" s="79"/>
      <c r="H28" s="20"/>
      <c r="I28" s="20"/>
      <c r="J28" s="21"/>
      <c r="K28" s="22"/>
      <c r="L28" s="22"/>
      <c r="M28" s="22"/>
      <c r="N28" s="22"/>
      <c r="O28" s="22"/>
      <c r="P28" s="22"/>
      <c r="Q28" s="20"/>
      <c r="R28" s="22"/>
      <c r="S28" s="22"/>
      <c r="T28" s="22"/>
      <c r="U28" s="22"/>
      <c r="V28" s="22"/>
      <c r="X28" s="85"/>
      <c r="Y28" s="104"/>
      <c r="AA28" s="8"/>
      <c r="AB28" s="90"/>
      <c r="AC28" s="90"/>
      <c r="AF28" s="94"/>
    </row>
    <row r="29" spans="3:32" ht="13.5" thickBot="1" x14ac:dyDescent="0.25">
      <c r="V29" s="95"/>
      <c r="X29" s="8"/>
      <c r="Y29" s="87"/>
      <c r="Z29" s="10"/>
      <c r="AA29" s="95"/>
      <c r="AB29" s="99"/>
    </row>
    <row r="30" spans="3:32" ht="13.5" thickTop="1" x14ac:dyDescent="0.2">
      <c r="D30" s="18"/>
      <c r="E30" s="18"/>
      <c r="F30" s="18"/>
      <c r="G30" s="79"/>
      <c r="H30" s="20"/>
      <c r="I30" s="20"/>
      <c r="J30" s="21"/>
      <c r="K30" s="22"/>
      <c r="L30" s="22"/>
      <c r="M30" s="22"/>
      <c r="N30" s="22"/>
      <c r="O30" s="22"/>
      <c r="P30" s="22"/>
      <c r="Q30" s="20"/>
      <c r="R30" s="22"/>
      <c r="S30" s="22"/>
      <c r="T30" s="22"/>
      <c r="U30" s="22"/>
      <c r="V30" s="22"/>
      <c r="X30" s="22"/>
      <c r="Y30" s="89"/>
      <c r="AA30"/>
      <c r="AB30" s="90"/>
      <c r="AF30" s="94"/>
    </row>
    <row r="31" spans="3:32" x14ac:dyDescent="0.2">
      <c r="D31" s="18"/>
      <c r="E31" s="18"/>
      <c r="F31" s="18"/>
      <c r="G31" s="79"/>
      <c r="H31" s="20"/>
      <c r="I31" s="20"/>
      <c r="J31" s="21"/>
      <c r="K31" s="22"/>
      <c r="L31" s="22"/>
      <c r="M31" s="22"/>
      <c r="N31" s="22"/>
      <c r="O31" s="22"/>
      <c r="P31" s="22"/>
      <c r="Q31" s="20"/>
      <c r="R31" s="22"/>
      <c r="S31" s="22"/>
      <c r="T31" s="22"/>
      <c r="U31" s="22"/>
      <c r="V31" s="22"/>
      <c r="X31" s="22"/>
      <c r="Y31" s="89"/>
      <c r="AA31"/>
      <c r="AB31" s="90"/>
      <c r="AF31" s="94"/>
    </row>
    <row r="32" spans="3:32" x14ac:dyDescent="0.2">
      <c r="D32" s="18"/>
      <c r="E32" s="18"/>
      <c r="F32" s="18"/>
      <c r="G32" s="79"/>
      <c r="H32" s="20"/>
      <c r="I32" s="20"/>
      <c r="J32" s="21"/>
      <c r="K32" s="22"/>
      <c r="L32" s="22"/>
      <c r="M32" s="22"/>
      <c r="N32" s="22"/>
      <c r="O32" s="22"/>
      <c r="P32" s="22"/>
      <c r="Q32" s="20"/>
      <c r="R32" s="22"/>
      <c r="S32" s="100"/>
      <c r="T32" s="22"/>
      <c r="U32" s="22"/>
      <c r="V32" s="101"/>
      <c r="X32" s="22"/>
      <c r="Y32" s="89"/>
      <c r="AA32" s="101"/>
      <c r="AB32" s="101"/>
      <c r="AF32" s="94"/>
    </row>
    <row r="33" spans="1:28" x14ac:dyDescent="0.2">
      <c r="A33" s="97" t="s">
        <v>114</v>
      </c>
      <c r="X33" s="8"/>
      <c r="Y33" s="87"/>
      <c r="AA33"/>
      <c r="AB33" s="90"/>
    </row>
    <row r="34" spans="1:28" x14ac:dyDescent="0.2">
      <c r="E34" s="56"/>
      <c r="F34" s="56"/>
      <c r="M34" s="55"/>
      <c r="T34" s="55"/>
    </row>
    <row r="35" spans="1:28" x14ac:dyDescent="0.2">
      <c r="E35" s="8"/>
      <c r="F35" s="8"/>
      <c r="U35" s="86"/>
    </row>
    <row r="36" spans="1:28" x14ac:dyDescent="0.2">
      <c r="E36" s="8"/>
      <c r="F36" s="8"/>
      <c r="U36" s="86"/>
    </row>
    <row r="41" spans="1:28" x14ac:dyDescent="0.2">
      <c r="G41" s="96"/>
    </row>
  </sheetData>
  <mergeCells count="6">
    <mergeCell ref="Q4:S4"/>
    <mergeCell ref="U4:X4"/>
    <mergeCell ref="C2:C3"/>
    <mergeCell ref="D2:D3"/>
    <mergeCell ref="K4:L4"/>
    <mergeCell ref="N4:O4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B63"/>
  <sheetViews>
    <sheetView showGridLines="0" topLeftCell="C1" zoomScale="80" workbookViewId="0">
      <pane xSplit="9" ySplit="4" topLeftCell="L5" activePane="bottomRight" state="frozen"/>
      <selection activeCell="C1" sqref="C1"/>
      <selection pane="topRight" activeCell="L1" sqref="L1"/>
      <selection pane="bottomLeft" activeCell="C5" sqref="C5"/>
      <selection pane="bottomRight" activeCell="E48" sqref="E48"/>
    </sheetView>
  </sheetViews>
  <sheetFormatPr defaultRowHeight="12.75" x14ac:dyDescent="0.2"/>
  <cols>
    <col min="1" max="3" width="3.7109375" customWidth="1"/>
    <col min="4" max="4" width="10.7109375" customWidth="1"/>
    <col min="5" max="5" width="8.7109375" customWidth="1"/>
    <col min="6" max="6" width="13.7109375" customWidth="1"/>
    <col min="7" max="8" width="15.7109375" customWidth="1"/>
    <col min="9" max="9" width="13.7109375" style="1" customWidth="1"/>
    <col min="10" max="11" width="13.7109375" style="4" customWidth="1"/>
    <col min="12" max="12" width="3.7109375" style="9" customWidth="1"/>
    <col min="13" max="16" width="13.7109375" style="8" customWidth="1"/>
    <col min="17" max="17" width="3.7109375" style="8" customWidth="1"/>
    <col min="18" max="21" width="13.7109375" style="8" customWidth="1"/>
    <col min="22" max="22" width="3.7109375" style="8" customWidth="1"/>
    <col min="23" max="26" width="13.7109375" style="8" customWidth="1"/>
    <col min="28" max="28" width="10.85546875" bestFit="1" customWidth="1"/>
  </cols>
  <sheetData>
    <row r="3" spans="2:27" x14ac:dyDescent="0.2">
      <c r="M3" s="121" t="s">
        <v>70</v>
      </c>
      <c r="N3" s="139"/>
      <c r="O3" s="139"/>
      <c r="P3" s="122"/>
      <c r="R3" s="121" t="s">
        <v>18</v>
      </c>
      <c r="S3" s="139"/>
      <c r="T3" s="139"/>
      <c r="U3" s="122"/>
      <c r="W3" s="121" t="s">
        <v>80</v>
      </c>
      <c r="X3" s="139"/>
      <c r="Y3" s="139"/>
      <c r="Z3" s="122"/>
    </row>
    <row r="4" spans="2:27" x14ac:dyDescent="0.2">
      <c r="D4" s="2" t="s">
        <v>28</v>
      </c>
      <c r="E4" s="2" t="s">
        <v>0</v>
      </c>
      <c r="F4" s="3" t="s">
        <v>1</v>
      </c>
      <c r="G4" s="3" t="s">
        <v>2</v>
      </c>
      <c r="H4" s="3" t="s">
        <v>3</v>
      </c>
      <c r="I4" s="5" t="s">
        <v>4</v>
      </c>
      <c r="J4" s="6" t="s">
        <v>8</v>
      </c>
      <c r="K4" s="6" t="s">
        <v>9</v>
      </c>
      <c r="M4" s="7" t="s">
        <v>20</v>
      </c>
      <c r="N4" s="7" t="s">
        <v>21</v>
      </c>
      <c r="O4" s="7" t="s">
        <v>22</v>
      </c>
      <c r="P4" s="7" t="s">
        <v>19</v>
      </c>
      <c r="Q4" s="7"/>
      <c r="R4" s="7" t="s">
        <v>20</v>
      </c>
      <c r="S4" s="7" t="s">
        <v>21</v>
      </c>
      <c r="T4" s="7" t="s">
        <v>22</v>
      </c>
      <c r="U4" s="7" t="s">
        <v>19</v>
      </c>
      <c r="V4" s="7"/>
      <c r="W4" s="7" t="s">
        <v>20</v>
      </c>
      <c r="X4" s="7" t="s">
        <v>21</v>
      </c>
      <c r="Y4" s="7" t="s">
        <v>22</v>
      </c>
      <c r="Z4" s="7" t="s">
        <v>19</v>
      </c>
    </row>
    <row r="5" spans="2:27" x14ac:dyDescent="0.2">
      <c r="C5" s="123" t="s">
        <v>39</v>
      </c>
      <c r="D5" s="11" t="s">
        <v>29</v>
      </c>
      <c r="E5" s="12">
        <v>1</v>
      </c>
      <c r="F5" s="12" t="s">
        <v>24</v>
      </c>
      <c r="G5" s="12" t="s">
        <v>23</v>
      </c>
      <c r="H5" s="12" t="s">
        <v>25</v>
      </c>
      <c r="I5" s="13">
        <v>40000</v>
      </c>
      <c r="J5" s="14">
        <v>36495</v>
      </c>
      <c r="K5" s="14">
        <v>36616</v>
      </c>
      <c r="L5" s="15"/>
      <c r="M5" s="16">
        <v>19396824</v>
      </c>
      <c r="N5" s="16">
        <v>3382526</v>
      </c>
      <c r="O5" s="16">
        <v>-21995431</v>
      </c>
      <c r="P5" s="16">
        <f>M5+N5+O5</f>
        <v>783919</v>
      </c>
      <c r="Q5" s="16"/>
      <c r="R5" s="16">
        <v>114910</v>
      </c>
      <c r="S5" s="16">
        <v>1057</v>
      </c>
      <c r="T5" s="16">
        <v>-187999</v>
      </c>
      <c r="U5" s="16">
        <f>R5+S5+T5</f>
        <v>-72032</v>
      </c>
      <c r="V5" s="16"/>
      <c r="W5" s="16"/>
      <c r="X5" s="16"/>
      <c r="Y5" s="16"/>
      <c r="Z5" s="17"/>
      <c r="AA5" t="s">
        <v>68</v>
      </c>
    </row>
    <row r="6" spans="2:27" x14ac:dyDescent="0.2">
      <c r="C6" s="124"/>
      <c r="D6" s="32"/>
      <c r="E6" s="33"/>
      <c r="F6" s="33"/>
      <c r="G6" s="33"/>
      <c r="H6" s="33"/>
      <c r="I6" s="34">
        <v>60000</v>
      </c>
      <c r="J6" s="35">
        <v>36617</v>
      </c>
      <c r="K6" s="35">
        <v>39955</v>
      </c>
      <c r="L6" s="36"/>
      <c r="M6" s="37"/>
      <c r="N6" s="37"/>
      <c r="O6" s="37"/>
      <c r="P6" s="37"/>
      <c r="Q6" s="37"/>
      <c r="R6" s="37">
        <v>18339633</v>
      </c>
      <c r="S6" s="37">
        <v>3703732</v>
      </c>
      <c r="T6" s="37">
        <v>-20908999</v>
      </c>
      <c r="U6" s="37">
        <f>R6+S6+T6</f>
        <v>1134366</v>
      </c>
      <c r="V6" s="37"/>
      <c r="W6" s="37">
        <v>20422711</v>
      </c>
      <c r="X6" s="37">
        <v>4699573</v>
      </c>
      <c r="Y6" s="37">
        <v>-20529362</v>
      </c>
      <c r="Z6" s="38">
        <f t="shared" ref="Z6:Z27" si="0">W6+X6+Y6</f>
        <v>4592922</v>
      </c>
      <c r="AA6" t="s">
        <v>68</v>
      </c>
    </row>
    <row r="7" spans="2:27" x14ac:dyDescent="0.2">
      <c r="C7" s="124"/>
      <c r="D7" s="39" t="s">
        <v>30</v>
      </c>
      <c r="E7" s="40">
        <v>2</v>
      </c>
      <c r="F7" s="40" t="s">
        <v>24</v>
      </c>
      <c r="G7" s="40" t="s">
        <v>26</v>
      </c>
      <c r="H7" s="40" t="s">
        <v>25</v>
      </c>
      <c r="I7" s="41">
        <v>15000</v>
      </c>
      <c r="J7" s="42">
        <v>36495</v>
      </c>
      <c r="K7" s="42">
        <v>39955</v>
      </c>
      <c r="L7" s="43"/>
      <c r="M7" s="44">
        <v>10657113</v>
      </c>
      <c r="N7" s="44">
        <v>287644</v>
      </c>
      <c r="O7" s="44">
        <v>-16999963</v>
      </c>
      <c r="P7" s="44">
        <f>M7+N7+O7</f>
        <v>-6055206</v>
      </c>
      <c r="Q7" s="44"/>
      <c r="R7" s="44">
        <v>8769749</v>
      </c>
      <c r="S7" s="44">
        <v>377850</v>
      </c>
      <c r="T7" s="44">
        <v>-16378253</v>
      </c>
      <c r="U7" s="44">
        <f>R7+S7+T7</f>
        <v>-7230654</v>
      </c>
      <c r="V7" s="44"/>
      <c r="W7" s="44">
        <v>592213</v>
      </c>
      <c r="X7" s="44">
        <v>431131</v>
      </c>
      <c r="Y7" s="44">
        <v>-2174064</v>
      </c>
      <c r="Z7" s="45">
        <f t="shared" si="0"/>
        <v>-1150720</v>
      </c>
      <c r="AA7" t="s">
        <v>68</v>
      </c>
    </row>
    <row r="8" spans="2:27" x14ac:dyDescent="0.2">
      <c r="C8" s="124"/>
      <c r="D8" s="24"/>
      <c r="E8" s="18">
        <v>25</v>
      </c>
      <c r="F8" s="18"/>
      <c r="G8" s="18"/>
      <c r="H8" s="18"/>
      <c r="I8" s="19"/>
      <c r="J8" s="20"/>
      <c r="K8" s="20"/>
      <c r="L8" s="21"/>
      <c r="M8" s="22"/>
      <c r="N8" s="22"/>
      <c r="O8" s="22"/>
      <c r="P8" s="22"/>
      <c r="Q8" s="22"/>
      <c r="R8" s="22"/>
      <c r="S8" s="22"/>
      <c r="T8" s="22"/>
      <c r="U8" s="22"/>
      <c r="V8" s="22"/>
      <c r="W8" s="22">
        <v>6046710</v>
      </c>
      <c r="X8" s="22">
        <v>142543</v>
      </c>
      <c r="Y8" s="22">
        <v>-7605950</v>
      </c>
      <c r="Z8" s="23">
        <f t="shared" si="0"/>
        <v>-1416697</v>
      </c>
      <c r="AA8" t="s">
        <v>68</v>
      </c>
    </row>
    <row r="9" spans="2:27" x14ac:dyDescent="0.2">
      <c r="C9" s="124"/>
      <c r="D9" s="46"/>
      <c r="E9" s="33">
        <v>26</v>
      </c>
      <c r="F9" s="33"/>
      <c r="G9" s="33"/>
      <c r="H9" s="33"/>
      <c r="I9" s="34"/>
      <c r="J9" s="35"/>
      <c r="K9" s="35"/>
      <c r="L9" s="36"/>
      <c r="M9" s="37"/>
      <c r="N9" s="37"/>
      <c r="O9" s="37"/>
      <c r="P9" s="37"/>
      <c r="Q9" s="37"/>
      <c r="R9" s="37"/>
      <c r="S9" s="37"/>
      <c r="T9" s="37"/>
      <c r="U9" s="37"/>
      <c r="V9" s="37"/>
      <c r="W9" s="37">
        <v>428632</v>
      </c>
      <c r="X9" s="37">
        <v>2</v>
      </c>
      <c r="Y9" s="37">
        <v>-338101</v>
      </c>
      <c r="Z9" s="38">
        <f t="shared" si="0"/>
        <v>90533</v>
      </c>
      <c r="AA9" t="s">
        <v>68</v>
      </c>
    </row>
    <row r="10" spans="2:27" x14ac:dyDescent="0.2">
      <c r="C10" s="124"/>
      <c r="D10" s="47" t="s">
        <v>35</v>
      </c>
      <c r="E10" s="50">
        <v>3</v>
      </c>
      <c r="F10" s="50" t="s">
        <v>31</v>
      </c>
      <c r="G10" s="50" t="s">
        <v>32</v>
      </c>
      <c r="H10" s="50" t="s">
        <v>33</v>
      </c>
      <c r="I10" s="51">
        <v>50000</v>
      </c>
      <c r="J10" s="52">
        <v>36495</v>
      </c>
      <c r="K10" s="52">
        <v>36950</v>
      </c>
      <c r="L10" s="53"/>
      <c r="M10" s="48">
        <v>0</v>
      </c>
      <c r="N10" s="48">
        <v>346873</v>
      </c>
      <c r="O10" s="48">
        <v>-984742</v>
      </c>
      <c r="P10" s="48">
        <f t="shared" ref="P10:P23" si="1">M10+N10+O10</f>
        <v>-637869</v>
      </c>
      <c r="Q10" s="48"/>
      <c r="R10" s="48">
        <v>0</v>
      </c>
      <c r="S10" s="48">
        <v>407640</v>
      </c>
      <c r="T10" s="48">
        <v>-795519</v>
      </c>
      <c r="U10" s="48">
        <f t="shared" ref="U10:U23" si="2">R10+S10+T10</f>
        <v>-387879</v>
      </c>
      <c r="V10" s="48"/>
      <c r="W10" s="48">
        <v>0</v>
      </c>
      <c r="X10" s="48">
        <v>7288000</v>
      </c>
      <c r="Y10" s="48">
        <v>-334359</v>
      </c>
      <c r="Z10" s="49">
        <f t="shared" si="0"/>
        <v>6953641</v>
      </c>
      <c r="AA10" t="s">
        <v>68</v>
      </c>
    </row>
    <row r="11" spans="2:27" x14ac:dyDescent="0.2">
      <c r="C11" s="124"/>
      <c r="D11" s="32" t="s">
        <v>46</v>
      </c>
      <c r="E11" s="33">
        <v>4</v>
      </c>
      <c r="F11" s="33" t="s">
        <v>40</v>
      </c>
      <c r="G11" s="33" t="s">
        <v>42</v>
      </c>
      <c r="H11" s="33" t="s">
        <v>43</v>
      </c>
      <c r="I11" s="34">
        <v>5000</v>
      </c>
      <c r="J11" s="35">
        <v>36526</v>
      </c>
      <c r="K11" s="35">
        <v>36981</v>
      </c>
      <c r="L11" s="36"/>
      <c r="M11" s="37"/>
      <c r="N11" s="37"/>
      <c r="O11" s="37"/>
      <c r="P11" s="37">
        <f t="shared" si="1"/>
        <v>0</v>
      </c>
      <c r="Q11" s="37"/>
      <c r="R11" s="37">
        <v>0</v>
      </c>
      <c r="S11" s="37">
        <v>4161</v>
      </c>
      <c r="T11" s="37">
        <v>-38657</v>
      </c>
      <c r="U11" s="37">
        <f t="shared" si="2"/>
        <v>-34496</v>
      </c>
      <c r="V11" s="37"/>
      <c r="W11" s="37">
        <v>59703</v>
      </c>
      <c r="X11" s="37">
        <v>113732</v>
      </c>
      <c r="Y11" s="37">
        <v>-223258</v>
      </c>
      <c r="Z11" s="49">
        <f t="shared" si="0"/>
        <v>-49823</v>
      </c>
      <c r="AA11" t="s">
        <v>68</v>
      </c>
    </row>
    <row r="12" spans="2:27" x14ac:dyDescent="0.2">
      <c r="C12" s="124"/>
      <c r="D12" s="47" t="s">
        <v>38</v>
      </c>
      <c r="E12" s="50">
        <v>5</v>
      </c>
      <c r="F12" s="50" t="s">
        <v>31</v>
      </c>
      <c r="G12" s="50" t="s">
        <v>32</v>
      </c>
      <c r="H12" s="50" t="s">
        <v>33</v>
      </c>
      <c r="I12" s="51">
        <v>20000</v>
      </c>
      <c r="J12" s="52">
        <v>36526</v>
      </c>
      <c r="K12" s="52">
        <v>36830</v>
      </c>
      <c r="L12" s="53"/>
      <c r="M12" s="48">
        <v>0</v>
      </c>
      <c r="N12" s="48">
        <v>346879</v>
      </c>
      <c r="O12" s="48">
        <v>-984742</v>
      </c>
      <c r="P12" s="37">
        <f t="shared" si="1"/>
        <v>-637863</v>
      </c>
      <c r="Q12" s="48"/>
      <c r="R12" s="48">
        <v>0</v>
      </c>
      <c r="S12" s="48">
        <v>64720</v>
      </c>
      <c r="T12" s="48">
        <v>-263449</v>
      </c>
      <c r="U12" s="37">
        <f t="shared" si="2"/>
        <v>-198729</v>
      </c>
      <c r="V12" s="48"/>
      <c r="W12" s="48">
        <v>0</v>
      </c>
      <c r="X12" s="48">
        <v>18409</v>
      </c>
      <c r="Y12" s="48">
        <v>-33871</v>
      </c>
      <c r="Z12" s="49">
        <f t="shared" si="0"/>
        <v>-15462</v>
      </c>
      <c r="AA12" t="s">
        <v>68</v>
      </c>
    </row>
    <row r="13" spans="2:27" x14ac:dyDescent="0.2">
      <c r="C13" s="124"/>
      <c r="D13" s="47" t="s">
        <v>38</v>
      </c>
      <c r="E13" s="50">
        <v>6</v>
      </c>
      <c r="F13" s="50" t="s">
        <v>31</v>
      </c>
      <c r="G13" s="50" t="s">
        <v>47</v>
      </c>
      <c r="H13" s="50" t="s">
        <v>48</v>
      </c>
      <c r="I13" s="51">
        <v>10000</v>
      </c>
      <c r="J13" s="52">
        <v>36526</v>
      </c>
      <c r="K13" s="52">
        <v>36830</v>
      </c>
      <c r="L13" s="53"/>
      <c r="M13" s="48"/>
      <c r="N13" s="48"/>
      <c r="O13" s="48"/>
      <c r="P13" s="37">
        <f t="shared" si="1"/>
        <v>0</v>
      </c>
      <c r="Q13" s="48"/>
      <c r="R13" s="48">
        <v>92249</v>
      </c>
      <c r="S13" s="48">
        <v>44127</v>
      </c>
      <c r="T13" s="48">
        <v>-335909</v>
      </c>
      <c r="U13" s="37">
        <f t="shared" si="2"/>
        <v>-199533</v>
      </c>
      <c r="V13" s="48"/>
      <c r="W13" s="48">
        <v>1690</v>
      </c>
      <c r="X13" s="48">
        <v>20942</v>
      </c>
      <c r="Y13" s="48">
        <v>-43187</v>
      </c>
      <c r="Z13" s="49">
        <f t="shared" si="0"/>
        <v>-20555</v>
      </c>
      <c r="AA13" t="s">
        <v>68</v>
      </c>
    </row>
    <row r="14" spans="2:27" x14ac:dyDescent="0.2">
      <c r="C14" s="124"/>
      <c r="D14" s="47" t="s">
        <v>52</v>
      </c>
      <c r="E14" s="50">
        <v>7</v>
      </c>
      <c r="F14" s="50" t="s">
        <v>31</v>
      </c>
      <c r="G14" s="50" t="s">
        <v>49</v>
      </c>
      <c r="H14" s="50" t="s">
        <v>43</v>
      </c>
      <c r="I14" s="51">
        <v>25000</v>
      </c>
      <c r="J14" s="52">
        <v>36526</v>
      </c>
      <c r="K14" s="52">
        <v>36981</v>
      </c>
      <c r="L14" s="53"/>
      <c r="M14" s="48"/>
      <c r="N14" s="48"/>
      <c r="O14" s="48"/>
      <c r="P14" s="37">
        <f t="shared" si="1"/>
        <v>0</v>
      </c>
      <c r="Q14" s="48"/>
      <c r="R14" s="48">
        <v>45070</v>
      </c>
      <c r="S14" s="48">
        <v>7713</v>
      </c>
      <c r="T14" s="48">
        <v>-229083</v>
      </c>
      <c r="U14" s="37">
        <f t="shared" si="2"/>
        <v>-176300</v>
      </c>
      <c r="V14" s="48"/>
      <c r="W14" s="48">
        <v>811447</v>
      </c>
      <c r="X14" s="48">
        <v>369640</v>
      </c>
      <c r="Y14" s="48">
        <v>-1162987</v>
      </c>
      <c r="Z14" s="49">
        <f t="shared" si="0"/>
        <v>18100</v>
      </c>
      <c r="AA14" t="s">
        <v>68</v>
      </c>
    </row>
    <row r="15" spans="2:27" x14ac:dyDescent="0.2">
      <c r="C15" s="125"/>
      <c r="D15" s="47" t="s">
        <v>38</v>
      </c>
      <c r="E15" s="50">
        <v>8</v>
      </c>
      <c r="F15" s="50" t="s">
        <v>53</v>
      </c>
      <c r="G15" s="50" t="s">
        <v>25</v>
      </c>
      <c r="H15" s="50" t="s">
        <v>54</v>
      </c>
      <c r="I15" s="51">
        <v>15000</v>
      </c>
      <c r="J15" s="52">
        <v>36526</v>
      </c>
      <c r="K15" s="52">
        <v>36830</v>
      </c>
      <c r="L15" s="53"/>
      <c r="M15" s="48"/>
      <c r="N15" s="48"/>
      <c r="O15" s="48"/>
      <c r="P15" s="37">
        <f t="shared" si="1"/>
        <v>0</v>
      </c>
      <c r="Q15" s="48"/>
      <c r="R15" s="48">
        <v>0</v>
      </c>
      <c r="S15" s="48">
        <v>120632</v>
      </c>
      <c r="T15" s="48">
        <v>-269927</v>
      </c>
      <c r="U15" s="37">
        <f t="shared" si="2"/>
        <v>-149295</v>
      </c>
      <c r="V15" s="48"/>
      <c r="W15" s="48">
        <v>0</v>
      </c>
      <c r="X15" s="48">
        <v>34296</v>
      </c>
      <c r="Y15" s="48">
        <v>-34704</v>
      </c>
      <c r="Z15" s="49">
        <f t="shared" si="0"/>
        <v>-408</v>
      </c>
      <c r="AA15" t="s">
        <v>68</v>
      </c>
    </row>
    <row r="16" spans="2:27" ht="12.75" customHeight="1" x14ac:dyDescent="0.2">
      <c r="B16" s="136" t="s">
        <v>78</v>
      </c>
      <c r="C16" s="118"/>
      <c r="D16" s="46"/>
      <c r="E16" s="33">
        <v>9</v>
      </c>
      <c r="F16" s="33" t="s">
        <v>5</v>
      </c>
      <c r="G16" s="33" t="s">
        <v>6</v>
      </c>
      <c r="H16" s="33" t="s">
        <v>7</v>
      </c>
      <c r="I16" s="34">
        <v>67500</v>
      </c>
      <c r="J16" s="35">
        <v>39753</v>
      </c>
      <c r="K16" s="35">
        <v>45230</v>
      </c>
      <c r="L16" s="36"/>
      <c r="M16" s="37">
        <v>11157227</v>
      </c>
      <c r="N16" s="37">
        <v>7947216</v>
      </c>
      <c r="O16" s="37">
        <v>-14741431</v>
      </c>
      <c r="P16" s="37">
        <f t="shared" si="1"/>
        <v>4363012</v>
      </c>
      <c r="Q16" s="37"/>
      <c r="R16" s="37">
        <v>10714928</v>
      </c>
      <c r="S16" s="37">
        <v>11949350</v>
      </c>
      <c r="T16" s="37">
        <v>-14296750</v>
      </c>
      <c r="U16" s="37">
        <f t="shared" si="2"/>
        <v>8367528</v>
      </c>
      <c r="V16" s="37"/>
      <c r="W16" s="37">
        <v>11439890</v>
      </c>
      <c r="X16" s="37">
        <v>13377642</v>
      </c>
      <c r="Y16" s="37">
        <v>-15541952</v>
      </c>
      <c r="Z16" s="38">
        <f t="shared" si="0"/>
        <v>9275580</v>
      </c>
      <c r="AA16" t="s">
        <v>68</v>
      </c>
    </row>
    <row r="17" spans="2:27" x14ac:dyDescent="0.2">
      <c r="B17" s="136"/>
      <c r="C17" s="118"/>
      <c r="D17" s="46"/>
      <c r="E17" s="33">
        <v>10</v>
      </c>
      <c r="F17" s="33" t="s">
        <v>10</v>
      </c>
      <c r="G17" s="33" t="s">
        <v>11</v>
      </c>
      <c r="H17" s="33" t="s">
        <v>12</v>
      </c>
      <c r="I17" s="34">
        <v>16495</v>
      </c>
      <c r="J17" s="35">
        <v>36039</v>
      </c>
      <c r="K17" s="35">
        <v>37468</v>
      </c>
      <c r="L17" s="36"/>
      <c r="M17" s="37">
        <v>251653</v>
      </c>
      <c r="N17" s="37">
        <v>729697</v>
      </c>
      <c r="O17" s="37">
        <v>-2122766</v>
      </c>
      <c r="P17" s="37">
        <f t="shared" si="1"/>
        <v>-1141416</v>
      </c>
      <c r="Q17" s="37"/>
      <c r="R17" s="37">
        <v>3920</v>
      </c>
      <c r="S17" s="37">
        <v>879062</v>
      </c>
      <c r="T17" s="37">
        <v>-1932641</v>
      </c>
      <c r="U17" s="37">
        <f t="shared" si="2"/>
        <v>-1049659</v>
      </c>
      <c r="V17" s="37"/>
      <c r="W17" s="37">
        <v>377581</v>
      </c>
      <c r="X17" s="37">
        <v>1254158</v>
      </c>
      <c r="Y17" s="37">
        <v>-1491982</v>
      </c>
      <c r="Z17" s="38">
        <f t="shared" si="0"/>
        <v>139757</v>
      </c>
      <c r="AA17" t="s">
        <v>68</v>
      </c>
    </row>
    <row r="18" spans="2:27" x14ac:dyDescent="0.2">
      <c r="B18" s="136"/>
      <c r="C18" s="118"/>
      <c r="D18" s="46"/>
      <c r="E18" s="33">
        <v>11</v>
      </c>
      <c r="F18" s="33" t="s">
        <v>10</v>
      </c>
      <c r="G18" s="33" t="s">
        <v>13</v>
      </c>
      <c r="H18" s="33" t="s">
        <v>14</v>
      </c>
      <c r="I18" s="34">
        <v>60000</v>
      </c>
      <c r="J18" s="35">
        <v>36465</v>
      </c>
      <c r="K18" s="35">
        <v>36830</v>
      </c>
      <c r="L18" s="36"/>
      <c r="M18" s="37">
        <v>2716993</v>
      </c>
      <c r="N18" s="37">
        <v>161932</v>
      </c>
      <c r="O18" s="37">
        <v>-3732851</v>
      </c>
      <c r="P18" s="37">
        <f t="shared" si="1"/>
        <v>-853926</v>
      </c>
      <c r="Q18" s="37"/>
      <c r="R18" s="37">
        <v>1943955</v>
      </c>
      <c r="S18" s="37">
        <v>26825</v>
      </c>
      <c r="T18" s="37">
        <v>-2749654</v>
      </c>
      <c r="U18" s="37">
        <f t="shared" si="2"/>
        <v>-778874</v>
      </c>
      <c r="V18" s="37"/>
      <c r="W18" s="37">
        <v>2109068</v>
      </c>
      <c r="X18" s="37">
        <v>0</v>
      </c>
      <c r="Y18" s="37">
        <v>-353515</v>
      </c>
      <c r="Z18" s="38">
        <f t="shared" si="0"/>
        <v>1755553</v>
      </c>
      <c r="AA18" t="s">
        <v>68</v>
      </c>
    </row>
    <row r="19" spans="2:27" ht="12.75" customHeight="1" x14ac:dyDescent="0.2">
      <c r="B19" s="136"/>
      <c r="C19" s="118"/>
      <c r="D19" s="46"/>
      <c r="E19" s="33">
        <v>12</v>
      </c>
      <c r="F19" s="33" t="s">
        <v>10</v>
      </c>
      <c r="G19" s="33" t="s">
        <v>13</v>
      </c>
      <c r="H19" s="33" t="s">
        <v>15</v>
      </c>
      <c r="I19" s="34">
        <v>15000</v>
      </c>
      <c r="J19" s="35">
        <v>36465</v>
      </c>
      <c r="K19" s="35">
        <v>36830</v>
      </c>
      <c r="L19" s="36"/>
      <c r="M19" s="37"/>
      <c r="N19" s="37"/>
      <c r="O19" s="37"/>
      <c r="P19" s="37">
        <f t="shared" si="1"/>
        <v>0</v>
      </c>
      <c r="Q19" s="37"/>
      <c r="R19" s="37">
        <v>485988</v>
      </c>
      <c r="S19" s="37">
        <v>6706</v>
      </c>
      <c r="T19" s="37">
        <v>-687414</v>
      </c>
      <c r="U19" s="37">
        <f t="shared" si="2"/>
        <v>-194720</v>
      </c>
      <c r="V19" s="37"/>
      <c r="W19" s="37">
        <v>527267</v>
      </c>
      <c r="X19" s="37">
        <v>0</v>
      </c>
      <c r="Y19" s="37">
        <v>-88379</v>
      </c>
      <c r="Z19" s="38">
        <f t="shared" si="0"/>
        <v>438888</v>
      </c>
      <c r="AA19" t="s">
        <v>68</v>
      </c>
    </row>
    <row r="20" spans="2:27" ht="12.75" hidden="1" customHeight="1" x14ac:dyDescent="0.2">
      <c r="B20" s="136"/>
      <c r="C20" s="118"/>
      <c r="D20" s="54" t="s">
        <v>56</v>
      </c>
      <c r="E20" s="33">
        <v>13</v>
      </c>
      <c r="F20" s="33" t="s">
        <v>10</v>
      </c>
      <c r="G20" s="33" t="s">
        <v>55</v>
      </c>
      <c r="H20" s="33" t="s">
        <v>15</v>
      </c>
      <c r="I20" s="34">
        <v>15000</v>
      </c>
      <c r="J20" s="35">
        <v>36708</v>
      </c>
      <c r="K20" s="35">
        <v>36799</v>
      </c>
      <c r="L20" s="36"/>
      <c r="M20" s="37"/>
      <c r="N20" s="37"/>
      <c r="O20" s="37"/>
      <c r="P20" s="37">
        <f t="shared" si="1"/>
        <v>0</v>
      </c>
      <c r="Q20" s="37"/>
      <c r="R20" s="37">
        <v>0</v>
      </c>
      <c r="S20" s="37">
        <v>0</v>
      </c>
      <c r="T20" s="37">
        <v>0</v>
      </c>
      <c r="U20" s="37">
        <f t="shared" si="2"/>
        <v>0</v>
      </c>
      <c r="V20" s="37"/>
      <c r="W20" s="37"/>
      <c r="X20" s="37"/>
      <c r="Y20" s="37"/>
      <c r="Z20" s="38">
        <f t="shared" si="0"/>
        <v>0</v>
      </c>
    </row>
    <row r="21" spans="2:27" ht="12.75" hidden="1" customHeight="1" x14ac:dyDescent="0.2">
      <c r="B21" s="136"/>
      <c r="C21" s="118"/>
      <c r="D21" s="54" t="s">
        <v>56</v>
      </c>
      <c r="E21" s="33">
        <v>14</v>
      </c>
      <c r="F21" s="33" t="s">
        <v>58</v>
      </c>
      <c r="G21" s="33" t="s">
        <v>59</v>
      </c>
      <c r="H21" s="33" t="s">
        <v>60</v>
      </c>
      <c r="I21" s="34">
        <v>15000</v>
      </c>
      <c r="J21" s="35">
        <v>36708</v>
      </c>
      <c r="K21" s="35">
        <v>36830</v>
      </c>
      <c r="L21" s="36"/>
      <c r="M21" s="37"/>
      <c r="N21" s="37"/>
      <c r="O21" s="37"/>
      <c r="P21" s="37">
        <f t="shared" si="1"/>
        <v>0</v>
      </c>
      <c r="Q21" s="37"/>
      <c r="R21" s="37">
        <v>0</v>
      </c>
      <c r="S21" s="37">
        <v>0</v>
      </c>
      <c r="T21" s="37">
        <v>0</v>
      </c>
      <c r="U21" s="37">
        <f t="shared" si="2"/>
        <v>0</v>
      </c>
      <c r="V21" s="37"/>
      <c r="W21" s="37"/>
      <c r="X21" s="37"/>
      <c r="Y21" s="37"/>
      <c r="Z21" s="38">
        <f t="shared" si="0"/>
        <v>0</v>
      </c>
    </row>
    <row r="22" spans="2:27" ht="12.75" hidden="1" customHeight="1" x14ac:dyDescent="0.2">
      <c r="B22" s="136"/>
      <c r="C22" s="118"/>
      <c r="D22" s="54" t="s">
        <v>56</v>
      </c>
      <c r="E22" s="33">
        <v>15</v>
      </c>
      <c r="F22" s="33" t="s">
        <v>61</v>
      </c>
      <c r="G22" s="33" t="s">
        <v>59</v>
      </c>
      <c r="H22" s="33" t="s">
        <v>7</v>
      </c>
      <c r="I22" s="34">
        <v>5000</v>
      </c>
      <c r="J22" s="35">
        <v>36708</v>
      </c>
      <c r="K22" s="35">
        <v>36830</v>
      </c>
      <c r="L22" s="36"/>
      <c r="M22" s="37"/>
      <c r="N22" s="37"/>
      <c r="O22" s="37"/>
      <c r="P22" s="37">
        <f t="shared" si="1"/>
        <v>0</v>
      </c>
      <c r="Q22" s="37"/>
      <c r="R22" s="37">
        <v>0</v>
      </c>
      <c r="S22" s="37">
        <v>0</v>
      </c>
      <c r="T22" s="37">
        <v>0</v>
      </c>
      <c r="U22" s="37">
        <f t="shared" si="2"/>
        <v>0</v>
      </c>
      <c r="V22" s="37"/>
      <c r="W22" s="37"/>
      <c r="X22" s="37"/>
      <c r="Y22" s="37"/>
      <c r="Z22" s="38">
        <f t="shared" si="0"/>
        <v>0</v>
      </c>
    </row>
    <row r="23" spans="2:27" ht="12.75" hidden="1" customHeight="1" x14ac:dyDescent="0.2">
      <c r="B23" s="136"/>
      <c r="C23" s="118"/>
      <c r="D23" s="54" t="s">
        <v>56</v>
      </c>
      <c r="E23" s="33">
        <v>16</v>
      </c>
      <c r="F23" s="33" t="s">
        <v>62</v>
      </c>
      <c r="G23" s="33" t="s">
        <v>63</v>
      </c>
      <c r="H23" s="33" t="s">
        <v>64</v>
      </c>
      <c r="I23" s="34">
        <v>15000</v>
      </c>
      <c r="J23" s="35">
        <v>36678</v>
      </c>
      <c r="K23" s="35">
        <v>36830</v>
      </c>
      <c r="L23" s="36"/>
      <c r="M23" s="37"/>
      <c r="N23" s="37"/>
      <c r="O23" s="37"/>
      <c r="P23" s="37">
        <f t="shared" si="1"/>
        <v>0</v>
      </c>
      <c r="Q23" s="37"/>
      <c r="R23" s="37">
        <v>0</v>
      </c>
      <c r="S23" s="37">
        <v>0</v>
      </c>
      <c r="T23" s="37">
        <v>0</v>
      </c>
      <c r="U23" s="37">
        <f t="shared" si="2"/>
        <v>0</v>
      </c>
      <c r="V23" s="37"/>
      <c r="W23" s="37"/>
      <c r="X23" s="37"/>
      <c r="Y23" s="37"/>
      <c r="Z23" s="38">
        <f t="shared" si="0"/>
        <v>0</v>
      </c>
    </row>
    <row r="24" spans="2:27" ht="12.75" customHeight="1" x14ac:dyDescent="0.2">
      <c r="B24" s="136"/>
      <c r="C24" s="118"/>
      <c r="D24" s="54"/>
      <c r="E24" s="33">
        <v>14</v>
      </c>
      <c r="F24" s="33" t="s">
        <v>58</v>
      </c>
      <c r="G24" s="33" t="s">
        <v>59</v>
      </c>
      <c r="H24" s="33" t="s">
        <v>60</v>
      </c>
      <c r="I24" s="34">
        <v>15000</v>
      </c>
      <c r="J24" s="35">
        <v>36678</v>
      </c>
      <c r="K24" s="35">
        <v>36830</v>
      </c>
      <c r="L24" s="36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>
        <v>0</v>
      </c>
      <c r="X24" s="37">
        <v>0</v>
      </c>
      <c r="Y24" s="37">
        <v>-11568</v>
      </c>
      <c r="Z24" s="38">
        <f t="shared" si="0"/>
        <v>-11568</v>
      </c>
    </row>
    <row r="25" spans="2:27" ht="12.75" customHeight="1" x14ac:dyDescent="0.2">
      <c r="B25" s="136"/>
      <c r="C25" s="118"/>
      <c r="D25" s="54"/>
      <c r="E25" s="33">
        <v>15</v>
      </c>
      <c r="F25" s="33" t="s">
        <v>61</v>
      </c>
      <c r="G25" s="33" t="s">
        <v>59</v>
      </c>
      <c r="H25" s="33" t="s">
        <v>7</v>
      </c>
      <c r="I25" s="34">
        <v>5000</v>
      </c>
      <c r="J25" s="35">
        <v>36678</v>
      </c>
      <c r="K25" s="35">
        <v>36830</v>
      </c>
      <c r="L25" s="36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>
        <v>149225</v>
      </c>
      <c r="X25" s="37">
        <v>0</v>
      </c>
      <c r="Y25" s="37">
        <v>-88687</v>
      </c>
      <c r="Z25" s="38">
        <f t="shared" si="0"/>
        <v>60538</v>
      </c>
    </row>
    <row r="26" spans="2:27" ht="12.75" customHeight="1" x14ac:dyDescent="0.2">
      <c r="B26" s="136"/>
      <c r="C26" s="118"/>
      <c r="D26" s="54"/>
      <c r="E26" s="33">
        <v>16</v>
      </c>
      <c r="F26" s="33" t="s">
        <v>62</v>
      </c>
      <c r="G26" s="33" t="s">
        <v>63</v>
      </c>
      <c r="H26" s="33" t="s">
        <v>72</v>
      </c>
      <c r="I26" s="34">
        <v>15000</v>
      </c>
      <c r="J26" s="35">
        <v>36678</v>
      </c>
      <c r="K26" s="35">
        <v>36830</v>
      </c>
      <c r="L26" s="36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>
        <v>1451</v>
      </c>
      <c r="X26" s="37">
        <v>76231</v>
      </c>
      <c r="Y26" s="37">
        <v>-23136</v>
      </c>
      <c r="Z26" s="38">
        <f t="shared" si="0"/>
        <v>54546</v>
      </c>
    </row>
    <row r="27" spans="2:27" ht="12.75" customHeight="1" x14ac:dyDescent="0.2">
      <c r="B27" s="137"/>
      <c r="C27" s="119"/>
      <c r="D27" s="54"/>
      <c r="E27" s="33">
        <v>27</v>
      </c>
      <c r="F27" s="33" t="s">
        <v>61</v>
      </c>
      <c r="G27" s="33" t="s">
        <v>59</v>
      </c>
      <c r="H27" s="33" t="s">
        <v>7</v>
      </c>
      <c r="I27" s="34">
        <v>4950</v>
      </c>
      <c r="J27" s="35">
        <v>36982</v>
      </c>
      <c r="K27" s="35">
        <v>37195</v>
      </c>
      <c r="L27" s="36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>
        <v>591140</v>
      </c>
      <c r="X27" s="37">
        <v>0</v>
      </c>
      <c r="Y27" s="37">
        <v>-169571</v>
      </c>
      <c r="Z27" s="38">
        <f t="shared" si="0"/>
        <v>421569</v>
      </c>
    </row>
    <row r="28" spans="2:27" x14ac:dyDescent="0.2">
      <c r="B28" s="138" t="s">
        <v>79</v>
      </c>
      <c r="C28" s="120"/>
      <c r="D28" s="54" t="s">
        <v>65</v>
      </c>
      <c r="E28" s="33">
        <v>17</v>
      </c>
      <c r="F28" s="33" t="s">
        <v>16</v>
      </c>
      <c r="G28" s="33" t="s">
        <v>66</v>
      </c>
      <c r="H28" s="33" t="s">
        <v>17</v>
      </c>
      <c r="I28" s="34">
        <v>15000</v>
      </c>
      <c r="J28" s="35">
        <v>35886</v>
      </c>
      <c r="K28" s="35">
        <v>40117</v>
      </c>
      <c r="L28" s="36"/>
      <c r="M28" s="37">
        <v>2041604</v>
      </c>
      <c r="N28" s="37">
        <v>1067794</v>
      </c>
      <c r="O28" s="37">
        <v>-4104577</v>
      </c>
      <c r="P28" s="37">
        <f>M28+N28+O28</f>
        <v>-995179</v>
      </c>
      <c r="Q28" s="37"/>
      <c r="R28" s="37">
        <v>1913465</v>
      </c>
      <c r="S28" s="37">
        <v>1237522</v>
      </c>
      <c r="T28" s="37">
        <v>-3947016</v>
      </c>
      <c r="U28" s="37">
        <f>R28+S28+T28</f>
        <v>-796029</v>
      </c>
      <c r="V28" s="37"/>
      <c r="W28" s="37">
        <v>2737117</v>
      </c>
      <c r="X28" s="37">
        <v>1620848</v>
      </c>
      <c r="Y28" s="37">
        <v>-3840447</v>
      </c>
      <c r="Z28" s="38">
        <f>W28+X28+Y28</f>
        <v>517518</v>
      </c>
      <c r="AA28" t="s">
        <v>68</v>
      </c>
    </row>
    <row r="29" spans="2:27" ht="12.75" customHeight="1" x14ac:dyDescent="0.2">
      <c r="B29" s="136"/>
      <c r="C29" s="118"/>
      <c r="D29" s="54"/>
      <c r="E29" s="33">
        <v>19</v>
      </c>
      <c r="F29" s="33"/>
      <c r="G29" s="33" t="s">
        <v>73</v>
      </c>
      <c r="H29" s="33" t="s">
        <v>66</v>
      </c>
      <c r="I29" s="34">
        <v>40000</v>
      </c>
      <c r="J29" s="35">
        <v>36526</v>
      </c>
      <c r="K29" s="35">
        <v>37955</v>
      </c>
      <c r="L29" s="36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>
        <v>1010145</v>
      </c>
      <c r="X29" s="37">
        <v>2124456</v>
      </c>
      <c r="Y29" s="37">
        <v>-1723314</v>
      </c>
      <c r="Z29" s="38">
        <f t="shared" ref="Z29:Z42" si="3">W29+X29+Y29</f>
        <v>1411287</v>
      </c>
    </row>
    <row r="30" spans="2:27" ht="12.75" customHeight="1" x14ac:dyDescent="0.2">
      <c r="B30" s="136"/>
      <c r="C30" s="118"/>
      <c r="D30" s="54"/>
      <c r="E30" s="33">
        <v>20</v>
      </c>
      <c r="F30" s="33"/>
      <c r="G30" s="33" t="s">
        <v>73</v>
      </c>
      <c r="H30" s="33" t="s">
        <v>66</v>
      </c>
      <c r="I30" s="34">
        <v>25654</v>
      </c>
      <c r="J30" s="35">
        <v>36526</v>
      </c>
      <c r="K30" s="35">
        <v>38291</v>
      </c>
      <c r="L30" s="36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>
        <v>856312</v>
      </c>
      <c r="X30" s="37">
        <v>1567493</v>
      </c>
      <c r="Y30" s="37">
        <v>-1385232</v>
      </c>
      <c r="Z30" s="38">
        <f t="shared" si="3"/>
        <v>1038573</v>
      </c>
    </row>
    <row r="31" spans="2:27" ht="12.75" customHeight="1" x14ac:dyDescent="0.2">
      <c r="B31" s="136"/>
      <c r="C31" s="118"/>
      <c r="D31" s="54"/>
      <c r="E31" s="33">
        <v>21</v>
      </c>
      <c r="F31" s="33"/>
      <c r="G31" s="33" t="s">
        <v>66</v>
      </c>
      <c r="H31" s="33" t="s">
        <v>17</v>
      </c>
      <c r="I31" s="34">
        <v>15000</v>
      </c>
      <c r="J31" s="35">
        <v>36526</v>
      </c>
      <c r="K31" s="35">
        <v>38442</v>
      </c>
      <c r="L31" s="36"/>
      <c r="M31" s="37"/>
      <c r="N31" s="37"/>
      <c r="O31" s="37"/>
      <c r="P31" s="37"/>
      <c r="Q31" s="37"/>
      <c r="R31" s="37">
        <v>997962</v>
      </c>
      <c r="S31" s="37">
        <v>744720</v>
      </c>
      <c r="T31" s="37">
        <v>-2574496</v>
      </c>
      <c r="U31" s="37">
        <f>R31+S31+T31</f>
        <v>-831814</v>
      </c>
      <c r="V31" s="37"/>
      <c r="W31" s="37">
        <v>1669643</v>
      </c>
      <c r="X31" s="37">
        <v>1159807</v>
      </c>
      <c r="Y31" s="37">
        <v>-2338765</v>
      </c>
      <c r="Z31" s="38">
        <f t="shared" si="3"/>
        <v>490685</v>
      </c>
    </row>
    <row r="32" spans="2:27" ht="12.75" customHeight="1" x14ac:dyDescent="0.2">
      <c r="B32" s="136"/>
      <c r="C32" s="118"/>
      <c r="D32" s="54"/>
      <c r="E32" s="33">
        <v>22</v>
      </c>
      <c r="F32" s="33"/>
      <c r="G32" s="33" t="s">
        <v>73</v>
      </c>
      <c r="H32" s="33" t="s">
        <v>66</v>
      </c>
      <c r="I32" s="34">
        <v>30000</v>
      </c>
      <c r="J32" s="35">
        <v>36526</v>
      </c>
      <c r="K32" s="35">
        <v>36830</v>
      </c>
      <c r="L32" s="36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>
        <v>13047</v>
      </c>
      <c r="X32" s="37">
        <v>43574</v>
      </c>
      <c r="Y32" s="37">
        <v>-38313</v>
      </c>
      <c r="Z32" s="38">
        <f t="shared" si="3"/>
        <v>18308</v>
      </c>
    </row>
    <row r="33" spans="2:28" ht="12.75" customHeight="1" x14ac:dyDescent="0.2">
      <c r="B33" s="136"/>
      <c r="C33" s="118"/>
      <c r="D33" s="54"/>
      <c r="E33" s="33">
        <v>23</v>
      </c>
      <c r="F33" s="33"/>
      <c r="G33" s="33" t="s">
        <v>73</v>
      </c>
      <c r="H33" s="33" t="s">
        <v>66</v>
      </c>
      <c r="I33" s="34">
        <v>20000</v>
      </c>
      <c r="J33" s="35">
        <v>36618</v>
      </c>
      <c r="K33" s="35">
        <v>36830</v>
      </c>
      <c r="L33" s="36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>
        <v>8698</v>
      </c>
      <c r="X33" s="37">
        <v>29049</v>
      </c>
      <c r="Y33" s="37">
        <v>-25542</v>
      </c>
      <c r="Z33" s="38">
        <f t="shared" si="3"/>
        <v>12205</v>
      </c>
    </row>
    <row r="34" spans="2:28" ht="12.75" customHeight="1" x14ac:dyDescent="0.2">
      <c r="B34" s="136"/>
      <c r="C34" s="118"/>
      <c r="D34" s="54"/>
      <c r="E34" s="33">
        <v>24</v>
      </c>
      <c r="F34" s="33"/>
      <c r="G34" s="33" t="s">
        <v>66</v>
      </c>
      <c r="H34" s="33" t="s">
        <v>17</v>
      </c>
      <c r="I34" s="34">
        <v>30000</v>
      </c>
      <c r="J34" s="35">
        <v>36526</v>
      </c>
      <c r="K34" s="35">
        <v>37346</v>
      </c>
      <c r="L34" s="36"/>
      <c r="M34" s="37"/>
      <c r="N34" s="37"/>
      <c r="O34" s="37"/>
      <c r="P34" s="37"/>
      <c r="Q34" s="37"/>
      <c r="R34" s="37">
        <v>770006</v>
      </c>
      <c r="S34" s="37">
        <v>748511</v>
      </c>
      <c r="T34" s="37">
        <v>-2343020</v>
      </c>
      <c r="U34" s="37">
        <f>R34+S34+T34</f>
        <v>-824503</v>
      </c>
      <c r="V34" s="37"/>
      <c r="W34" s="37">
        <v>1465496</v>
      </c>
      <c r="X34" s="37">
        <v>1288235</v>
      </c>
      <c r="Y34" s="37">
        <v>-12714411</v>
      </c>
      <c r="Z34" s="38">
        <f t="shared" si="3"/>
        <v>-9960680</v>
      </c>
    </row>
    <row r="35" spans="2:28" ht="12.75" customHeight="1" x14ac:dyDescent="0.2">
      <c r="B35" s="136"/>
      <c r="C35" s="118"/>
      <c r="D35" s="54"/>
      <c r="E35" s="33">
        <v>28</v>
      </c>
      <c r="F35" s="33"/>
      <c r="G35" s="33" t="s">
        <v>66</v>
      </c>
      <c r="H35" s="33" t="s">
        <v>17</v>
      </c>
      <c r="I35" s="34">
        <v>25000</v>
      </c>
      <c r="J35" s="35">
        <v>36831</v>
      </c>
      <c r="K35" s="35">
        <v>36981</v>
      </c>
      <c r="L35" s="36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>
        <v>661814</v>
      </c>
      <c r="X35" s="37">
        <v>453887</v>
      </c>
      <c r="Y35" s="37">
        <v>-147758</v>
      </c>
      <c r="Z35" s="38">
        <f t="shared" si="3"/>
        <v>967943</v>
      </c>
    </row>
    <row r="36" spans="2:28" ht="12.75" customHeight="1" x14ac:dyDescent="0.2">
      <c r="B36" s="136"/>
      <c r="C36" s="118"/>
      <c r="D36" s="54"/>
      <c r="E36" s="33">
        <v>29</v>
      </c>
      <c r="F36" s="33"/>
      <c r="G36" s="33" t="s">
        <v>74</v>
      </c>
      <c r="H36" s="33" t="s">
        <v>75</v>
      </c>
      <c r="I36" s="34">
        <v>15000</v>
      </c>
      <c r="J36" s="35">
        <v>36739</v>
      </c>
      <c r="K36" s="35">
        <v>36830</v>
      </c>
      <c r="L36" s="36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>
        <v>90554</v>
      </c>
      <c r="X36" s="37">
        <v>14332</v>
      </c>
      <c r="Y36" s="37">
        <v>-64271</v>
      </c>
      <c r="Z36" s="38">
        <f t="shared" si="3"/>
        <v>40615</v>
      </c>
    </row>
    <row r="37" spans="2:28" ht="12.75" customHeight="1" x14ac:dyDescent="0.2">
      <c r="B37" s="136"/>
      <c r="C37" s="118"/>
      <c r="D37" s="54"/>
      <c r="E37" s="33">
        <v>37</v>
      </c>
      <c r="F37" s="33"/>
      <c r="G37" s="33" t="s">
        <v>76</v>
      </c>
      <c r="H37" s="33" t="s">
        <v>75</v>
      </c>
      <c r="I37" s="34">
        <v>3400</v>
      </c>
      <c r="J37" s="35">
        <v>36647</v>
      </c>
      <c r="K37" s="35">
        <v>36830</v>
      </c>
      <c r="L37" s="36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>
        <v>21697</v>
      </c>
      <c r="X37" s="37">
        <v>3010</v>
      </c>
      <c r="Y37" s="37">
        <v>-3199</v>
      </c>
      <c r="Z37" s="38">
        <f t="shared" si="3"/>
        <v>21508</v>
      </c>
    </row>
    <row r="38" spans="2:28" ht="12.75" customHeight="1" x14ac:dyDescent="0.2">
      <c r="B38" s="136"/>
      <c r="C38" s="118"/>
      <c r="D38" s="54"/>
      <c r="E38" s="33">
        <v>38</v>
      </c>
      <c r="F38" s="33"/>
      <c r="G38" s="33" t="s">
        <v>77</v>
      </c>
      <c r="H38" s="33" t="s">
        <v>75</v>
      </c>
      <c r="I38" s="34">
        <v>5000</v>
      </c>
      <c r="J38" s="35">
        <v>36647</v>
      </c>
      <c r="K38" s="35">
        <v>36830</v>
      </c>
      <c r="L38" s="36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>
        <v>31961</v>
      </c>
      <c r="X38" s="37">
        <v>4406</v>
      </c>
      <c r="Y38" s="37">
        <v>-6925</v>
      </c>
      <c r="Z38" s="38">
        <f t="shared" si="3"/>
        <v>29442</v>
      </c>
    </row>
    <row r="39" spans="2:28" ht="12.75" customHeight="1" x14ac:dyDescent="0.2">
      <c r="B39" s="136"/>
      <c r="C39" s="118"/>
      <c r="D39" s="54"/>
      <c r="E39" s="33">
        <v>39</v>
      </c>
      <c r="F39" s="33"/>
      <c r="G39" s="33" t="s">
        <v>74</v>
      </c>
      <c r="H39" s="33" t="s">
        <v>75</v>
      </c>
      <c r="I39" s="34">
        <v>11600</v>
      </c>
      <c r="J39" s="35">
        <v>36647</v>
      </c>
      <c r="K39" s="35">
        <v>36830</v>
      </c>
      <c r="L39" s="36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>
        <v>70028</v>
      </c>
      <c r="X39" s="37">
        <v>11083</v>
      </c>
      <c r="Y39" s="37">
        <v>-37251</v>
      </c>
      <c r="Z39" s="38">
        <f t="shared" si="3"/>
        <v>43860</v>
      </c>
    </row>
    <row r="40" spans="2:28" ht="12.75" customHeight="1" x14ac:dyDescent="0.2">
      <c r="B40" s="136"/>
      <c r="C40" s="118"/>
      <c r="D40" s="54"/>
      <c r="E40" s="33">
        <v>43</v>
      </c>
      <c r="F40" s="33"/>
      <c r="G40" s="33" t="s">
        <v>73</v>
      </c>
      <c r="H40" s="33" t="s">
        <v>66</v>
      </c>
      <c r="I40" s="34">
        <v>20000</v>
      </c>
      <c r="J40" s="35">
        <v>34274</v>
      </c>
      <c r="K40" s="35">
        <v>36981</v>
      </c>
      <c r="L40" s="36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>
        <v>83137</v>
      </c>
      <c r="X40" s="37">
        <v>385179</v>
      </c>
      <c r="Y40" s="37">
        <v>-165529</v>
      </c>
      <c r="Z40" s="38">
        <f t="shared" si="3"/>
        <v>302787</v>
      </c>
      <c r="AB40" s="56">
        <v>36731</v>
      </c>
    </row>
    <row r="41" spans="2:28" ht="12.75" customHeight="1" x14ac:dyDescent="0.2">
      <c r="B41" s="136"/>
      <c r="C41" s="118"/>
      <c r="D41" s="54"/>
      <c r="E41" s="33">
        <v>44</v>
      </c>
      <c r="F41" s="33"/>
      <c r="G41" s="33" t="s">
        <v>66</v>
      </c>
      <c r="H41" s="33" t="s">
        <v>17</v>
      </c>
      <c r="I41" s="34">
        <v>50000</v>
      </c>
      <c r="J41" s="35">
        <v>36831</v>
      </c>
      <c r="K41" s="35">
        <v>36981</v>
      </c>
      <c r="L41" s="36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>
        <v>1242283</v>
      </c>
      <c r="X41" s="37">
        <v>937529</v>
      </c>
      <c r="Y41" s="37">
        <v>-359053</v>
      </c>
      <c r="Z41" s="38">
        <f t="shared" si="3"/>
        <v>1820759</v>
      </c>
    </row>
    <row r="42" spans="2:28" ht="12.75" customHeight="1" x14ac:dyDescent="0.2">
      <c r="B42" s="137"/>
      <c r="C42" s="119"/>
      <c r="D42" s="54"/>
      <c r="E42" s="33">
        <v>45</v>
      </c>
      <c r="F42" s="33"/>
      <c r="G42" s="33" t="s">
        <v>66</v>
      </c>
      <c r="H42" s="33" t="s">
        <v>17</v>
      </c>
      <c r="I42" s="34">
        <v>142</v>
      </c>
      <c r="J42" s="35">
        <v>36746</v>
      </c>
      <c r="K42" s="35">
        <v>37103</v>
      </c>
      <c r="L42" s="36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>
        <v>7074</v>
      </c>
      <c r="X42" s="37">
        <v>2584</v>
      </c>
      <c r="Y42" s="37">
        <v>-2933</v>
      </c>
      <c r="Z42" s="38">
        <f t="shared" si="3"/>
        <v>6725</v>
      </c>
    </row>
    <row r="43" spans="2:28" x14ac:dyDescent="0.2">
      <c r="D43" s="24"/>
      <c r="E43" s="18"/>
      <c r="F43" s="18"/>
      <c r="G43" s="18"/>
      <c r="H43" s="18"/>
      <c r="I43" s="19"/>
      <c r="J43" s="20"/>
      <c r="K43" s="20"/>
      <c r="L43" s="21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3"/>
    </row>
    <row r="44" spans="2:28" x14ac:dyDescent="0.2">
      <c r="D44" s="24"/>
      <c r="E44" s="18"/>
      <c r="F44" s="18"/>
      <c r="G44" s="18"/>
      <c r="H44" s="18"/>
      <c r="I44" s="19"/>
      <c r="J44" s="20"/>
      <c r="K44" s="20"/>
      <c r="L44" s="21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3"/>
    </row>
    <row r="45" spans="2:28" x14ac:dyDescent="0.2">
      <c r="D45" s="25"/>
      <c r="E45" s="26"/>
      <c r="F45" s="26"/>
      <c r="G45" s="26"/>
      <c r="H45" s="26"/>
      <c r="I45" s="27"/>
      <c r="J45" s="28"/>
      <c r="K45" s="28"/>
      <c r="L45" s="29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1"/>
    </row>
    <row r="47" spans="2:28" x14ac:dyDescent="0.2">
      <c r="Q47" s="55" t="s">
        <v>69</v>
      </c>
      <c r="R47" s="8">
        <f>SUM(R5:R42)</f>
        <v>44191835</v>
      </c>
      <c r="S47" s="8">
        <f>SUM(S5:S42)</f>
        <v>20324328</v>
      </c>
      <c r="V47" s="55" t="s">
        <v>69</v>
      </c>
      <c r="W47" s="8">
        <f>SUMIF(AA5:AA42,"=x",W5:W42)</f>
        <v>45554029</v>
      </c>
      <c r="X47" s="8">
        <f>SUMIF(AA5:AA42,"=x",X5:X42)</f>
        <v>29370916</v>
      </c>
    </row>
    <row r="54" spans="4:5" x14ac:dyDescent="0.2">
      <c r="D54" s="10" t="s">
        <v>29</v>
      </c>
      <c r="E54" t="s">
        <v>71</v>
      </c>
    </row>
    <row r="55" spans="4:5" x14ac:dyDescent="0.2">
      <c r="D55" s="10" t="s">
        <v>30</v>
      </c>
      <c r="E55" t="s">
        <v>27</v>
      </c>
    </row>
    <row r="56" spans="4:5" x14ac:dyDescent="0.2">
      <c r="E56" t="s">
        <v>34</v>
      </c>
    </row>
    <row r="57" spans="4:5" x14ac:dyDescent="0.2">
      <c r="D57" s="10" t="s">
        <v>35</v>
      </c>
      <c r="E57" t="s">
        <v>36</v>
      </c>
    </row>
    <row r="58" spans="4:5" x14ac:dyDescent="0.2">
      <c r="E58" t="s">
        <v>37</v>
      </c>
    </row>
    <row r="59" spans="4:5" x14ac:dyDescent="0.2">
      <c r="D59" s="10" t="s">
        <v>38</v>
      </c>
      <c r="E59" t="s">
        <v>41</v>
      </c>
    </row>
    <row r="60" spans="4:5" x14ac:dyDescent="0.2">
      <c r="D60" s="10" t="s">
        <v>44</v>
      </c>
      <c r="E60" t="s">
        <v>45</v>
      </c>
    </row>
    <row r="61" spans="4:5" x14ac:dyDescent="0.2">
      <c r="D61" s="10" t="s">
        <v>50</v>
      </c>
      <c r="E61" t="s">
        <v>51</v>
      </c>
    </row>
    <row r="62" spans="4:5" x14ac:dyDescent="0.2">
      <c r="D62" s="10" t="s">
        <v>56</v>
      </c>
      <c r="E62" t="s">
        <v>57</v>
      </c>
    </row>
    <row r="63" spans="4:5" x14ac:dyDescent="0.2">
      <c r="D63" s="10" t="s">
        <v>65</v>
      </c>
      <c r="E63" t="s">
        <v>67</v>
      </c>
    </row>
  </sheetData>
  <mergeCells count="6">
    <mergeCell ref="B16:C27"/>
    <mergeCell ref="B28:C42"/>
    <mergeCell ref="W3:Z3"/>
    <mergeCell ref="C5:C15"/>
    <mergeCell ref="M3:P3"/>
    <mergeCell ref="R3:U3"/>
  </mergeCells>
  <pageMargins left="0.25" right="0.25" top="1" bottom="1" header="0.5" footer="0.5"/>
  <pageSetup paperSize="5" scale="6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Summary</vt:lpstr>
      <vt:lpstr>Historical Information</vt:lpstr>
      <vt:lpstr>As of 10-3-00</vt:lpstr>
      <vt:lpstr>Sheet</vt:lpstr>
      <vt:lpstr>Ignore - Saved only for Demand </vt:lpstr>
      <vt:lpstr>'As of 10-3-00'!Print_Area</vt:lpstr>
      <vt:lpstr>'Historical Information'!Print_Area</vt:lpstr>
      <vt:lpstr>'Ignore - Saved only for Demand 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Jan Havlíček</cp:lastModifiedBy>
  <cp:lastPrinted>2000-10-09T19:06:35Z</cp:lastPrinted>
  <dcterms:created xsi:type="dcterms:W3CDTF">2000-08-17T16:19:47Z</dcterms:created>
  <dcterms:modified xsi:type="dcterms:W3CDTF">2023-09-11T18:38:16Z</dcterms:modified>
</cp:coreProperties>
</file>