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3E6BED3-BDB6-46B2-8591-0EC2D0D1CFC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externalReferences>
    <externalReference r:id="rId2"/>
    <externalReference r:id="rId3"/>
  </externalReferences>
  <definedNames>
    <definedName name="_xlnm.Print_Area" localSheetId="0">Sheet1!$A$1:$P$66</definedName>
  </definedNames>
  <calcPr calcId="0"/>
</workbook>
</file>

<file path=xl/calcChain.xml><?xml version="1.0" encoding="utf-8"?>
<calcChain xmlns="http://schemas.openxmlformats.org/spreadsheetml/2006/main">
  <c r="E9" i="1" l="1"/>
  <c r="G9" i="1"/>
  <c r="I9" i="1"/>
  <c r="K9" i="1"/>
  <c r="M9" i="1"/>
  <c r="O9" i="1"/>
  <c r="P9" i="1"/>
  <c r="C10" i="1"/>
  <c r="E10" i="1"/>
  <c r="G10" i="1"/>
  <c r="I10" i="1"/>
  <c r="K10" i="1"/>
  <c r="M10" i="1"/>
  <c r="O10" i="1"/>
  <c r="P10" i="1"/>
  <c r="C11" i="1"/>
  <c r="E11" i="1"/>
  <c r="G11" i="1"/>
  <c r="I11" i="1"/>
  <c r="K11" i="1"/>
  <c r="M11" i="1"/>
  <c r="O11" i="1"/>
  <c r="P11" i="1"/>
  <c r="C12" i="1"/>
  <c r="E12" i="1"/>
  <c r="G12" i="1"/>
  <c r="I12" i="1"/>
  <c r="K12" i="1"/>
  <c r="M12" i="1"/>
  <c r="O12" i="1"/>
  <c r="P12" i="1"/>
  <c r="C13" i="1"/>
  <c r="E13" i="1"/>
  <c r="G13" i="1"/>
  <c r="I13" i="1"/>
  <c r="K13" i="1"/>
  <c r="M13" i="1"/>
  <c r="O13" i="1"/>
  <c r="P13" i="1"/>
  <c r="C14" i="1"/>
  <c r="E14" i="1"/>
  <c r="G14" i="1"/>
  <c r="I14" i="1"/>
  <c r="K14" i="1"/>
  <c r="M14" i="1"/>
  <c r="O14" i="1"/>
  <c r="P14" i="1"/>
  <c r="C15" i="1"/>
  <c r="E15" i="1"/>
  <c r="G15" i="1"/>
  <c r="I15" i="1"/>
  <c r="K15" i="1"/>
  <c r="M15" i="1"/>
  <c r="O15" i="1"/>
  <c r="P15" i="1"/>
  <c r="C16" i="1"/>
  <c r="E16" i="1"/>
  <c r="G16" i="1"/>
  <c r="I16" i="1"/>
  <c r="K16" i="1"/>
  <c r="M16" i="1"/>
  <c r="O16" i="1"/>
  <c r="P16" i="1"/>
  <c r="C17" i="1"/>
  <c r="E17" i="1"/>
  <c r="G17" i="1"/>
  <c r="I17" i="1"/>
  <c r="K17" i="1"/>
  <c r="M17" i="1"/>
  <c r="O17" i="1"/>
  <c r="P17" i="1"/>
  <c r="C18" i="1"/>
  <c r="E18" i="1"/>
  <c r="G18" i="1"/>
  <c r="I18" i="1"/>
  <c r="K18" i="1"/>
  <c r="M18" i="1"/>
  <c r="O18" i="1"/>
  <c r="P18" i="1"/>
  <c r="C19" i="1"/>
  <c r="E19" i="1"/>
  <c r="G19" i="1"/>
  <c r="I19" i="1"/>
  <c r="K19" i="1"/>
  <c r="M19" i="1"/>
  <c r="O19" i="1"/>
  <c r="P19" i="1"/>
  <c r="C20" i="1"/>
  <c r="E20" i="1"/>
  <c r="G20" i="1"/>
  <c r="I20" i="1"/>
  <c r="K20" i="1"/>
  <c r="M20" i="1"/>
  <c r="O20" i="1"/>
  <c r="P20" i="1"/>
  <c r="C21" i="1"/>
  <c r="E21" i="1"/>
  <c r="G21" i="1"/>
  <c r="I21" i="1"/>
  <c r="K21" i="1"/>
  <c r="M21" i="1"/>
  <c r="O21" i="1"/>
  <c r="P21" i="1"/>
  <c r="C22" i="1"/>
  <c r="E22" i="1"/>
  <c r="G22" i="1"/>
  <c r="I22" i="1"/>
  <c r="J22" i="1"/>
  <c r="K22" i="1"/>
  <c r="L22" i="1"/>
  <c r="M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B32" i="1"/>
  <c r="D32" i="1"/>
  <c r="F32" i="1"/>
  <c r="H32" i="1"/>
  <c r="J32" i="1"/>
  <c r="L32" i="1"/>
  <c r="N32" i="1"/>
  <c r="O32" i="1"/>
  <c r="B33" i="1"/>
  <c r="D33" i="1"/>
  <c r="F33" i="1"/>
  <c r="H33" i="1"/>
  <c r="J33" i="1"/>
  <c r="L33" i="1"/>
  <c r="N33" i="1"/>
  <c r="O33" i="1"/>
  <c r="B34" i="1"/>
  <c r="D34" i="1"/>
  <c r="F34" i="1"/>
  <c r="H34" i="1"/>
  <c r="J34" i="1"/>
  <c r="L34" i="1"/>
  <c r="N34" i="1"/>
  <c r="O34" i="1"/>
  <c r="E40" i="1"/>
  <c r="G40" i="1"/>
  <c r="I40" i="1"/>
  <c r="K40" i="1"/>
  <c r="M40" i="1"/>
  <c r="N40" i="1"/>
  <c r="P40" i="1"/>
  <c r="E41" i="1"/>
  <c r="G41" i="1"/>
  <c r="I41" i="1"/>
  <c r="K41" i="1"/>
  <c r="M41" i="1"/>
  <c r="N41" i="1"/>
  <c r="P41" i="1"/>
  <c r="E42" i="1"/>
  <c r="G42" i="1"/>
  <c r="I42" i="1"/>
  <c r="K42" i="1"/>
  <c r="M42" i="1"/>
  <c r="N42" i="1"/>
  <c r="P42" i="1"/>
  <c r="E43" i="1"/>
  <c r="G43" i="1"/>
  <c r="I43" i="1"/>
  <c r="K43" i="1"/>
  <c r="M43" i="1"/>
  <c r="N43" i="1"/>
  <c r="P43" i="1"/>
  <c r="E44" i="1"/>
  <c r="G44" i="1"/>
  <c r="H44" i="1"/>
  <c r="I44" i="1"/>
  <c r="K44" i="1"/>
  <c r="M44" i="1"/>
  <c r="N44" i="1"/>
  <c r="P44" i="1"/>
  <c r="E45" i="1"/>
  <c r="G45" i="1"/>
  <c r="I45" i="1"/>
  <c r="K45" i="1"/>
  <c r="M45" i="1"/>
  <c r="N45" i="1"/>
  <c r="P45" i="1"/>
  <c r="E46" i="1"/>
  <c r="G46" i="1"/>
  <c r="I46" i="1"/>
  <c r="K46" i="1"/>
  <c r="M46" i="1"/>
  <c r="N46" i="1"/>
  <c r="P46" i="1"/>
  <c r="E47" i="1"/>
  <c r="G47" i="1"/>
  <c r="I47" i="1"/>
  <c r="K47" i="1"/>
  <c r="M47" i="1"/>
  <c r="N47" i="1"/>
  <c r="P47" i="1"/>
  <c r="E48" i="1"/>
  <c r="G48" i="1"/>
  <c r="I48" i="1"/>
  <c r="K48" i="1"/>
  <c r="M48" i="1"/>
  <c r="N48" i="1"/>
  <c r="P48" i="1"/>
  <c r="E49" i="1"/>
  <c r="G49" i="1"/>
  <c r="I49" i="1"/>
  <c r="K49" i="1"/>
  <c r="M49" i="1"/>
  <c r="N49" i="1"/>
  <c r="P49" i="1"/>
  <c r="E50" i="1"/>
  <c r="G50" i="1"/>
  <c r="I50" i="1"/>
  <c r="K50" i="1"/>
  <c r="M50" i="1"/>
  <c r="N50" i="1"/>
  <c r="P50" i="1"/>
  <c r="E51" i="1"/>
  <c r="G51" i="1"/>
  <c r="I51" i="1"/>
  <c r="K51" i="1"/>
  <c r="M51" i="1"/>
  <c r="N51" i="1"/>
  <c r="P51" i="1"/>
  <c r="D52" i="1"/>
  <c r="E52" i="1"/>
  <c r="F52" i="1"/>
  <c r="G52" i="1"/>
  <c r="H52" i="1"/>
  <c r="I52" i="1"/>
  <c r="J52" i="1"/>
  <c r="K52" i="1"/>
  <c r="L52" i="1"/>
  <c r="M52" i="1"/>
  <c r="P52" i="1"/>
  <c r="E53" i="1"/>
  <c r="G53" i="1"/>
  <c r="D54" i="1"/>
  <c r="E54" i="1"/>
  <c r="F54" i="1"/>
  <c r="G54" i="1"/>
  <c r="H54" i="1"/>
  <c r="I54" i="1"/>
  <c r="J54" i="1"/>
  <c r="K54" i="1"/>
  <c r="L54" i="1"/>
  <c r="M54" i="1"/>
  <c r="P54" i="1"/>
  <c r="D55" i="1"/>
  <c r="E55" i="1"/>
  <c r="F55" i="1"/>
  <c r="G55" i="1"/>
  <c r="H55" i="1"/>
  <c r="I55" i="1"/>
  <c r="J55" i="1"/>
  <c r="K55" i="1"/>
  <c r="L55" i="1"/>
  <c r="M55" i="1"/>
  <c r="P55" i="1"/>
  <c r="E56" i="1"/>
  <c r="G56" i="1"/>
  <c r="E57" i="1"/>
  <c r="G57" i="1"/>
  <c r="D58" i="1"/>
  <c r="E58" i="1"/>
  <c r="F58" i="1"/>
  <c r="G58" i="1"/>
  <c r="H58" i="1"/>
  <c r="J58" i="1"/>
  <c r="L58" i="1"/>
  <c r="N58" i="1"/>
  <c r="D59" i="1"/>
  <c r="E59" i="1"/>
  <c r="F59" i="1"/>
  <c r="G59" i="1"/>
  <c r="H59" i="1"/>
  <c r="J59" i="1"/>
  <c r="L59" i="1"/>
  <c r="N59" i="1"/>
  <c r="D60" i="1"/>
  <c r="E60" i="1"/>
  <c r="F60" i="1"/>
  <c r="G60" i="1"/>
  <c r="H60" i="1"/>
  <c r="J60" i="1"/>
  <c r="L60" i="1"/>
  <c r="N60" i="1"/>
  <c r="E61" i="1"/>
  <c r="G61" i="1"/>
  <c r="I61" i="1"/>
  <c r="K61" i="1"/>
  <c r="M61" i="1"/>
</calcChain>
</file>

<file path=xl/sharedStrings.xml><?xml version="1.0" encoding="utf-8"?>
<sst xmlns="http://schemas.openxmlformats.org/spreadsheetml/2006/main" count="127" uniqueCount="66">
  <si>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</si>
  <si>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</si>
  <si>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</si>
  <si>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</si>
  <si>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</si>
  <si>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</si>
  <si>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</si>
  <si>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</si>
  <si>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</si>
  <si>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</si>
  <si>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</si>
  <si>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</si>
  <si>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</si>
  <si>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</si>
  <si>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</si>
  <si>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</si>
  <si>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</si>
  <si>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</si>
  <si>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</si>
  <si>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</si>
  <si>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</si>
  <si>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</si>
  <si>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</si>
  <si>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</si>
  <si>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</si>
  <si>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</si>
  <si>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</si>
  <si>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</si>
  <si>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</si>
  <si>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</si>
  <si>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</si>
  <si>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</si>
  <si>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</si>
  <si>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</si>
  <si>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</si>
  <si>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</si>
  <si>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</si>
  <si>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</si>
  <si>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</si>
  <si>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</si>
  <si>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</si>
  <si>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</si>
  <si>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</si>
  <si>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</si>
  <si>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</si>
  <si>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</si>
  <si>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</si>
  <si>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</si>
  <si>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</si>
  <si>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</si>
  <si>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</si>
  <si>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</si>
  <si>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</si>
  <si>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</si>
  <si>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</si>
  <si>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</si>
  <si>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</si>
  <si>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</si>
  <si>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</si>
  <si>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</si>
  <si>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</si>
  <si>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</si>
  <si>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</si>
  <si>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A- EIA  June 00 REVISED ESTIMATE</t>
  </si>
  <si>
    <t>B- EIA  July 00 ESTIMATE</t>
  </si>
  <si>
    <t>C- EIA  July 00 ESTIMATE plus AGA Weekly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</si>
</sst>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42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showGridLines="0" tabSelected="1" topLeftCell="A14" workbookViewId="0">
      <selection activeCell="D22" sqref="D22"/>
    </sheetView>
  </sheetViews>
  <sheetFormatPr defaultRowHeight="12.75" x14ac:dyDescent="0.2"/>
  <cols>
    <col min="1" max="1" width="23.28515625" style="1" customWidth="1"/>
    <col min="2" max="11" width="8.28515625" customWidth="1"/>
    <col min="12" max="12" width="8.7109375" customWidth="1"/>
    <col min="13" max="13" width="8.28515625" customWidth="1"/>
    <col min="14" max="14" width="8.7109375" customWidth="1"/>
    <col min="15" max="15" width="8.28515625" customWidth="1"/>
    <col min="16" max="16" width="10.140625" style="16" customWidth="1"/>
    <col min="17" max="17" width="7.28515625" style="3" customWidth="1"/>
    <col min="18" max="18" width="8.28515625" customWidth="1"/>
    <col min="19" max="19" width="7.7109375" style="3" customWidth="1"/>
    <col min="20" max="20" width="8.28515625" customWidth="1"/>
    <col min="21" max="21" width="7.7109375" style="3" customWidth="1"/>
    <col min="22" max="22" width="8.28515625" customWidth="1"/>
    <col min="23" max="23" width="7.7109375" style="3" customWidth="1"/>
    <col min="24" max="24" width="8.28515625" customWidth="1"/>
    <col min="25" max="25" width="7.28515625" style="3" customWidth="1"/>
    <col min="26" max="26" width="8.28515625" customWidth="1"/>
  </cols>
  <sheetData>
    <row r="1" spans="1:26" ht="18" x14ac:dyDescent="0.25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25">
      <c r="C3" s="57"/>
    </row>
    <row r="4" spans="1:26" s="6" customFormat="1" ht="13.5" thickBot="1" x14ac:dyDescent="0.25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5" thickBot="1" x14ac:dyDescent="0.25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5" thickBot="1" x14ac:dyDescent="0.25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">
      <c r="A10" s="19" t="s">
        <v>17</v>
      </c>
      <c r="B10" s="20">
        <v>1769</v>
      </c>
      <c r="C10" s="16">
        <f t="shared" ref="C10:C17" si="2">(B10-L40)/30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5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 t="shared" ref="I17:I22" si="9">(H17-F17)/31</f>
        <v>9.258064516129032</v>
      </c>
      <c r="J17" s="17">
        <v>2495</v>
      </c>
      <c r="K17" s="16">
        <f t="shared" ref="K17:K22" si="10">(J17-H17)/31</f>
        <v>6.258064516129032</v>
      </c>
      <c r="L17" s="17">
        <v>2802</v>
      </c>
      <c r="M17" s="16">
        <f>(L17-J17)/30</f>
        <v>10.233333333333333</v>
      </c>
      <c r="N17" s="17">
        <v>2996</v>
      </c>
      <c r="O17" s="16">
        <f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">
      <c r="A18" s="1" t="s">
        <v>25</v>
      </c>
      <c r="B18" s="17">
        <v>854</v>
      </c>
      <c r="C18" s="16">
        <f>(B18-L48)/26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 t="shared" si="9"/>
        <v>11.903225806451612</v>
      </c>
      <c r="J18" s="17">
        <v>2245</v>
      </c>
      <c r="K18" s="16">
        <f t="shared" si="10"/>
        <v>11.193548387096774</v>
      </c>
      <c r="L18" s="17">
        <v>2605</v>
      </c>
      <c r="M18" s="16">
        <f>(L18-J18)/30</f>
        <v>12</v>
      </c>
      <c r="N18" s="17">
        <v>2810</v>
      </c>
      <c r="O18" s="16">
        <f>(N18-L18)/31</f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">
      <c r="A19" s="1" t="s">
        <v>26</v>
      </c>
      <c r="B19" s="17">
        <v>1051</v>
      </c>
      <c r="C19" s="16">
        <f>(B19-L49)/30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 t="shared" si="9"/>
        <v>9.2258064516129039</v>
      </c>
      <c r="J19" s="27">
        <v>2338</v>
      </c>
      <c r="K19" s="16">
        <f t="shared" si="10"/>
        <v>10.35483870967742</v>
      </c>
      <c r="L19" s="27">
        <v>2672</v>
      </c>
      <c r="M19" s="16">
        <f>(L19-J19)/30</f>
        <v>11.133333333333333</v>
      </c>
      <c r="N19" s="27">
        <v>2886</v>
      </c>
      <c r="O19" s="16">
        <f>(N19-L19)/31</f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">
      <c r="A20" s="1" t="s">
        <v>27</v>
      </c>
      <c r="B20" s="27">
        <v>1386</v>
      </c>
      <c r="C20" s="16">
        <f>(B20-L50)/30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 t="shared" si="9"/>
        <v>10.129032258064516</v>
      </c>
      <c r="J20" s="27">
        <v>2698</v>
      </c>
      <c r="K20" s="16">
        <f t="shared" si="10"/>
        <v>8.7096774193548381</v>
      </c>
      <c r="L20" s="27">
        <v>2928</v>
      </c>
      <c r="M20" s="16">
        <f>(L20-J20)/30</f>
        <v>7.666666666666667</v>
      </c>
      <c r="N20" s="27">
        <v>3191</v>
      </c>
      <c r="O20" s="16">
        <f>(N20-L20)/31</f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">
      <c r="A21" s="1" t="s">
        <v>51</v>
      </c>
      <c r="B21" s="27">
        <v>1514</v>
      </c>
      <c r="C21" s="16">
        <f>(B21-L51)/30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 t="shared" si="9"/>
        <v>7.5161290322580649</v>
      </c>
      <c r="J21" s="27">
        <v>2632</v>
      </c>
      <c r="K21" s="16">
        <f t="shared" si="10"/>
        <v>7.806451612903226</v>
      </c>
      <c r="L21" s="27">
        <v>2884</v>
      </c>
      <c r="M21" s="16">
        <f>(L21-J21)/30</f>
        <v>8.4</v>
      </c>
      <c r="N21" s="27">
        <v>3026</v>
      </c>
      <c r="O21" s="16">
        <f>(N21-L21)/31</f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">
      <c r="A22" s="1" t="s">
        <v>61</v>
      </c>
      <c r="B22" s="27">
        <v>1184</v>
      </c>
      <c r="C22" s="16">
        <f>(B22-L61)/30</f>
        <v>1.1333333333333333</v>
      </c>
      <c r="D22" s="27">
        <v>1426</v>
      </c>
      <c r="E22" s="16">
        <f t="shared" si="7"/>
        <v>7.806451612903226</v>
      </c>
      <c r="F22" s="73">
        <v>1737</v>
      </c>
      <c r="G22" s="16">
        <f t="shared" si="8"/>
        <v>10.366666666666667</v>
      </c>
      <c r="H22" s="73">
        <v>2065</v>
      </c>
      <c r="I22" s="16">
        <f t="shared" si="9"/>
        <v>10.580645161290322</v>
      </c>
      <c r="J22" s="73">
        <f>H22+52+55+52+([2]STOR951!$E$25/7*4)+([1]STOR951!$E$25/7*1)</f>
        <v>2267.1428571428573</v>
      </c>
      <c r="K22" s="16">
        <f t="shared" si="10"/>
        <v>6.5207373271889466</v>
      </c>
      <c r="L22" s="73">
        <f>J22+([1]STOR951!$E$25/7*6)</f>
        <v>2303.1428571428573</v>
      </c>
      <c r="M22" s="16">
        <f>(L22-J22)/6</f>
        <v>6</v>
      </c>
      <c r="N22" s="27"/>
      <c r="O22" s="16"/>
      <c r="Q22"/>
      <c r="S22"/>
      <c r="U22"/>
      <c r="W22"/>
      <c r="Y22"/>
    </row>
    <row r="23" spans="1:25" ht="22.5" hidden="1" x14ac:dyDescent="0.2">
      <c r="A23" s="60" t="s">
        <v>30</v>
      </c>
      <c r="B23" s="27">
        <f>IF(B20=0,L50,B20)-(-C28*0.0001)</f>
        <v>1386.0002915897435</v>
      </c>
      <c r="C23" s="16">
        <f>IF(B20=0,(-L50+B23)/0.0001,(-B20+B23)/0.0001)</f>
        <v>2.9158974348320044</v>
      </c>
      <c r="D23" s="27">
        <f>IF(D20=0,N50,D20)-(-E28*0.0001)</f>
        <v>1774.000941935484</v>
      </c>
      <c r="E23" s="16">
        <f>IF(D20=0,(-N50+D23)/0.0001,(-D20+D23)/0.0001)</f>
        <v>9.4193548397925042</v>
      </c>
      <c r="F23" s="75">
        <f>IF(F20=0,P50,F20)-(-G28*0.0001)</f>
        <v>2114.0010563636365</v>
      </c>
      <c r="G23" s="16">
        <f>IF(F20=0,(-P50+F23)/0.0001,(-F20+F23)/0.0001)</f>
        <v>10.5636363650774</v>
      </c>
      <c r="H23" s="75">
        <f>IF(H20=0,R50,H20)-(-I28*0.0001)</f>
        <v>2428.0009489736071</v>
      </c>
      <c r="I23" s="16">
        <f>IF(H20=0,(-R50+H23)/0.0001,(-H20+H23)/0.0001)</f>
        <v>9.489736071373045</v>
      </c>
      <c r="J23" s="75">
        <f>IF(J20=0,T50,J20)-(-K28*0.0001)</f>
        <v>2698.0008988269797</v>
      </c>
      <c r="K23" s="16">
        <f>IF(J20=0,(-T50+J23)/0.0001,(-J20+J23)/0.0001)</f>
        <v>8.9882697966459091</v>
      </c>
      <c r="L23" s="75">
        <f>IF(L20=0,V50,L20)-(-M28*0.0001)</f>
        <v>2928.0009506060605</v>
      </c>
      <c r="M23" s="16">
        <f>IF(L20=0,(-V50+L23)/0.0001,(-L20+L23)/0.0001)</f>
        <v>9.5060606054175878</v>
      </c>
      <c r="N23" s="17">
        <f>IF(N20=0,L23,N20)-(-O28*0.001)</f>
        <v>3191.0047478005863</v>
      </c>
      <c r="O23" s="16">
        <f>IF(N20=0,(-L23+N23)/0.001,(-N20+N23)/0.001)</f>
        <v>4.7478005863013095</v>
      </c>
      <c r="P23" s="16">
        <f t="shared" si="6"/>
        <v>7.687449182337029</v>
      </c>
      <c r="Q23"/>
      <c r="S23"/>
      <c r="U23"/>
      <c r="W23"/>
      <c r="Y23"/>
    </row>
    <row r="24" spans="1:25" ht="22.5" hidden="1" x14ac:dyDescent="0.2">
      <c r="A24" s="60" t="s">
        <v>31</v>
      </c>
      <c r="B24" s="27">
        <f>IF(B20=0,L50,B20)-(-C29*0.0001)</f>
        <v>1386.000243076923</v>
      </c>
      <c r="C24" s="16">
        <f>IF(B20=0,(-L50+B24)/0.0001,(-B20+B24)/0.0001)</f>
        <v>2.4307692297043104</v>
      </c>
      <c r="D24" s="27">
        <f>IF(D20=0,N50,D20)-(-E29*0.0001)</f>
        <v>1774.0009784946237</v>
      </c>
      <c r="E24" s="16">
        <f>IF(D20=0,(-N50+D24)/0.0001,(-D20+D24)/0.0001)</f>
        <v>9.7849462372323615</v>
      </c>
      <c r="F24" s="75">
        <f>IF(F20=0,P50,F20)-(-G29*0.0001)</f>
        <v>2114.0012000000002</v>
      </c>
      <c r="G24" s="16">
        <f>IF(F20=0,(-P50+F24)/0.0001,(-F20+F24)/0.0001)</f>
        <v>12.000000001535227</v>
      </c>
      <c r="H24" s="75">
        <f>IF(H20=0,R50,H20)-(-I29*0.0001)</f>
        <v>2428.0010129032257</v>
      </c>
      <c r="I24" s="16">
        <f>IF(H20=0,(-R50+H24)/0.0001,(-H20+H24)/0.0001)</f>
        <v>10.129032257282233</v>
      </c>
      <c r="J24" s="75">
        <f>IF(J20=0,T50,J20)-(-K29*0.0001)</f>
        <v>2698.0009268817203</v>
      </c>
      <c r="K24" s="16">
        <f>IF(J20=0,(-T50+J24)/0.0001,(-J20+J24)/0.0001)</f>
        <v>9.2688172026100801</v>
      </c>
      <c r="L24" s="75">
        <f>IF(L20=0,V50,L20)-(-M29*0.0001)</f>
        <v>2928.0011122222222</v>
      </c>
      <c r="M24" s="16">
        <f>IF(L20=0,(-V50+L24)/0.0001,(-L20+L24)/0.0001)</f>
        <v>11.122222222184064</v>
      </c>
      <c r="N24" s="17">
        <f>IF(N20=0,L24,N20)-(-O29*0.001)</f>
        <v>3191.0065913978497</v>
      </c>
      <c r="O24" s="16">
        <f>IF(N20=0,(-L24+N24)/0.001,(-N20+N24)/0.001)</f>
        <v>6.5913978496610071</v>
      </c>
      <c r="P24" s="16">
        <f t="shared" si="6"/>
        <v>8.367493796337536</v>
      </c>
      <c r="Q24"/>
      <c r="S24"/>
      <c r="U24"/>
      <c r="W24"/>
      <c r="Y24"/>
    </row>
    <row r="25" spans="1:25" ht="22.5" hidden="1" x14ac:dyDescent="0.2">
      <c r="A25" s="60" t="s">
        <v>32</v>
      </c>
      <c r="B25" s="27">
        <f>IF(B20=0,L50,B20)-(-C13*0.0001)</f>
        <v>1386.0003966666666</v>
      </c>
      <c r="C25" s="16">
        <f>IF(B20=0,(-L50+B25)/0.0001,(-B20+B25)/0.0001)</f>
        <v>3.9666666657467431</v>
      </c>
      <c r="D25" s="27">
        <f>IF(D20=0,N50,D20)-(-E13*0.0001)</f>
        <v>1774.0007838709678</v>
      </c>
      <c r="E25" s="16">
        <f>IF(D20=0,(-N50+D25)/0.0001,(-D20+D25)/0.0001)</f>
        <v>7.8387096777987608</v>
      </c>
      <c r="F25" s="75">
        <f>IF(F20=0,P50,F20)-(-G13*0.0001)</f>
        <v>2114.0008966666664</v>
      </c>
      <c r="G25" s="16">
        <f>IF(F20=0,(-P50+F25)/0.0001,(-F20+F25)/0.0001)</f>
        <v>8.9666666644916404</v>
      </c>
      <c r="H25" s="75">
        <f>IF(H20=0,R50,H20)-(-I13*0.0001)</f>
        <v>2428.0006903225808</v>
      </c>
      <c r="I25" s="16">
        <f>IF(H20=0,(-R50+H25)/0.0001,(-H20+H25)/0.0001)</f>
        <v>6.9032258079460007</v>
      </c>
      <c r="J25" s="75">
        <f>IF(J20=0,T50,J20)-(-K13*0.0001)</f>
        <v>2698.0006741935485</v>
      </c>
      <c r="K25" s="16">
        <f>IF(J20=0,(-T50+J25)/0.0001,(-J20+J25)/0.0001)</f>
        <v>6.7419354854791891</v>
      </c>
      <c r="L25" s="75">
        <f>IF(L20=0,V50,L20)-(-M13*0.0001)</f>
        <v>2928.0007266666667</v>
      </c>
      <c r="M25" s="16">
        <f>IF(L20=0,(-V50+L25)/0.0001,(-L20+L25)/0.0001)</f>
        <v>7.266666666509991</v>
      </c>
      <c r="N25" s="17">
        <f>IF(N20=0,L25,N20)-(-O19*0.001)</f>
        <v>3191.0069032258066</v>
      </c>
      <c r="O25" s="16">
        <f>IF(N20=0,(-L25+N25)/0.001,(-N20+N25)/0.001)</f>
        <v>6.9032258065817587</v>
      </c>
      <c r="P25" s="16">
        <f t="shared" si="6"/>
        <v>6.8867383513406821</v>
      </c>
      <c r="Q25"/>
      <c r="S25"/>
      <c r="U25"/>
      <c r="W25"/>
      <c r="Y25"/>
    </row>
    <row r="26" spans="1:25" x14ac:dyDescent="0.2">
      <c r="B26" s="27"/>
      <c r="C26" s="16"/>
      <c r="D26" s="27"/>
      <c r="E26" s="16"/>
      <c r="F26" s="79" t="s">
        <v>28</v>
      </c>
      <c r="G26" s="16"/>
      <c r="H26" s="79" t="s">
        <v>29</v>
      </c>
      <c r="I26" s="16"/>
      <c r="J26" s="79" t="s">
        <v>62</v>
      </c>
      <c r="K26" s="16"/>
      <c r="L26" s="79" t="s">
        <v>62</v>
      </c>
      <c r="M26" s="16"/>
      <c r="N26" s="17"/>
      <c r="O26" s="16"/>
      <c r="Q26"/>
      <c r="S26"/>
      <c r="U26"/>
      <c r="W26"/>
      <c r="Y26"/>
    </row>
    <row r="27" spans="1:25" hidden="1" x14ac:dyDescent="0.2">
      <c r="A27" s="44" t="s">
        <v>33</v>
      </c>
      <c r="B27" s="33"/>
      <c r="C27" s="45"/>
      <c r="D27" s="33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69"/>
      <c r="Q27"/>
      <c r="S27"/>
      <c r="U27"/>
      <c r="W27"/>
      <c r="Y27"/>
    </row>
    <row r="28" spans="1:25" hidden="1" x14ac:dyDescent="0.2">
      <c r="A28" s="34" t="s">
        <v>34</v>
      </c>
      <c r="B28" s="27">
        <f>AVERAGE(B9:B19)</f>
        <v>1514.6363636363637</v>
      </c>
      <c r="C28" s="28">
        <f>AVERAGE(C9:C19)</f>
        <v>2.9158974358974361</v>
      </c>
      <c r="D28" s="74">
        <f t="shared" ref="D28:P28" si="11">AVERAGE(D9:D19)</f>
        <v>1806.6363636363637</v>
      </c>
      <c r="E28" s="28">
        <f t="shared" si="11"/>
        <v>9.4193548387096779</v>
      </c>
      <c r="F28" s="74">
        <f t="shared" si="11"/>
        <v>2123.5454545454545</v>
      </c>
      <c r="G28" s="28">
        <f t="shared" si="11"/>
        <v>10.563636363636364</v>
      </c>
      <c r="H28" s="74">
        <f t="shared" si="11"/>
        <v>2417.7272727272725</v>
      </c>
      <c r="I28" s="28">
        <f t="shared" si="11"/>
        <v>9.4897360703812303</v>
      </c>
      <c r="J28" s="74">
        <f t="shared" si="11"/>
        <v>2696.3636363636365</v>
      </c>
      <c r="K28" s="28">
        <f t="shared" si="11"/>
        <v>8.9882697947214059</v>
      </c>
      <c r="L28" s="74">
        <f t="shared" si="11"/>
        <v>2981.5454545454545</v>
      </c>
      <c r="M28" s="28">
        <f t="shared" si="11"/>
        <v>9.5060606060606059</v>
      </c>
      <c r="N28" s="74">
        <f t="shared" si="11"/>
        <v>3128.7272727272725</v>
      </c>
      <c r="O28" s="28">
        <f t="shared" si="11"/>
        <v>4.747800586510265</v>
      </c>
      <c r="P28" s="28">
        <f t="shared" si="11"/>
        <v>7.6432689174624651</v>
      </c>
      <c r="Q28"/>
      <c r="S28"/>
      <c r="U28"/>
      <c r="W28"/>
      <c r="Y28"/>
    </row>
    <row r="29" spans="1:25" hidden="1" x14ac:dyDescent="0.2">
      <c r="A29" s="34" t="s">
        <v>35</v>
      </c>
      <c r="B29" s="27">
        <f>AVERAGE(B9:B17)</f>
        <v>1639.5555555555557</v>
      </c>
      <c r="C29" s="72">
        <f>AVERAGE(C17:C19)</f>
        <v>2.4307692307692306</v>
      </c>
      <c r="D29" s="27">
        <f>AVERAGE(D9:D17)</f>
        <v>1927.4444444444443</v>
      </c>
      <c r="E29" s="72">
        <f>AVERAGE(E17:E19)</f>
        <v>9.78494623655914</v>
      </c>
      <c r="F29" s="27">
        <f>AVERAGE(F9:F17)</f>
        <v>2233.2222222222222</v>
      </c>
      <c r="G29" s="72">
        <f>AVERAGE(G17:G19)</f>
        <v>12</v>
      </c>
      <c r="H29" s="27">
        <f>AVERAGE(H9:H17)</f>
        <v>2520</v>
      </c>
      <c r="I29" s="72">
        <f>AVERAGE(I17:I19)</f>
        <v>10.129032258064516</v>
      </c>
      <c r="J29" s="27">
        <f>AVERAGE(J9:J17)</f>
        <v>2786.3333333333335</v>
      </c>
      <c r="K29" s="72">
        <f>AVERAGE(K17:K19)</f>
        <v>9.2688172043010759</v>
      </c>
      <c r="L29" s="27">
        <f>AVERAGE(L9:L17)</f>
        <v>3057.7777777777778</v>
      </c>
      <c r="M29" s="72">
        <f>AVERAGE(M17:M19)</f>
        <v>11.122222222222222</v>
      </c>
      <c r="N29" s="27">
        <f>AVERAGE(N9:N17)</f>
        <v>3191.1111111111113</v>
      </c>
      <c r="O29" s="72">
        <f>AVERAGE(O17:O19)</f>
        <v>6.5913978494623651</v>
      </c>
      <c r="P29" s="72">
        <f>AVERAGE(P17:P19)</f>
        <v>8.3674937965260554</v>
      </c>
      <c r="Q29"/>
      <c r="S29"/>
      <c r="U29"/>
      <c r="W29"/>
      <c r="Y29"/>
    </row>
    <row r="30" spans="1:25" hidden="1" x14ac:dyDescent="0.2">
      <c r="A30" s="34" t="s">
        <v>36</v>
      </c>
      <c r="B30" s="27"/>
      <c r="C30" s="28"/>
      <c r="D30" s="27"/>
      <c r="E30" s="28"/>
      <c r="F30" s="27"/>
      <c r="G30" s="28"/>
      <c r="H30" s="27"/>
      <c r="I30" s="28"/>
      <c r="J30" s="27"/>
      <c r="K30" s="28"/>
      <c r="L30" s="27"/>
      <c r="M30" s="28"/>
      <c r="N30" s="27"/>
      <c r="O30" s="28"/>
      <c r="P30" s="70"/>
      <c r="Q30"/>
      <c r="S30"/>
      <c r="U30"/>
      <c r="W30"/>
      <c r="Y30"/>
    </row>
    <row r="31" spans="1:25" hidden="1" x14ac:dyDescent="0.2">
      <c r="A31" s="34" t="s">
        <v>37</v>
      </c>
      <c r="B31" s="27"/>
      <c r="C31" s="28"/>
      <c r="D31" s="27"/>
      <c r="E31" s="28"/>
      <c r="F31" s="27"/>
      <c r="G31" s="28"/>
      <c r="H31" s="27"/>
      <c r="I31" s="28"/>
      <c r="J31" s="27"/>
      <c r="K31" s="28"/>
      <c r="L31" s="27"/>
      <c r="M31" s="28"/>
      <c r="N31" s="27"/>
      <c r="O31" s="28"/>
      <c r="P31" s="70"/>
      <c r="Q31"/>
      <c r="S31"/>
      <c r="U31"/>
      <c r="W31"/>
      <c r="Y31"/>
    </row>
    <row r="32" spans="1:25" hidden="1" x14ac:dyDescent="0.2">
      <c r="A32" s="34" t="s">
        <v>34</v>
      </c>
      <c r="B32" s="35">
        <f>(B28-L54)/($N$28-$L$54)</f>
        <v>7.3653784949939308E-2</v>
      </c>
      <c r="C32" s="27"/>
      <c r="D32" s="35">
        <f>(D28-B28)/($N$28-$L$54)</f>
        <v>0.16758231724814393</v>
      </c>
      <c r="E32" s="27"/>
      <c r="F32" s="35">
        <f>(F28-D28)/($N$28-$L$54)</f>
        <v>0.18187794456009634</v>
      </c>
      <c r="G32" s="27"/>
      <c r="H32" s="35">
        <f>(H28-F28)/($N$28-$L$54)</f>
        <v>0.16883448898349734</v>
      </c>
      <c r="I32" s="27"/>
      <c r="J32" s="35">
        <f>(J28-H28)/($N$28-$L$54)</f>
        <v>0.1599127653691039</v>
      </c>
      <c r="K32" s="27"/>
      <c r="L32" s="35">
        <f>(L28-J28)/($N$28-$L$54)</f>
        <v>0.16366928057516414</v>
      </c>
      <c r="M32" s="27"/>
      <c r="N32" s="35">
        <f>(N28-L28)/($N$28-$L$54)</f>
        <v>8.4469418314055023E-2</v>
      </c>
      <c r="O32" s="61">
        <f>SUM(B32:N32)</f>
        <v>1</v>
      </c>
      <c r="P32" s="70"/>
      <c r="Q32"/>
      <c r="S32"/>
      <c r="U32"/>
      <c r="W32"/>
      <c r="Y32"/>
    </row>
    <row r="33" spans="1:25" hidden="1" x14ac:dyDescent="0.2">
      <c r="A33" s="34" t="s">
        <v>38</v>
      </c>
      <c r="B33" s="35">
        <f>(B29-L55)/($N$29-$L$55)</f>
        <v>0.33039225088711999</v>
      </c>
      <c r="C33" s="33"/>
      <c r="D33" s="35">
        <f>(D29-B29)/($N$29-$L$55)</f>
        <v>0.12424474920878478</v>
      </c>
      <c r="E33" s="33"/>
      <c r="F33" s="35">
        <f>(F29-D29)/($N$29-$L$55)</f>
        <v>0.13196509063009496</v>
      </c>
      <c r="G33" s="33"/>
      <c r="H33" s="35">
        <f>(H29-F29)/($N$29-$L$55)</f>
        <v>0.12376522489690228</v>
      </c>
      <c r="I33" s="33"/>
      <c r="J33" s="35">
        <f>(J29-H29)/($N$29-$L$55)</f>
        <v>0.11494197755826226</v>
      </c>
      <c r="K33" s="33"/>
      <c r="L33" s="35">
        <f>(L29-J29)/($N$29-$L$55)</f>
        <v>0.11714778939292217</v>
      </c>
      <c r="M33" s="33"/>
      <c r="N33" s="35">
        <f>(N29-L29)/($N$29-$L$55)</f>
        <v>5.7542917425913553E-2</v>
      </c>
      <c r="O33" s="61">
        <f>SUM(B33:N33)</f>
        <v>1</v>
      </c>
      <c r="P33" s="70"/>
      <c r="Q33"/>
      <c r="S33"/>
      <c r="U33"/>
      <c r="W33"/>
      <c r="Y33"/>
    </row>
    <row r="34" spans="1:25" hidden="1" x14ac:dyDescent="0.2">
      <c r="A34" s="47" t="s">
        <v>39</v>
      </c>
      <c r="B34" s="26">
        <f>(B18-L48)/($N$18-$L$48)</f>
        <v>4.6783625730994149E-2</v>
      </c>
      <c r="C34" s="41"/>
      <c r="D34" s="26">
        <f>(D18-B18)/($N$18-$L$48)</f>
        <v>0.14961013645224172</v>
      </c>
      <c r="E34" s="41"/>
      <c r="F34" s="26">
        <f>(F18-D18)/($N$18-$L$48)</f>
        <v>0.17933723196881091</v>
      </c>
      <c r="G34" s="41"/>
      <c r="H34" s="26">
        <f>(H18-F18)/($N$18-$L$48)</f>
        <v>0.17982456140350878</v>
      </c>
      <c r="I34" s="41"/>
      <c r="J34" s="26">
        <f>(J18-H18)/($N$18-$L$48)</f>
        <v>0.16910331384015595</v>
      </c>
      <c r="K34" s="41"/>
      <c r="L34" s="26">
        <f>(L18-J18)/($N$18-$L$48)</f>
        <v>0.17543859649122806</v>
      </c>
      <c r="M34" s="41"/>
      <c r="N34" s="26">
        <f>(N18-L18)/($N$18-$L$48)</f>
        <v>9.9902534113060423E-2</v>
      </c>
      <c r="O34" s="62">
        <f>SUM(B34:N34)</f>
        <v>1</v>
      </c>
      <c r="P34" s="71"/>
      <c r="Q34"/>
      <c r="S34"/>
      <c r="U34"/>
      <c r="W34"/>
      <c r="Y34"/>
    </row>
    <row r="35" spans="1:25" ht="6" customHeight="1" thickBot="1" x14ac:dyDescent="0.25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6"/>
      <c r="R35" s="17"/>
      <c r="S35" s="16"/>
      <c r="T35" s="17"/>
      <c r="U35" s="16"/>
      <c r="V35" s="17"/>
      <c r="W35" s="16"/>
      <c r="X35" s="17"/>
      <c r="Y35" s="16"/>
    </row>
    <row r="36" spans="1:25" ht="12" customHeight="1" thickBot="1" x14ac:dyDescent="0.25">
      <c r="B36" s="17"/>
      <c r="C36" s="17"/>
      <c r="D36" s="38" t="s">
        <v>40</v>
      </c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43"/>
      <c r="P36" s="28"/>
      <c r="Q36"/>
      <c r="R36" s="17"/>
      <c r="S36" s="16"/>
      <c r="T36" s="17"/>
      <c r="U36" s="16"/>
      <c r="V36" s="17"/>
      <c r="W36" s="16"/>
      <c r="X36" s="17"/>
      <c r="Y36" s="16"/>
    </row>
    <row r="37" spans="1:25" ht="12" customHeight="1" thickBot="1" x14ac:dyDescent="0.25">
      <c r="B37" s="17"/>
      <c r="C37" s="17"/>
      <c r="D37" s="2" t="s">
        <v>41</v>
      </c>
      <c r="E37" s="4"/>
      <c r="F37" s="2" t="s">
        <v>42</v>
      </c>
      <c r="G37" s="4"/>
      <c r="H37" s="2" t="s">
        <v>43</v>
      </c>
      <c r="I37" s="4"/>
      <c r="J37" s="2" t="s">
        <v>44</v>
      </c>
      <c r="K37" s="4"/>
      <c r="L37" s="2" t="s">
        <v>45</v>
      </c>
      <c r="M37" s="4"/>
      <c r="N37" s="29" t="s">
        <v>46</v>
      </c>
      <c r="P37" s="63" t="s">
        <v>47</v>
      </c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x14ac:dyDescent="0.2">
      <c r="B38" s="17"/>
      <c r="C38" s="17"/>
      <c r="D38" s="12" t="s">
        <v>11</v>
      </c>
      <c r="E38" s="13" t="s">
        <v>12</v>
      </c>
      <c r="F38" s="12" t="s">
        <v>11</v>
      </c>
      <c r="G38" s="13" t="s">
        <v>12</v>
      </c>
      <c r="H38" s="12" t="s">
        <v>11</v>
      </c>
      <c r="I38" s="13" t="s">
        <v>12</v>
      </c>
      <c r="J38" s="12" t="s">
        <v>11</v>
      </c>
      <c r="K38" s="13" t="s">
        <v>12</v>
      </c>
      <c r="L38" s="12" t="s">
        <v>11</v>
      </c>
      <c r="M38" s="13" t="s">
        <v>12</v>
      </c>
      <c r="N38" s="30" t="s">
        <v>48</v>
      </c>
      <c r="P38" s="64" t="s">
        <v>49</v>
      </c>
      <c r="Q38" s="16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25">
      <c r="B39" s="17"/>
      <c r="C39" s="17"/>
      <c r="D39" s="14" t="s">
        <v>14</v>
      </c>
      <c r="E39" s="15" t="s">
        <v>15</v>
      </c>
      <c r="F39" s="14" t="s">
        <v>14</v>
      </c>
      <c r="G39" s="15" t="s">
        <v>15</v>
      </c>
      <c r="H39" s="14" t="s">
        <v>14</v>
      </c>
      <c r="I39" s="15" t="s">
        <v>15</v>
      </c>
      <c r="J39" s="14" t="s">
        <v>14</v>
      </c>
      <c r="K39" s="15" t="s">
        <v>15</v>
      </c>
      <c r="L39" s="14" t="s">
        <v>14</v>
      </c>
      <c r="M39" s="15" t="s">
        <v>15</v>
      </c>
      <c r="N39" s="14" t="s">
        <v>50</v>
      </c>
      <c r="P39" s="65" t="s">
        <v>12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">
      <c r="A40" s="19" t="s">
        <v>16</v>
      </c>
      <c r="B40" s="17"/>
      <c r="C40" s="17"/>
      <c r="D40" s="20">
        <v>3059</v>
      </c>
      <c r="E40" s="16">
        <f t="shared" ref="E40:E60" si="12">(D40-N9)/30</f>
        <v>-1.5666666666666667</v>
      </c>
      <c r="F40" s="20">
        <v>2755</v>
      </c>
      <c r="G40" s="16">
        <f t="shared" ref="G40:G47" si="13">(F40-D40)/31</f>
        <v>-9.806451612903226</v>
      </c>
      <c r="H40" s="20">
        <v>2229</v>
      </c>
      <c r="I40" s="22">
        <f t="shared" ref="I40:I47" si="14">(H40-F40)/31</f>
        <v>-16.967741935483872</v>
      </c>
      <c r="J40" s="20">
        <v>1827</v>
      </c>
      <c r="K40" s="22">
        <f t="shared" ref="K40:K47" si="15">(J40-H40)/28</f>
        <v>-14.357142857142858</v>
      </c>
      <c r="L40" s="20">
        <v>1684</v>
      </c>
      <c r="M40" s="22">
        <f t="shared" ref="M40:M47" si="16">(L40-J40)/31</f>
        <v>-4.612903225806452</v>
      </c>
      <c r="N40" s="21">
        <f t="shared" ref="N40:N51" si="17">L40/N9</f>
        <v>0.54217643271088212</v>
      </c>
      <c r="P40" s="16">
        <f>(E40+G40+I40+K40+M40)/5</f>
        <v>-9.4621812596006158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x14ac:dyDescent="0.2">
      <c r="A41" s="19" t="s">
        <v>17</v>
      </c>
      <c r="B41" s="17"/>
      <c r="C41" s="17"/>
      <c r="D41" s="20">
        <v>3171</v>
      </c>
      <c r="E41" s="16">
        <f t="shared" si="12"/>
        <v>-2.4</v>
      </c>
      <c r="F41" s="20">
        <v>2850</v>
      </c>
      <c r="G41" s="16">
        <f t="shared" si="13"/>
        <v>-10.35483870967742</v>
      </c>
      <c r="H41" s="20">
        <v>2509</v>
      </c>
      <c r="I41" s="22">
        <f t="shared" si="14"/>
        <v>-11</v>
      </c>
      <c r="J41" s="20">
        <v>1994</v>
      </c>
      <c r="K41" s="22">
        <f t="shared" si="15"/>
        <v>-18.392857142857142</v>
      </c>
      <c r="L41" s="20">
        <v>1776</v>
      </c>
      <c r="M41" s="22">
        <f t="shared" si="16"/>
        <v>-7.032258064516129</v>
      </c>
      <c r="N41" s="21">
        <f t="shared" si="17"/>
        <v>0.54764107308048104</v>
      </c>
      <c r="P41" s="16">
        <f>(E41+G41+I41+K41+M41)/5</f>
        <v>-9.8359907834101392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">
      <c r="A42" s="19" t="s">
        <v>18</v>
      </c>
      <c r="B42" s="17"/>
      <c r="C42" s="17"/>
      <c r="D42" s="20">
        <v>3199</v>
      </c>
      <c r="E42" s="16">
        <f t="shared" si="12"/>
        <v>-2.2999999999999998</v>
      </c>
      <c r="F42" s="20">
        <v>2513</v>
      </c>
      <c r="G42" s="16">
        <f t="shared" si="13"/>
        <v>-22.129032258064516</v>
      </c>
      <c r="H42" s="20">
        <v>2268</v>
      </c>
      <c r="I42" s="22">
        <f t="shared" si="14"/>
        <v>-7.903225806451613</v>
      </c>
      <c r="J42" s="20">
        <v>1999</v>
      </c>
      <c r="K42" s="22">
        <f t="shared" si="15"/>
        <v>-9.6071428571428577</v>
      </c>
      <c r="L42" s="20">
        <v>1867</v>
      </c>
      <c r="M42" s="22">
        <f t="shared" si="16"/>
        <v>-4.258064516129032</v>
      </c>
      <c r="N42" s="21">
        <f t="shared" si="17"/>
        <v>0.57129742962056307</v>
      </c>
      <c r="P42" s="16">
        <f t="shared" ref="P42:P51" si="18">(E42+G42+I42+K42+M42)/5</f>
        <v>-9.2394930875576033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">
      <c r="A43" s="19" t="s">
        <v>19</v>
      </c>
      <c r="B43" s="17"/>
      <c r="C43" s="17"/>
      <c r="D43" s="20">
        <v>3478</v>
      </c>
      <c r="E43" s="16">
        <f t="shared" si="12"/>
        <v>0.13333333333333333</v>
      </c>
      <c r="F43" s="20">
        <v>3070</v>
      </c>
      <c r="G43" s="16">
        <f t="shared" si="13"/>
        <v>-13.161290322580646</v>
      </c>
      <c r="H43" s="20">
        <v>2368</v>
      </c>
      <c r="I43" s="22">
        <f t="shared" si="14"/>
        <v>-22.64516129032258</v>
      </c>
      <c r="J43" s="20">
        <v>2089</v>
      </c>
      <c r="K43" s="22">
        <f t="shared" si="15"/>
        <v>-9.9642857142857135</v>
      </c>
      <c r="L43" s="20">
        <v>1924</v>
      </c>
      <c r="M43" s="22">
        <f t="shared" si="16"/>
        <v>-5.32258064516129</v>
      </c>
      <c r="N43" s="21">
        <f t="shared" si="17"/>
        <v>0.55382843983880248</v>
      </c>
      <c r="P43" s="16">
        <f t="shared" si="18"/>
        <v>-10.191996927803379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">
      <c r="A44" s="19" t="s">
        <v>20</v>
      </c>
      <c r="B44" s="17"/>
      <c r="C44" s="17"/>
      <c r="D44" s="20">
        <v>3145</v>
      </c>
      <c r="E44" s="16">
        <f t="shared" si="12"/>
        <v>-7.0666666666666664</v>
      </c>
      <c r="F44" s="20">
        <v>2824</v>
      </c>
      <c r="G44" s="16">
        <f t="shared" si="13"/>
        <v>-10.35483870967742</v>
      </c>
      <c r="H44" s="20">
        <f>2216</f>
        <v>2216</v>
      </c>
      <c r="I44" s="22">
        <f t="shared" si="14"/>
        <v>-19.612903225806452</v>
      </c>
      <c r="J44" s="20">
        <v>1837</v>
      </c>
      <c r="K44" s="22">
        <f t="shared" si="15"/>
        <v>-13.535714285714286</v>
      </c>
      <c r="L44" s="20">
        <v>1545</v>
      </c>
      <c r="M44" s="22">
        <f t="shared" si="16"/>
        <v>-9.4193548387096779</v>
      </c>
      <c r="N44" s="21">
        <f t="shared" si="17"/>
        <v>0.46023235031277926</v>
      </c>
      <c r="P44" s="16">
        <f t="shared" si="18"/>
        <v>-11.997895545314901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">
      <c r="A45" s="1" t="s">
        <v>21</v>
      </c>
      <c r="B45" s="17"/>
      <c r="C45" s="17"/>
      <c r="D45" s="17">
        <v>3054</v>
      </c>
      <c r="E45" s="16">
        <f t="shared" si="12"/>
        <v>-5.6333333333333337</v>
      </c>
      <c r="F45" s="17">
        <v>2597</v>
      </c>
      <c r="G45" s="16">
        <f t="shared" si="13"/>
        <v>-14.741935483870968</v>
      </c>
      <c r="H45" s="17">
        <v>1827</v>
      </c>
      <c r="I45" s="16">
        <f t="shared" si="14"/>
        <v>-24.838709677419356</v>
      </c>
      <c r="J45" s="17">
        <v>1303</v>
      </c>
      <c r="K45" s="16">
        <f t="shared" si="15"/>
        <v>-18.714285714285715</v>
      </c>
      <c r="L45" s="17">
        <v>1029</v>
      </c>
      <c r="M45" s="16">
        <f t="shared" si="16"/>
        <v>-8.8387096774193541</v>
      </c>
      <c r="N45" s="21">
        <f t="shared" si="17"/>
        <v>0.3192677629537698</v>
      </c>
      <c r="P45" s="16">
        <f t="shared" si="18"/>
        <v>-14.553394777265746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">
      <c r="A46" s="1" t="s">
        <v>22</v>
      </c>
      <c r="B46" s="17"/>
      <c r="C46" s="17"/>
      <c r="D46" s="17">
        <v>2762</v>
      </c>
      <c r="E46" s="16">
        <f t="shared" si="12"/>
        <v>-7.2</v>
      </c>
      <c r="F46" s="17">
        <v>2322</v>
      </c>
      <c r="G46" s="16">
        <f t="shared" si="13"/>
        <v>-14.193548387096774</v>
      </c>
      <c r="H46" s="17">
        <v>1579</v>
      </c>
      <c r="I46" s="16">
        <f t="shared" si="14"/>
        <v>-23.967741935483872</v>
      </c>
      <c r="J46" s="17">
        <v>1091</v>
      </c>
      <c r="K46" s="16">
        <f t="shared" si="15"/>
        <v>-17.428571428571427</v>
      </c>
      <c r="L46" s="17">
        <v>958</v>
      </c>
      <c r="M46" s="16">
        <f t="shared" si="16"/>
        <v>-4.290322580645161</v>
      </c>
      <c r="N46" s="21">
        <f t="shared" si="17"/>
        <v>0.32169241101410345</v>
      </c>
      <c r="P46" s="16">
        <f t="shared" si="18"/>
        <v>-13.416036866359448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">
      <c r="A47" s="1" t="s">
        <v>23</v>
      </c>
      <c r="B47" s="17"/>
      <c r="C47" s="17"/>
      <c r="D47" s="17">
        <v>2978</v>
      </c>
      <c r="E47" s="16">
        <f t="shared" si="12"/>
        <v>-3.2333333333333334</v>
      </c>
      <c r="F47" s="17">
        <v>2606</v>
      </c>
      <c r="G47" s="16">
        <f t="shared" si="13"/>
        <v>-12</v>
      </c>
      <c r="H47" s="17">
        <v>2045</v>
      </c>
      <c r="I47" s="16">
        <f t="shared" si="14"/>
        <v>-18.096774193548388</v>
      </c>
      <c r="J47" s="17">
        <v>1542</v>
      </c>
      <c r="K47" s="16">
        <f t="shared" si="15"/>
        <v>-17.964285714285715</v>
      </c>
      <c r="L47" s="17">
        <v>1332</v>
      </c>
      <c r="M47" s="16">
        <f t="shared" si="16"/>
        <v>-6.774193548387097</v>
      </c>
      <c r="N47" s="21">
        <f t="shared" si="17"/>
        <v>0.43317073170731707</v>
      </c>
      <c r="P47" s="16">
        <f t="shared" si="18"/>
        <v>-11.613717357910906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">
      <c r="A48" s="1" t="s">
        <v>24</v>
      </c>
      <c r="B48" s="17"/>
      <c r="C48" s="17"/>
      <c r="D48" s="17">
        <v>2728</v>
      </c>
      <c r="E48" s="16">
        <f t="shared" si="12"/>
        <v>-8.9333333333333336</v>
      </c>
      <c r="F48" s="17">
        <v>2153</v>
      </c>
      <c r="G48" s="16">
        <f>(F48-D48)/29</f>
        <v>-19.827586206896552</v>
      </c>
      <c r="H48" s="17">
        <v>1462</v>
      </c>
      <c r="I48" s="16">
        <f>(H48-F48)/26</f>
        <v>-26.576923076923077</v>
      </c>
      <c r="J48" s="17">
        <v>1021</v>
      </c>
      <c r="K48" s="16">
        <f>(J48-H48)/30</f>
        <v>-14.7</v>
      </c>
      <c r="L48" s="17">
        <v>758</v>
      </c>
      <c r="M48" s="16">
        <f>(L48-J48)/31</f>
        <v>-8.4838709677419359</v>
      </c>
      <c r="N48" s="21">
        <f t="shared" si="17"/>
        <v>0.25300400534045392</v>
      </c>
      <c r="O48" s="6"/>
      <c r="P48" s="16">
        <f t="shared" si="18"/>
        <v>-15.70434271697898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">
      <c r="A49" s="1" t="s">
        <v>25</v>
      </c>
      <c r="B49" s="17"/>
      <c r="C49" s="17"/>
      <c r="D49" s="17">
        <v>2549</v>
      </c>
      <c r="E49" s="16">
        <f t="shared" si="12"/>
        <v>-8.6999999999999993</v>
      </c>
      <c r="F49" s="17">
        <v>2173</v>
      </c>
      <c r="G49" s="16">
        <f>(F49-D49)/31</f>
        <v>-12.129032258064516</v>
      </c>
      <c r="H49" s="17">
        <v>1496</v>
      </c>
      <c r="I49" s="16">
        <f>(H49-F49)/31</f>
        <v>-21.838709677419356</v>
      </c>
      <c r="J49" s="17">
        <v>1139</v>
      </c>
      <c r="K49" s="16">
        <f>(J49-H49)/28</f>
        <v>-12.75</v>
      </c>
      <c r="L49" s="17">
        <v>990</v>
      </c>
      <c r="M49" s="16">
        <f>(L49-J49)/31</f>
        <v>-4.806451612903226</v>
      </c>
      <c r="N49" s="21">
        <f t="shared" si="17"/>
        <v>0.35231316725978645</v>
      </c>
      <c r="O49" s="6"/>
      <c r="P49" s="16">
        <f t="shared" si="18"/>
        <v>-12.044838709677419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">
      <c r="A50" s="1" t="s">
        <v>26</v>
      </c>
      <c r="B50" s="17"/>
      <c r="C50" s="17"/>
      <c r="D50" s="27">
        <v>2699</v>
      </c>
      <c r="E50" s="16">
        <f t="shared" si="12"/>
        <v>-6.2333333333333334</v>
      </c>
      <c r="F50" s="27">
        <v>2175</v>
      </c>
      <c r="G50" s="28">
        <f>(F50-D50)/31</f>
        <v>-16.903225806451612</v>
      </c>
      <c r="H50" s="27">
        <v>1712</v>
      </c>
      <c r="I50" s="28">
        <f>(H50-F50)/31</f>
        <v>-14.935483870967742</v>
      </c>
      <c r="J50" s="27">
        <v>1426</v>
      </c>
      <c r="K50" s="28">
        <f>(J50-H50)/28</f>
        <v>-10.214285714285714</v>
      </c>
      <c r="L50" s="27">
        <v>1183</v>
      </c>
      <c r="M50" s="28">
        <f>(L50-J50)/31</f>
        <v>-7.838709677419355</v>
      </c>
      <c r="N50" s="21">
        <f t="shared" si="17"/>
        <v>0.40990990990990989</v>
      </c>
      <c r="O50" s="6"/>
      <c r="P50" s="16">
        <f t="shared" si="18"/>
        <v>-11.225007680491551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">
      <c r="A51" s="1" t="s">
        <v>27</v>
      </c>
      <c r="B51" s="17"/>
      <c r="C51" s="17"/>
      <c r="D51" s="27">
        <v>3155</v>
      </c>
      <c r="E51" s="16">
        <f t="shared" si="12"/>
        <v>-1.2</v>
      </c>
      <c r="F51" s="27">
        <v>2730</v>
      </c>
      <c r="G51" s="16">
        <f>(F51-D51)/31</f>
        <v>-13.709677419354838</v>
      </c>
      <c r="H51" s="27">
        <v>2094</v>
      </c>
      <c r="I51" s="16">
        <f>(H51-F51)/31</f>
        <v>-20.516129032258064</v>
      </c>
      <c r="J51" s="27">
        <v>1792</v>
      </c>
      <c r="K51" s="16">
        <f>(J51-H51)/28</f>
        <v>-10.785714285714286</v>
      </c>
      <c r="L51" s="27">
        <v>1430</v>
      </c>
      <c r="M51" s="16">
        <f>(L51-J51)/31</f>
        <v>-11.67741935483871</v>
      </c>
      <c r="N51" s="21">
        <f t="shared" si="17"/>
        <v>0.44813538075838294</v>
      </c>
      <c r="O51" s="6"/>
      <c r="P51" s="16">
        <f t="shared" si="18"/>
        <v>-11.577788018433179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hidden="1" customHeight="1" x14ac:dyDescent="0.2">
      <c r="A52" s="1" t="s">
        <v>52</v>
      </c>
      <c r="B52" s="17"/>
      <c r="C52" s="17"/>
      <c r="D52" s="27">
        <f>IF(D50=0,N19,D50)-(-E54*0.0001)</f>
        <v>2698.9994043175075</v>
      </c>
      <c r="E52" s="16">
        <f t="shared" si="12"/>
        <v>-10.900019856083084</v>
      </c>
      <c r="F52" s="27">
        <f>IF(F50=0,D49,F50)-(-G54*0.0001)</f>
        <v>2174.9986258064514</v>
      </c>
      <c r="G52" s="16">
        <f t="shared" ref="G52:G60" si="19">(F52-D52)/31</f>
        <v>-16.903250919711486</v>
      </c>
      <c r="H52" s="75">
        <f>IF(H50=0,F49,H50)-(-I54*0.0001)</f>
        <v>1711.9980655210918</v>
      </c>
      <c r="I52" s="16">
        <f>IF(H50=0,(-F49+H52)/0.0001,(-H50+H52)/0.0001)</f>
        <v>-19.344789081969793</v>
      </c>
      <c r="J52" s="27">
        <f>IF(J50=0,H49,J50)-(-K54*0.0001)</f>
        <v>1425.9985258571428</v>
      </c>
      <c r="K52" s="16">
        <f>IF(J50=0,(-H49+J52)/0.0001,(-J50+J52)/0.0001)</f>
        <v>-14.741428572051518</v>
      </c>
      <c r="L52" s="27">
        <f>IF(L50=0,J49,L50)-(-M54*0.001)</f>
        <v>1182.9936161290323</v>
      </c>
      <c r="M52" s="16">
        <f>IF(L50=0,(-J49+L52)/0.001,(-L50+L52)/0.001)</f>
        <v>-6.3838709677384031</v>
      </c>
      <c r="P52" s="16">
        <f>(E52+G52+I52+K52+M52)/5</f>
        <v>-13.654671879510857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hidden="1" customHeight="1" x14ac:dyDescent="0.2">
      <c r="A53" s="1" t="s">
        <v>53</v>
      </c>
      <c r="B53" s="23"/>
      <c r="C53" s="23"/>
      <c r="D53" s="27"/>
      <c r="E53" s="16">
        <f t="shared" si="12"/>
        <v>0</v>
      </c>
      <c r="F53" s="27"/>
      <c r="G53" s="16">
        <f t="shared" si="19"/>
        <v>0</v>
      </c>
      <c r="H53" s="77"/>
      <c r="I53" s="24"/>
      <c r="J53" s="27"/>
      <c r="K53" s="24"/>
      <c r="L53" s="27"/>
      <c r="M53" s="24"/>
      <c r="N53" s="45"/>
      <c r="O53" s="45"/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">
      <c r="A54" s="1" t="s">
        <v>54</v>
      </c>
      <c r="B54" s="27"/>
      <c r="C54" s="27"/>
      <c r="D54" s="27">
        <f>AVERAGE(D40:D49)</f>
        <v>3012.3</v>
      </c>
      <c r="E54" s="16">
        <f t="shared" si="12"/>
        <v>-5.9568249266862043</v>
      </c>
      <c r="F54" s="27">
        <f>AVERAGE(F40:F49)</f>
        <v>2586.3000000000002</v>
      </c>
      <c r="G54" s="16">
        <f t="shared" si="19"/>
        <v>-13.741935483870968</v>
      </c>
      <c r="H54" s="75">
        <f t="shared" ref="H54:M54" si="20">AVERAGE(H40:H49)</f>
        <v>1999.9</v>
      </c>
      <c r="I54" s="72">
        <f t="shared" si="20"/>
        <v>-19.344789081885857</v>
      </c>
      <c r="J54" s="27">
        <f t="shared" si="20"/>
        <v>1584.2</v>
      </c>
      <c r="K54" s="72">
        <f t="shared" si="20"/>
        <v>-14.741428571428571</v>
      </c>
      <c r="L54" s="27">
        <f t="shared" si="20"/>
        <v>1386.3</v>
      </c>
      <c r="M54" s="72">
        <f t="shared" si="20"/>
        <v>-6.3838709677419354</v>
      </c>
      <c r="N54" s="33"/>
      <c r="P54" s="16">
        <f>(E54+G54+I54+K54+M54)/5</f>
        <v>-12.033769806322706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">
      <c r="A55" s="1" t="s">
        <v>55</v>
      </c>
      <c r="B55" s="27"/>
      <c r="C55" s="27"/>
      <c r="D55" s="27">
        <f>AVERAGE(D48:D49)</f>
        <v>2638.5</v>
      </c>
      <c r="E55" s="16">
        <f t="shared" si="12"/>
        <v>-18.416886379928322</v>
      </c>
      <c r="F55" s="27">
        <f>AVERAGE(F48:F49)</f>
        <v>2163</v>
      </c>
      <c r="G55" s="16">
        <f t="shared" si="19"/>
        <v>-15.338709677419354</v>
      </c>
      <c r="H55" s="75">
        <f t="shared" ref="H55:M55" si="21">AVERAGE(H48:H49)</f>
        <v>1479</v>
      </c>
      <c r="I55" s="72">
        <f t="shared" si="21"/>
        <v>-24.207816377171216</v>
      </c>
      <c r="J55" s="27">
        <f t="shared" si="21"/>
        <v>1080</v>
      </c>
      <c r="K55" s="72">
        <f t="shared" si="21"/>
        <v>-13.725</v>
      </c>
      <c r="L55" s="27">
        <f t="shared" si="21"/>
        <v>874</v>
      </c>
      <c r="M55" s="72">
        <f t="shared" si="21"/>
        <v>-6.645161290322581</v>
      </c>
      <c r="N55" s="33"/>
      <c r="O55" s="33"/>
      <c r="P55" s="16">
        <f>(E55+G55+I55+K55+M55)/5</f>
        <v>-15.666714744968292</v>
      </c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">
      <c r="A56" s="1" t="s">
        <v>56</v>
      </c>
      <c r="B56" s="27"/>
      <c r="C56" s="27"/>
      <c r="D56" s="27"/>
      <c r="E56" s="16">
        <f t="shared" si="12"/>
        <v>-106.36689677419355</v>
      </c>
      <c r="F56" s="27"/>
      <c r="G56" s="16">
        <f t="shared" si="19"/>
        <v>0</v>
      </c>
      <c r="H56" s="75"/>
      <c r="I56" s="28"/>
      <c r="J56" s="27"/>
      <c r="K56" s="28"/>
      <c r="L56" s="27"/>
      <c r="M56" s="28"/>
      <c r="N56" s="33"/>
      <c r="O56" s="33"/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">
      <c r="A57" s="1" t="s">
        <v>57</v>
      </c>
      <c r="B57" s="27"/>
      <c r="C57" s="27"/>
      <c r="D57" s="27"/>
      <c r="E57" s="16">
        <f t="shared" si="12"/>
        <v>0</v>
      </c>
      <c r="F57" s="27"/>
      <c r="G57" s="16">
        <f t="shared" si="19"/>
        <v>0</v>
      </c>
      <c r="H57" s="75"/>
      <c r="I57" s="28"/>
      <c r="J57" s="27"/>
      <c r="K57" s="28"/>
      <c r="L57" s="27"/>
      <c r="M57" s="28"/>
      <c r="N57" s="33"/>
      <c r="Q57" s="16"/>
      <c r="R57" s="17"/>
      <c r="S57" s="16"/>
      <c r="T57" s="17"/>
      <c r="U57" s="16"/>
      <c r="V57" s="17"/>
      <c r="W57" s="16"/>
      <c r="X57" s="17"/>
      <c r="Y57" s="16"/>
    </row>
    <row r="58" spans="1:25" s="50" customFormat="1" ht="12" hidden="1" customHeight="1" x14ac:dyDescent="0.2">
      <c r="A58" s="1" t="s">
        <v>58</v>
      </c>
      <c r="B58" s="49"/>
      <c r="C58" s="49"/>
      <c r="D58" s="48">
        <f>(N28-D54)/($N$28-$L$54)</f>
        <v>6.6819014227801121E-2</v>
      </c>
      <c r="E58" s="16">
        <f t="shared" si="12"/>
        <v>2.2273004742600373E-3</v>
      </c>
      <c r="F58" s="48">
        <f>(D54-F54)/($N$28-$L$54)</f>
        <v>0.24448653132777162</v>
      </c>
      <c r="G58" s="16">
        <f t="shared" si="19"/>
        <v>5.7312102290313065E-3</v>
      </c>
      <c r="H58" s="76">
        <f>(F54-H54)/($N$28-$L$54)</f>
        <v>0.33654202340517675</v>
      </c>
      <c r="I58" s="46"/>
      <c r="J58" s="48">
        <f>(H54-J54)/($N$28-$L$54)</f>
        <v>0.23857523726045698</v>
      </c>
      <c r="K58" s="46"/>
      <c r="L58" s="48">
        <f>(J54-L54)/($N$28-$L$54)</f>
        <v>0.11357719377879349</v>
      </c>
      <c r="M58" s="46"/>
      <c r="N58" s="46">
        <f>SUM(D58:M58)</f>
        <v>1.0079585107032913</v>
      </c>
      <c r="P58" s="16"/>
      <c r="Q58" s="51"/>
      <c r="R58" s="52"/>
      <c r="S58" s="51"/>
      <c r="T58" s="52"/>
      <c r="U58" s="51"/>
      <c r="V58" s="52"/>
      <c r="W58" s="51"/>
      <c r="X58" s="52"/>
      <c r="Y58" s="51"/>
    </row>
    <row r="59" spans="1:25" s="50" customFormat="1" ht="12" hidden="1" customHeight="1" x14ac:dyDescent="0.2">
      <c r="A59" s="1" t="s">
        <v>59</v>
      </c>
      <c r="B59" s="49"/>
      <c r="C59" s="49"/>
      <c r="D59" s="48">
        <f>(N29-D55)/($N$29-$L$55)</f>
        <v>0.23849141651481737</v>
      </c>
      <c r="E59" s="16">
        <f t="shared" si="12"/>
        <v>-104.28295937702525</v>
      </c>
      <c r="F59" s="48">
        <f>(D55-F55)/($N$29-$L$55)</f>
        <v>0.20521242927016398</v>
      </c>
      <c r="G59" s="16">
        <f t="shared" si="19"/>
        <v>-1.0735157175694643E-3</v>
      </c>
      <c r="H59" s="76">
        <f>(F55-H55)/($N$29-$L$55)</f>
        <v>0.2951951663949362</v>
      </c>
      <c r="I59" s="46"/>
      <c r="J59" s="48">
        <f>(H55-J55)/($N$29-$L$55)</f>
        <v>0.17219718039704612</v>
      </c>
      <c r="K59" s="46"/>
      <c r="L59" s="48">
        <f>(J55-L55)/($N$29-$L$55)</f>
        <v>8.8903807423036343E-2</v>
      </c>
      <c r="M59" s="46"/>
      <c r="N59" s="46">
        <f>SUM(D59:M59)</f>
        <v>-103.28403289274281</v>
      </c>
      <c r="P59" s="16"/>
      <c r="Q59" s="51"/>
      <c r="R59" s="52"/>
      <c r="S59" s="51"/>
      <c r="T59" s="52"/>
      <c r="U59" s="51"/>
      <c r="V59" s="52"/>
      <c r="W59" s="51"/>
      <c r="X59" s="52"/>
      <c r="Y59" s="51"/>
    </row>
    <row r="60" spans="1:25" s="50" customFormat="1" ht="12" hidden="1" customHeight="1" x14ac:dyDescent="0.2">
      <c r="A60" s="1" t="s">
        <v>60</v>
      </c>
      <c r="B60" s="53"/>
      <c r="C60" s="53"/>
      <c r="D60" s="48">
        <f>(N16-D48)/($N$16-$L$48)</f>
        <v>0.14976262408286578</v>
      </c>
      <c r="E60" s="16">
        <f t="shared" si="12"/>
        <v>-106.36537828290095</v>
      </c>
      <c r="F60" s="48">
        <f>(D48-F48)/($N$16-$L$48)</f>
        <v>0.24816573154941735</v>
      </c>
      <c r="G60" s="16">
        <f t="shared" si="19"/>
        <v>3.1742937892435988E-3</v>
      </c>
      <c r="H60" s="76">
        <f>(F48-H48)/($N$16-$L$48)</f>
        <v>0.2982304704359085</v>
      </c>
      <c r="I60" s="25"/>
      <c r="J60" s="48">
        <f>(H48-J48)/($N$16-$L$48)</f>
        <v>0.19033232628398791</v>
      </c>
      <c r="K60" s="25"/>
      <c r="L60" s="48">
        <f>(J48-L48)/($N$16-$L$48)</f>
        <v>0.11350884764782046</v>
      </c>
      <c r="M60" s="25"/>
      <c r="N60" s="42">
        <f>SUM(D60:M60)</f>
        <v>-105.36220398911169</v>
      </c>
      <c r="O60" s="53"/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ht="12" customHeight="1" x14ac:dyDescent="0.2">
      <c r="A61" s="1" t="s">
        <v>51</v>
      </c>
      <c r="B61" s="17"/>
      <c r="C61" s="17"/>
      <c r="D61" s="27">
        <v>2991</v>
      </c>
      <c r="E61" s="16">
        <f>(D61-N21)/30</f>
        <v>-1.1666666666666667</v>
      </c>
      <c r="F61" s="27">
        <v>2509</v>
      </c>
      <c r="G61" s="16">
        <f>(F61-D61)/31</f>
        <v>-15.548387096774194</v>
      </c>
      <c r="H61" s="27">
        <v>1725</v>
      </c>
      <c r="I61" s="16">
        <f>(H61-F61)/31</f>
        <v>-25.29032258064516</v>
      </c>
      <c r="J61" s="27">
        <v>1300</v>
      </c>
      <c r="K61" s="16">
        <f>(J61-H61)/29</f>
        <v>-14.655172413793103</v>
      </c>
      <c r="L61" s="27">
        <v>1150</v>
      </c>
      <c r="M61" s="16">
        <f>(L61-J61)/31</f>
        <v>-4.838709677419355</v>
      </c>
      <c r="N61" s="17"/>
      <c r="O61" s="17"/>
      <c r="Q61" s="16"/>
      <c r="R61" s="17"/>
      <c r="S61" s="16"/>
      <c r="T61" s="17"/>
      <c r="U61" s="16"/>
      <c r="V61" s="17"/>
      <c r="W61" s="16"/>
      <c r="X61" s="17"/>
      <c r="Y61" s="16"/>
    </row>
    <row r="62" spans="1:25" x14ac:dyDescent="0.2">
      <c r="A62" s="50"/>
      <c r="D62" s="78"/>
      <c r="F62" s="78"/>
      <c r="H62" s="78"/>
      <c r="J62" s="78"/>
      <c r="L62" s="78"/>
    </row>
    <row r="63" spans="1:25" x14ac:dyDescent="0.2">
      <c r="A63" s="50"/>
      <c r="C63" s="59"/>
    </row>
    <row r="64" spans="1:25" x14ac:dyDescent="0.2">
      <c r="A64" s="50" t="s">
        <v>63</v>
      </c>
      <c r="C64" s="59"/>
    </row>
    <row r="65" spans="1:3" x14ac:dyDescent="0.2">
      <c r="A65" s="50" t="s">
        <v>64</v>
      </c>
      <c r="C65" s="59"/>
    </row>
    <row r="66" spans="1:3" x14ac:dyDescent="0.2">
      <c r="A66" s="50" t="s">
        <v>65</v>
      </c>
    </row>
  </sheetData>
  <printOptions gridLinesSet="0"/>
  <pageMargins left="0.26" right="0.24" top="0.41" bottom="0.23" header="0.5" footer="0.5"/>
  <pageSetup scale="90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2000-09-06T18:01:29Z</cp:lastPrinted>
  <dcterms:created xsi:type="dcterms:W3CDTF">1998-08-18T19:12:50Z</dcterms:created>
  <dcterms:modified xsi:type="dcterms:W3CDTF">2023-09-11T18:39:40Z</dcterms:modified>
</cp:coreProperties>
</file>