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073AA75-8B35-4C64-A051-52BD0BD544F1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28456" r:id="rId1"/>
    <sheet name="AECO to Malin" sheetId="4" r:id="rId2"/>
    <sheet name="Kingsgate to Malin" sheetId="28470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4" l="1"/>
  <c r="J45" i="4"/>
  <c r="K45" i="4"/>
  <c r="L45" i="4"/>
  <c r="F46" i="4"/>
  <c r="J46" i="4"/>
  <c r="K46" i="4"/>
  <c r="L46" i="4"/>
  <c r="F47" i="4"/>
  <c r="J47" i="4"/>
  <c r="K47" i="4"/>
  <c r="L47" i="4"/>
  <c r="F48" i="4"/>
  <c r="J48" i="4"/>
  <c r="K48" i="4"/>
  <c r="L48" i="4"/>
  <c r="F49" i="4"/>
  <c r="J49" i="4"/>
  <c r="K49" i="4"/>
  <c r="L49" i="4"/>
  <c r="F50" i="4"/>
  <c r="J50" i="4"/>
  <c r="K50" i="4"/>
  <c r="L50" i="4"/>
  <c r="F51" i="4"/>
  <c r="J51" i="4"/>
  <c r="K51" i="4"/>
  <c r="L51" i="4"/>
  <c r="L52" i="4"/>
  <c r="F47" i="28470"/>
  <c r="J47" i="28470"/>
  <c r="K47" i="28470"/>
  <c r="L47" i="28470"/>
  <c r="F48" i="28470"/>
  <c r="J48" i="28470"/>
  <c r="K48" i="28470"/>
  <c r="L48" i="28470"/>
  <c r="F49" i="28470"/>
  <c r="J49" i="28470"/>
  <c r="K49" i="28470"/>
  <c r="L49" i="28470"/>
  <c r="F50" i="28470"/>
  <c r="J50" i="28470"/>
  <c r="K50" i="28470"/>
  <c r="L50" i="28470"/>
  <c r="F51" i="28470"/>
  <c r="J51" i="28470"/>
  <c r="K51" i="28470"/>
  <c r="L51" i="28470"/>
  <c r="F52" i="28470"/>
  <c r="J52" i="28470"/>
  <c r="K52" i="28470"/>
  <c r="L52" i="28470"/>
  <c r="F53" i="28470"/>
  <c r="J53" i="28470"/>
  <c r="K53" i="28470"/>
  <c r="L53" i="28470"/>
  <c r="L54" i="28470"/>
  <c r="F4" i="28456"/>
  <c r="J4" i="28456"/>
  <c r="K4" i="28456"/>
  <c r="L4" i="28456"/>
  <c r="F5" i="28456"/>
  <c r="J5" i="28456"/>
  <c r="K5" i="28456"/>
  <c r="L5" i="28456"/>
  <c r="F6" i="28456"/>
  <c r="J6" i="28456"/>
  <c r="K6" i="28456"/>
  <c r="L6" i="28456"/>
  <c r="F7" i="28456"/>
  <c r="J7" i="28456"/>
  <c r="K7" i="28456"/>
  <c r="L7" i="28456"/>
  <c r="F8" i="28456"/>
  <c r="J8" i="28456"/>
  <c r="K8" i="28456"/>
  <c r="L8" i="28456"/>
  <c r="F9" i="28456"/>
  <c r="J9" i="28456"/>
  <c r="K9" i="28456"/>
  <c r="L9" i="28456"/>
  <c r="F10" i="28456"/>
  <c r="J10" i="28456"/>
  <c r="K10" i="28456"/>
  <c r="L10" i="28456"/>
  <c r="L11" i="28456"/>
  <c r="F18" i="28456"/>
  <c r="J18" i="28456"/>
  <c r="K18" i="28456"/>
  <c r="L18" i="28456"/>
  <c r="F19" i="28456"/>
  <c r="J19" i="28456"/>
  <c r="K19" i="28456"/>
  <c r="L19" i="28456"/>
  <c r="F20" i="28456"/>
  <c r="J20" i="28456"/>
  <c r="K20" i="28456"/>
  <c r="L20" i="28456"/>
  <c r="F21" i="28456"/>
  <c r="J21" i="28456"/>
  <c r="K21" i="28456"/>
  <c r="L21" i="28456"/>
  <c r="F22" i="28456"/>
  <c r="J22" i="28456"/>
  <c r="K22" i="28456"/>
  <c r="L22" i="28456"/>
  <c r="F23" i="28456"/>
  <c r="J23" i="28456"/>
  <c r="K23" i="28456"/>
  <c r="L23" i="28456"/>
  <c r="F24" i="28456"/>
  <c r="J24" i="28456"/>
  <c r="K24" i="28456"/>
  <c r="L24" i="28456"/>
  <c r="L25" i="28456"/>
</calcChain>
</file>

<file path=xl/sharedStrings.xml><?xml version="1.0" encoding="utf-8"?>
<sst xmlns="http://schemas.openxmlformats.org/spreadsheetml/2006/main" count="90" uniqueCount="23">
  <si>
    <t>Cal 02</t>
  </si>
  <si>
    <t>Cal 03</t>
  </si>
  <si>
    <t>Cal 04</t>
  </si>
  <si>
    <t>Cal 05</t>
  </si>
  <si>
    <t>Cal 06</t>
  </si>
  <si>
    <t>Cal 07</t>
  </si>
  <si>
    <t>Cal 08</t>
  </si>
  <si>
    <t>Basis</t>
  </si>
  <si>
    <t>AECO</t>
  </si>
  <si>
    <t>Malin</t>
  </si>
  <si>
    <t>Index</t>
  </si>
  <si>
    <t>Tolls</t>
  </si>
  <si>
    <t>PV MTM</t>
  </si>
  <si>
    <t>Spread</t>
  </si>
  <si>
    <t>MTM</t>
  </si>
  <si>
    <t>PGT (Kingsgate to Malin)</t>
  </si>
  <si>
    <t>Fuel</t>
  </si>
  <si>
    <t>Total Tolls</t>
  </si>
  <si>
    <t>TOTAL</t>
  </si>
  <si>
    <t>Reservation (including GRI)</t>
  </si>
  <si>
    <t>Commodity (including GRI, ACA)</t>
  </si>
  <si>
    <t>Kingsgate</t>
  </si>
  <si>
    <t>Transportation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</si>
</sst>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22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164" fontId="3" fillId="0" borderId="1" xfId="1" applyNumberFormat="1" applyFont="1" applyBorder="1"/>
    <xf numFmtId="164" fontId="3" fillId="0" borderId="2" xfId="1" applyNumberFormat="1" applyFont="1" applyBorder="1"/>
    <xf numFmtId="164" fontId="3" fillId="0" borderId="3" xfId="1" applyNumberFormat="1" applyFont="1" applyBorder="1"/>
    <xf numFmtId="0" fontId="2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0" fillId="3" borderId="6" xfId="0" applyFill="1" applyBorder="1"/>
    <xf numFmtId="164" fontId="3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center"/>
    </xf>
    <xf numFmtId="0" fontId="0" fillId="3" borderId="7" xfId="0" applyFill="1" applyBorder="1"/>
    <xf numFmtId="164" fontId="3" fillId="3" borderId="2" xfId="1" applyNumberFormat="1" applyFont="1" applyFill="1" applyBorder="1"/>
    <xf numFmtId="164" fontId="3" fillId="3" borderId="2" xfId="1" applyNumberFormat="1" applyFont="1" applyFill="1" applyBorder="1" applyAlignment="1">
      <alignment horizontal="center"/>
    </xf>
    <xf numFmtId="0" fontId="0" fillId="3" borderId="8" xfId="0" applyFill="1" applyBorder="1"/>
    <xf numFmtId="164" fontId="3" fillId="3" borderId="3" xfId="1" applyNumberFormat="1" applyFont="1" applyFill="1" applyBorder="1"/>
    <xf numFmtId="164" fontId="3" fillId="3" borderId="3" xfId="1" applyNumberFormat="1" applyFont="1" applyFill="1" applyBorder="1" applyAlignment="1">
      <alignment horizontal="center"/>
    </xf>
    <xf numFmtId="0" fontId="2" fillId="0" borderId="0" xfId="0" applyFont="1"/>
    <xf numFmtId="164" fontId="2" fillId="4" borderId="5" xfId="0" applyNumberFormat="1" applyFont="1" applyFill="1" applyBorder="1"/>
    <xf numFmtId="0" fontId="2" fillId="4" borderId="9" xfId="0" applyFont="1" applyFill="1" applyBorder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0" fillId="0" borderId="6" xfId="0" applyFill="1" applyBorder="1"/>
    <xf numFmtId="164" fontId="3" fillId="0" borderId="1" xfId="1" applyNumberFormat="1" applyFont="1" applyFill="1" applyBorder="1"/>
    <xf numFmtId="164" fontId="3" fillId="0" borderId="10" xfId="1" applyNumberFormat="1" applyFont="1" applyFill="1" applyBorder="1"/>
    <xf numFmtId="0" fontId="0" fillId="0" borderId="7" xfId="0" applyFill="1" applyBorder="1"/>
    <xf numFmtId="164" fontId="3" fillId="0" borderId="2" xfId="1" applyNumberFormat="1" applyFont="1" applyFill="1" applyBorder="1"/>
    <xf numFmtId="164" fontId="3" fillId="0" borderId="11" xfId="1" applyNumberFormat="1" applyFont="1" applyFill="1" applyBorder="1"/>
    <xf numFmtId="0" fontId="0" fillId="0" borderId="8" xfId="0" applyFill="1" applyBorder="1"/>
    <xf numFmtId="164" fontId="3" fillId="0" borderId="3" xfId="1" applyNumberFormat="1" applyFont="1" applyFill="1" applyBorder="1"/>
    <xf numFmtId="164" fontId="3" fillId="0" borderId="12" xfId="1" applyNumberFormat="1" applyFont="1" applyFill="1" applyBorder="1"/>
    <xf numFmtId="0" fontId="0" fillId="0" borderId="0" xfId="0" applyFill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4" fontId="3" fillId="3" borderId="0" xfId="1" applyNumberFormat="1" applyFont="1" applyFill="1" applyBorder="1"/>
    <xf numFmtId="164" fontId="2" fillId="4" borderId="12" xfId="0" applyNumberFormat="1" applyFont="1" applyFill="1" applyBorder="1"/>
    <xf numFmtId="164" fontId="3" fillId="3" borderId="10" xfId="1" applyNumberFormat="1" applyFont="1" applyFill="1" applyBorder="1"/>
    <xf numFmtId="164" fontId="3" fillId="3" borderId="11" xfId="1" applyNumberFormat="1" applyFont="1" applyFill="1" applyBorder="1"/>
    <xf numFmtId="164" fontId="3" fillId="3" borderId="12" xfId="1" applyNumberFormat="1" applyFont="1" applyFill="1" applyBorder="1"/>
    <xf numFmtId="164" fontId="2" fillId="4" borderId="16" xfId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6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to Malin
(MTM vs. Spread vs. Tolls)</a:t>
            </a:r>
          </a:p>
        </c:rich>
      </c:tx>
      <c:layout>
        <c:manualLayout>
          <c:xMode val="edge"/>
          <c:yMode val="edge"/>
          <c:x val="0.39584550841241256"/>
          <c:y val="3.19159343892519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54347039286455E-2"/>
          <c:y val="0.13475616742128588"/>
          <c:w val="0.90582496204213403"/>
          <c:h val="0.73938581335100284"/>
        </c:manualLayout>
      </c:layout>
      <c:lineChart>
        <c:grouping val="standard"/>
        <c:varyColors val="0"/>
        <c:ser>
          <c:idx val="0"/>
          <c:order val="0"/>
          <c:tx>
            <c:v>AECO to Malin 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Sheet1!$F$4:$F$10</c:f>
              <c:numCache>
                <c:formatCode>_("$"* #,##0.000_);_("$"* \(#,##0.000\);_("$"* "-"??_);_(@_)</c:formatCode>
                <c:ptCount val="7"/>
                <c:pt idx="0">
                  <c:v>0.37931232110400459</c:v>
                </c:pt>
                <c:pt idx="1">
                  <c:v>0.5398314332752554</c:v>
                </c:pt>
                <c:pt idx="2">
                  <c:v>0.60424243949591672</c:v>
                </c:pt>
                <c:pt idx="3">
                  <c:v>0.60763553249026736</c:v>
                </c:pt>
                <c:pt idx="4">
                  <c:v>0.6059446581815261</c:v>
                </c:pt>
                <c:pt idx="5">
                  <c:v>0.60932588258312848</c:v>
                </c:pt>
                <c:pt idx="6">
                  <c:v>0.58664554900226706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E-4F88-93BC-92E62B590AB3}"/>
            </c:ext>
          </c:extLst>
        </c:ser>
        <c:ser>
          <c:idx val="1"/>
          <c:order val="1"/>
          <c:tx>
            <c:v>Tolls including fuel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Sheet1!$J$4:$J$10</c:f>
              <c:numCache>
                <c:formatCode>_("$"* #,##0.000_);_("$"* \(#,##0.000\);_("$"* "-"??_);_(@_)</c:formatCode>
                <c:ptCount val="7"/>
                <c:pt idx="0">
                  <c:v>0.5883019552213703</c:v>
                </c:pt>
                <c:pt idx="1">
                  <c:v>0.57303844696264994</c:v>
                </c:pt>
                <c:pt idx="2">
                  <c:v>0.57646901617064406</c:v>
                </c:pt>
                <c:pt idx="3">
                  <c:v>0.57463476929253732</c:v>
                </c:pt>
                <c:pt idx="4">
                  <c:v>0.57865996752244864</c:v>
                </c:pt>
                <c:pt idx="5">
                  <c:v>0.58268345357221185</c:v>
                </c:pt>
                <c:pt idx="6">
                  <c:v>0.58662836908904503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EE-4F88-93BC-92E62B590AB3}"/>
            </c:ext>
          </c:extLst>
        </c:ser>
        <c:ser>
          <c:idx val="2"/>
          <c:order val="2"/>
          <c:tx>
            <c:v>MTM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Sheet1!$A$4:$A$10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Sheet1!$K$4:$K$10</c:f>
              <c:numCache>
                <c:formatCode>_("$"* #,##0.000_);_("$"* \(#,##0.000\);_("$"* "-"??_);_(@_)</c:formatCode>
                <c:ptCount val="7"/>
                <c:pt idx="0">
                  <c:v>-0.20898963411736571</c:v>
                </c:pt>
                <c:pt idx="1">
                  <c:v>-3.3207013687394538E-2</c:v>
                </c:pt>
                <c:pt idx="2">
                  <c:v>2.7773423325272661E-2</c:v>
                </c:pt>
                <c:pt idx="3">
                  <c:v>3.3000763197730043E-2</c:v>
                </c:pt>
                <c:pt idx="4">
                  <c:v>2.728469065907746E-2</c:v>
                </c:pt>
                <c:pt idx="5">
                  <c:v>2.6642429010916624E-2</c:v>
                </c:pt>
                <c:pt idx="6">
                  <c:v>1.7179913222031828E-5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E-4F88-93BC-92E62B590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78655"/>
        <c:axId val="1"/>
      </c:lineChart>
      <c:catAx>
        <c:axId val="874078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54503288195108"/>
              <c:y val="0.895419270365123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\$* #,##0.00_);_(\$* \(#,##0.0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078655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444441712848811"/>
          <c:y val="1.2411752262486858E-2"/>
          <c:w val="0.1675776179777948"/>
          <c:h val="0.1134788778284512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Kingsgate to Malin
(MTM vs. Spread vs. Tolls)</a:t>
            </a:r>
          </a:p>
        </c:rich>
      </c:tx>
      <c:layout>
        <c:manualLayout>
          <c:xMode val="edge"/>
          <c:yMode val="edge"/>
          <c:x val="0.39961874267788111"/>
          <c:y val="2.8038302813328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6774044159789973E-2"/>
          <c:y val="0.12149931219108852"/>
          <c:w val="0.89963431233394908"/>
          <c:h val="0.78351479528355805"/>
        </c:manualLayout>
      </c:layout>
      <c:lineChart>
        <c:grouping val="standard"/>
        <c:varyColors val="0"/>
        <c:ser>
          <c:idx val="0"/>
          <c:order val="0"/>
          <c:tx>
            <c:v>Kingsgate to Malin Spread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Sheet1!$F$18:$F$24</c:f>
              <c:numCache>
                <c:formatCode>_("$"* #,##0.000_);_("$"* \(#,##0.000\);_("$"* "-"??_);_(@_)</c:formatCode>
                <c:ptCount val="7"/>
                <c:pt idx="0">
                  <c:v>8.539923914568931E-2</c:v>
                </c:pt>
                <c:pt idx="1">
                  <c:v>0.18305531973848149</c:v>
                </c:pt>
                <c:pt idx="2">
                  <c:v>0.24023044480957573</c:v>
                </c:pt>
                <c:pt idx="3">
                  <c:v>0.18291487663588113</c:v>
                </c:pt>
                <c:pt idx="4">
                  <c:v>0.18041739405999385</c:v>
                </c:pt>
                <c:pt idx="5">
                  <c:v>0.18039678533879075</c:v>
                </c:pt>
                <c:pt idx="6">
                  <c:v>0.14876948472979123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6-4B87-9FAD-63B810827D00}"/>
            </c:ext>
          </c:extLst>
        </c:ser>
        <c:ser>
          <c:idx val="1"/>
          <c:order val="1"/>
          <c:tx>
            <c:v>PGT Tolls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Sheet1!$J$18:$J$24</c:f>
              <c:numCache>
                <c:formatCode>_("$"* #,##0.000_);_("$"* \(#,##0.000\);_("$"* "-"??_);_(@_)</c:formatCode>
                <c:ptCount val="7"/>
                <c:pt idx="0">
                  <c:v>0.39470505331158579</c:v>
                </c:pt>
                <c:pt idx="1">
                  <c:v>0.37353495953682436</c:v>
                </c:pt>
                <c:pt idx="2">
                  <c:v>0.3746428316486321</c:v>
                </c:pt>
                <c:pt idx="3">
                  <c:v>0.37168801112871497</c:v>
                </c:pt>
                <c:pt idx="4">
                  <c:v>0.37467791290888397</c:v>
                </c:pt>
                <c:pt idx="5">
                  <c:v>0.37766654288821705</c:v>
                </c:pt>
                <c:pt idx="6">
                  <c:v>0.38059681097756176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6-4B87-9FAD-63B810827D00}"/>
            </c:ext>
          </c:extLst>
        </c:ser>
        <c:ser>
          <c:idx val="2"/>
          <c:order val="2"/>
          <c:tx>
            <c:v>MTM</c:v>
          </c:tx>
          <c:spPr>
            <a:ln w="25400">
              <a:solidFill>
                <a:srgbClr val="339933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339933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cat>
            <c:strRef>
              <c:f>Sheet1!$A$18:$A$24</c:f>
              <c:strCache>
                <c:ptCount val="7"/>
                <c:pt idx="0">
                  <c:v>Cal 02</c:v>
                </c:pt>
                <c:pt idx="1">
                  <c:v>Cal 03</c:v>
                </c:pt>
                <c:pt idx="2">
                  <c:v>Cal 04</c:v>
                </c:pt>
                <c:pt idx="3">
                  <c:v>Cal 05</c:v>
                </c:pt>
                <c:pt idx="4">
                  <c:v>Cal 06</c:v>
                </c:pt>
                <c:pt idx="5">
                  <c:v>Cal 07</c:v>
                </c:pt>
                <c:pt idx="6">
                  <c:v>Cal 08</c:v>
                </c:pt>
              </c:strCache>
            </c:strRef>
          </c:cat>
          <c:val>
            <c:numRef>
              <c:f>Sheet1!$K$18:$K$24</c:f>
              <c:numCache>
                <c:formatCode>_("$"* #,##0.000_);_("$"* \(#,##0.000\);_("$"* "-"??_);_(@_)</c:formatCode>
                <c:ptCount val="7"/>
                <c:pt idx="0">
                  <c:v>-0.30930581416589648</c:v>
                </c:pt>
                <c:pt idx="1">
                  <c:v>-0.19047963979834287</c:v>
                </c:pt>
                <c:pt idx="2">
                  <c:v>-0.13441238683905637</c:v>
                </c:pt>
                <c:pt idx="3">
                  <c:v>-0.18877313449283384</c:v>
                </c:pt>
                <c:pt idx="4">
                  <c:v>-0.19426051884889012</c:v>
                </c:pt>
                <c:pt idx="5">
                  <c:v>-0.1972697575494263</c:v>
                </c:pt>
                <c:pt idx="6">
                  <c:v>-0.23182732624777053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46-4B87-9FAD-63B81082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4079119"/>
        <c:axId val="1"/>
      </c:lineChart>
      <c:catAx>
        <c:axId val="87407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0690554797810039"/>
              <c:y val="0.92214862586056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4079119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085046327586725"/>
          <c:y val="1.090378442740538E-2"/>
          <c:w val="0.18996654516460851"/>
          <c:h val="9.96917433362777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4</xdr:row>
      <xdr:rowOff>66675</xdr:rowOff>
    </xdr:from>
    <xdr:to>
      <xdr:col>11</xdr:col>
      <xdr:colOff>771525</xdr:colOff>
      <xdr:row>37</xdr:row>
      <xdr:rowOff>95250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9AC31D3-9942-0E5A-A612-BBBF33699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52</xdr:row>
      <xdr:rowOff>123825</xdr:rowOff>
    </xdr:from>
    <xdr:to>
      <xdr:col>13</xdr:col>
      <xdr:colOff>342900</xdr:colOff>
      <xdr:row>56</xdr:row>
      <xdr:rowOff>85725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95492FFF-29A3-75CD-4FB0-BFFB0D79B8C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34775" y="8591550"/>
          <a:ext cx="609600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4</xdr:row>
      <xdr:rowOff>114300</xdr:rowOff>
    </xdr:from>
    <xdr:to>
      <xdr:col>11</xdr:col>
      <xdr:colOff>390525</xdr:colOff>
      <xdr:row>42</xdr:row>
      <xdr:rowOff>76200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291126E-98AE-2135-7127-5F849D6B0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51</xdr:row>
      <xdr:rowOff>142875</xdr:rowOff>
    </xdr:from>
    <xdr:to>
      <xdr:col>13</xdr:col>
      <xdr:colOff>495300</xdr:colOff>
      <xdr:row>55</xdr:row>
      <xdr:rowOff>85725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628E3DAA-9952-9690-41D9-9B434707FDE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3375" y="8696325"/>
          <a:ext cx="609600" cy="609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showGridLines="0" zoomScale="75" workbookViewId="0">
      <selection activeCell="G26" sqref="G26"/>
    </sheetView>
  </sheetViews>
  <sheetFormatPr defaultRowHeight="12.75" x14ac:dyDescent="0.2"/>
  <cols>
    <col min="2" max="2" width="10.42578125" bestFit="1" customWidth="1"/>
    <col min="3" max="3" width="9.85546875" bestFit="1" customWidth="1"/>
    <col min="4" max="4" width="10.42578125" bestFit="1" customWidth="1"/>
    <col min="5" max="6" width="9.85546875" bestFit="1" customWidth="1"/>
    <col min="7" max="7" width="29.28515625" bestFit="1" customWidth="1"/>
    <col min="8" max="8" width="34.42578125" bestFit="1" customWidth="1"/>
    <col min="9" max="9" width="17.28515625" bestFit="1" customWidth="1"/>
    <col min="10" max="10" width="12.28515625" bestFit="1" customWidth="1"/>
    <col min="11" max="11" width="9.5703125" bestFit="1" customWidth="1"/>
    <col min="12" max="12" width="19.42578125" bestFit="1" customWidth="1"/>
  </cols>
  <sheetData>
    <row r="1" spans="1:12" ht="13.5" thickBot="1" x14ac:dyDescent="0.25"/>
    <row r="2" spans="1:12" ht="13.5" thickBot="1" x14ac:dyDescent="0.25">
      <c r="A2" s="5"/>
      <c r="B2" s="41" t="s">
        <v>7</v>
      </c>
      <c r="C2" s="43"/>
      <c r="D2" s="41" t="s">
        <v>10</v>
      </c>
      <c r="E2" s="43"/>
      <c r="F2" s="5"/>
      <c r="G2" s="41" t="s">
        <v>11</v>
      </c>
      <c r="H2" s="42"/>
      <c r="I2" s="43"/>
    </row>
    <row r="3" spans="1:12" s="4" customFormat="1" ht="13.5" thickBot="1" x14ac:dyDescent="0.25">
      <c r="A3" s="6"/>
      <c r="B3" s="31" t="s">
        <v>8</v>
      </c>
      <c r="C3" s="32" t="s">
        <v>9</v>
      </c>
      <c r="D3" s="32" t="s">
        <v>8</v>
      </c>
      <c r="E3" s="32" t="s">
        <v>9</v>
      </c>
      <c r="F3" s="32" t="s">
        <v>13</v>
      </c>
      <c r="G3" s="32" t="s">
        <v>19</v>
      </c>
      <c r="H3" s="32" t="s">
        <v>20</v>
      </c>
      <c r="I3" s="32" t="s">
        <v>16</v>
      </c>
      <c r="J3" s="32" t="s">
        <v>17</v>
      </c>
      <c r="K3" s="32" t="s">
        <v>14</v>
      </c>
      <c r="L3" s="33" t="s">
        <v>12</v>
      </c>
    </row>
    <row r="4" spans="1:12" x14ac:dyDescent="0.2">
      <c r="A4" s="7" t="s">
        <v>0</v>
      </c>
      <c r="B4" s="8">
        <v>-0.49090511499673062</v>
      </c>
      <c r="C4" s="8">
        <v>-0.13622493686442788</v>
      </c>
      <c r="D4" s="8">
        <v>-1.3247555145774127E-3</v>
      </c>
      <c r="E4" s="8">
        <v>2.3307387457124431E-2</v>
      </c>
      <c r="F4" s="8">
        <f>(C4+E4)-(B4+D4)</f>
        <v>0.37931232110400459</v>
      </c>
      <c r="G4" s="1">
        <v>0.47196014458902813</v>
      </c>
      <c r="H4" s="1">
        <v>2.1162E-2</v>
      </c>
      <c r="I4" s="1">
        <v>9.5179810632342154E-2</v>
      </c>
      <c r="J4" s="9">
        <f>SUM(G4:I4)</f>
        <v>0.5883019552213703</v>
      </c>
      <c r="K4" s="8">
        <f>F4-J4</f>
        <v>-0.20898963411736571</v>
      </c>
      <c r="L4" s="37">
        <f>K4*24248240</f>
        <v>-5067630.8055900717</v>
      </c>
    </row>
    <row r="5" spans="1:12" x14ac:dyDescent="0.2">
      <c r="A5" s="10" t="s">
        <v>1</v>
      </c>
      <c r="B5" s="11">
        <v>-0.43343357196421473</v>
      </c>
      <c r="C5" s="11">
        <v>7.5424894778007692E-2</v>
      </c>
      <c r="D5" s="11">
        <v>3.1716885511761314E-3</v>
      </c>
      <c r="E5" s="11">
        <v>3.4144655084209038E-2</v>
      </c>
      <c r="F5" s="11">
        <f t="shared" ref="F5:F10" si="0">(C5+E5)-(B5+D5)</f>
        <v>0.5398314332752554</v>
      </c>
      <c r="G5" s="2">
        <v>0.42261599999999999</v>
      </c>
      <c r="H5" s="2">
        <v>2.0162000000000003E-2</v>
      </c>
      <c r="I5" s="2">
        <v>0.13026044696264999</v>
      </c>
      <c r="J5" s="12">
        <f t="shared" ref="J5:J10" si="1">SUM(G5:I5)</f>
        <v>0.57303844696264994</v>
      </c>
      <c r="K5" s="11">
        <f t="shared" ref="K5:K10" si="2">F5-J5</f>
        <v>-3.3207013687394538E-2</v>
      </c>
      <c r="L5" s="38">
        <f>K5*23474258</f>
        <v>-779510.0067074307</v>
      </c>
    </row>
    <row r="6" spans="1:12" x14ac:dyDescent="0.2">
      <c r="A6" s="10" t="s">
        <v>2</v>
      </c>
      <c r="B6" s="11">
        <v>-0.4204229088259327</v>
      </c>
      <c r="C6" s="11">
        <v>0.15283829045071079</v>
      </c>
      <c r="D6" s="11">
        <v>3.1836429733173794E-3</v>
      </c>
      <c r="E6" s="11">
        <v>3.4164883192590645E-2</v>
      </c>
      <c r="F6" s="11">
        <f t="shared" si="0"/>
        <v>0.60424243949591672</v>
      </c>
      <c r="G6" s="2">
        <v>0.421016</v>
      </c>
      <c r="H6" s="2">
        <v>1.6161999999999999E-2</v>
      </c>
      <c r="I6" s="2">
        <v>0.13929101617064404</v>
      </c>
      <c r="J6" s="12">
        <f t="shared" si="1"/>
        <v>0.57646901617064406</v>
      </c>
      <c r="K6" s="11">
        <f t="shared" si="2"/>
        <v>2.7773423325272661E-2</v>
      </c>
      <c r="L6" s="38">
        <f>K6*22457913</f>
        <v>623733.12475114409</v>
      </c>
    </row>
    <row r="7" spans="1:12" x14ac:dyDescent="0.2">
      <c r="A7" s="10" t="s">
        <v>3</v>
      </c>
      <c r="B7" s="11">
        <v>-0.42047439931148034</v>
      </c>
      <c r="C7" s="11">
        <v>0.15782594393910243</v>
      </c>
      <c r="D7" s="11">
        <v>3.1825282847190951E-3</v>
      </c>
      <c r="E7" s="11">
        <v>3.2517717524403675E-2</v>
      </c>
      <c r="F7" s="11">
        <f t="shared" si="0"/>
        <v>0.60763553249026736</v>
      </c>
      <c r="G7" s="2">
        <v>0.414825</v>
      </c>
      <c r="H7" s="2">
        <v>1.6162000000000003E-2</v>
      </c>
      <c r="I7" s="2">
        <v>0.14364776929253728</v>
      </c>
      <c r="J7" s="12">
        <f t="shared" si="1"/>
        <v>0.57463476929253732</v>
      </c>
      <c r="K7" s="11">
        <f t="shared" si="2"/>
        <v>3.3000763197730043E-2</v>
      </c>
      <c r="L7" s="38">
        <f>K7*21218689</f>
        <v>700232.93105527933</v>
      </c>
    </row>
    <row r="8" spans="1:12" x14ac:dyDescent="0.2">
      <c r="A8" s="10" t="s">
        <v>4</v>
      </c>
      <c r="B8" s="11">
        <v>-0.42129175848623179</v>
      </c>
      <c r="C8" s="11">
        <v>0.15782389425644372</v>
      </c>
      <c r="D8" s="11">
        <v>3.1709945611493903E-3</v>
      </c>
      <c r="E8" s="11">
        <v>0.03</v>
      </c>
      <c r="F8" s="11">
        <f t="shared" si="0"/>
        <v>0.6059446581815261</v>
      </c>
      <c r="G8" s="2">
        <v>0.41482499999999989</v>
      </c>
      <c r="H8" s="2">
        <v>1.6161999999999999E-2</v>
      </c>
      <c r="I8" s="2">
        <v>0.14767296752244877</v>
      </c>
      <c r="J8" s="12">
        <f t="shared" si="1"/>
        <v>0.57865996752244864</v>
      </c>
      <c r="K8" s="11">
        <f t="shared" si="2"/>
        <v>2.728469065907746E-2</v>
      </c>
      <c r="L8" s="38">
        <f>K8*20067901</f>
        <v>547546.47096199123</v>
      </c>
    </row>
    <row r="9" spans="1:12" x14ac:dyDescent="0.2">
      <c r="A9" s="10" t="s">
        <v>5</v>
      </c>
      <c r="B9" s="11">
        <v>-0.4246583821797516</v>
      </c>
      <c r="C9" s="11">
        <v>0.15782669775907382</v>
      </c>
      <c r="D9" s="11">
        <v>3.15919735569697E-3</v>
      </c>
      <c r="E9" s="11">
        <v>0.03</v>
      </c>
      <c r="F9" s="11">
        <f t="shared" si="0"/>
        <v>0.60932588258312848</v>
      </c>
      <c r="G9" s="2">
        <v>0.414825</v>
      </c>
      <c r="H9" s="2">
        <v>1.6162000000000003E-2</v>
      </c>
      <c r="I9" s="2">
        <v>0.15169645357221179</v>
      </c>
      <c r="J9" s="12">
        <f t="shared" si="1"/>
        <v>0.58268345357221185</v>
      </c>
      <c r="K9" s="11">
        <f t="shared" si="2"/>
        <v>2.6642429010916624E-2</v>
      </c>
      <c r="L9" s="38">
        <f>K9*18961839</f>
        <v>505189.44947393029</v>
      </c>
    </row>
    <row r="10" spans="1:12" ht="13.5" thickBot="1" x14ac:dyDescent="0.25">
      <c r="A10" s="13" t="s">
        <v>6</v>
      </c>
      <c r="B10" s="14">
        <v>-0.43273949116088489</v>
      </c>
      <c r="C10" s="14">
        <v>0.12707138846088425</v>
      </c>
      <c r="D10" s="14">
        <v>3.1653306195020842E-3</v>
      </c>
      <c r="E10" s="14">
        <v>0.03</v>
      </c>
      <c r="F10" s="14">
        <f t="shared" si="0"/>
        <v>0.58664554900226706</v>
      </c>
      <c r="G10" s="3">
        <v>0.41482499999999994</v>
      </c>
      <c r="H10" s="3">
        <v>1.6162000000000003E-2</v>
      </c>
      <c r="I10" s="3">
        <v>0.15564136908904511</v>
      </c>
      <c r="J10" s="15">
        <f t="shared" si="1"/>
        <v>0.58662836908904503</v>
      </c>
      <c r="K10" s="14">
        <f t="shared" si="2"/>
        <v>1.7179913222031828E-5</v>
      </c>
      <c r="L10" s="39">
        <f>K10*17911097</f>
        <v>307.71109217139463</v>
      </c>
    </row>
    <row r="11" spans="1:12" ht="13.5" thickBot="1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35"/>
      <c r="L11" s="36">
        <f>SUM(L4:L10)</f>
        <v>-3470131.1249629864</v>
      </c>
    </row>
    <row r="12" spans="1:12" x14ac:dyDescent="0.2">
      <c r="K12" s="35"/>
    </row>
    <row r="13" spans="1:12" x14ac:dyDescent="0.2">
      <c r="K13" s="35"/>
    </row>
    <row r="14" spans="1:12" x14ac:dyDescent="0.2">
      <c r="A14" t="s">
        <v>15</v>
      </c>
    </row>
    <row r="15" spans="1:12" ht="13.5" thickBot="1" x14ac:dyDescent="0.25"/>
    <row r="16" spans="1:12" s="16" customFormat="1" ht="13.5" thickBot="1" x14ac:dyDescent="0.25">
      <c r="A16" s="19"/>
      <c r="B16" s="41" t="s">
        <v>7</v>
      </c>
      <c r="C16" s="43"/>
      <c r="D16" s="41" t="s">
        <v>10</v>
      </c>
      <c r="E16" s="43"/>
      <c r="F16" s="19"/>
      <c r="G16" s="41" t="s">
        <v>11</v>
      </c>
      <c r="H16" s="42"/>
      <c r="I16" s="43"/>
      <c r="J16" s="19"/>
      <c r="K16" s="19"/>
      <c r="L16" s="19"/>
    </row>
    <row r="17" spans="1:12" s="4" customFormat="1" ht="13.5" thickBot="1" x14ac:dyDescent="0.25">
      <c r="A17" s="20"/>
      <c r="B17" s="31" t="s">
        <v>21</v>
      </c>
      <c r="C17" s="32" t="s">
        <v>9</v>
      </c>
      <c r="D17" s="32" t="s">
        <v>21</v>
      </c>
      <c r="E17" s="32" t="s">
        <v>9</v>
      </c>
      <c r="F17" s="32" t="s">
        <v>13</v>
      </c>
      <c r="G17" s="32" t="s">
        <v>19</v>
      </c>
      <c r="H17" s="32" t="s">
        <v>20</v>
      </c>
      <c r="I17" s="32" t="s">
        <v>16</v>
      </c>
      <c r="J17" s="32" t="s">
        <v>17</v>
      </c>
      <c r="K17" s="32" t="s">
        <v>14</v>
      </c>
      <c r="L17" s="33" t="s">
        <v>12</v>
      </c>
    </row>
    <row r="18" spans="1:12" x14ac:dyDescent="0.2">
      <c r="A18" s="21" t="s">
        <v>0</v>
      </c>
      <c r="B18" s="22">
        <v>-0.19831678855299287</v>
      </c>
      <c r="C18" s="22">
        <v>-0.13622493686442799</v>
      </c>
      <c r="D18" s="22">
        <v>0</v>
      </c>
      <c r="E18" s="22">
        <v>2.3307387457124431E-2</v>
      </c>
      <c r="F18" s="22">
        <f>(C18+E18)-(B18+D18)</f>
        <v>8.539923914568931E-2</v>
      </c>
      <c r="G18" s="22">
        <v>0.3119601445890281</v>
      </c>
      <c r="H18" s="22">
        <v>1.5162E-2</v>
      </c>
      <c r="I18" s="22">
        <v>6.7582908722557705E-2</v>
      </c>
      <c r="J18" s="22">
        <f>SUM(G18:I18)</f>
        <v>0.39470505331158579</v>
      </c>
      <c r="K18" s="22">
        <f t="shared" ref="K18:K24" si="3">F18-J18</f>
        <v>-0.30930581416589648</v>
      </c>
      <c r="L18" s="23">
        <f>K18*24248240</f>
        <v>-7500121.6152900578</v>
      </c>
    </row>
    <row r="19" spans="1:12" x14ac:dyDescent="0.2">
      <c r="A19" s="24" t="s">
        <v>1</v>
      </c>
      <c r="B19" s="25">
        <v>-7.3485769876264762E-2</v>
      </c>
      <c r="C19" s="25">
        <v>7.5424894778007692E-2</v>
      </c>
      <c r="D19" s="25">
        <v>0</v>
      </c>
      <c r="E19" s="25">
        <v>3.4144655084209038E-2</v>
      </c>
      <c r="F19" s="25">
        <f t="shared" ref="F19:F24" si="4">(C19+E19)-(B19+D19)</f>
        <v>0.18305531973848149</v>
      </c>
      <c r="G19" s="25">
        <v>0.26261600000000002</v>
      </c>
      <c r="H19" s="25">
        <v>1.4162000000000003E-2</v>
      </c>
      <c r="I19" s="25">
        <v>9.6756959536824311E-2</v>
      </c>
      <c r="J19" s="25">
        <f t="shared" ref="J19:J24" si="5">SUM(G19:I19)</f>
        <v>0.37353495953682436</v>
      </c>
      <c r="K19" s="25">
        <f t="shared" si="3"/>
        <v>-0.19047963979834287</v>
      </c>
      <c r="L19" s="26">
        <f>K19*23474258</f>
        <v>-4471368.2083733687</v>
      </c>
    </row>
    <row r="20" spans="1:12" x14ac:dyDescent="0.2">
      <c r="A20" s="24" t="s">
        <v>2</v>
      </c>
      <c r="B20" s="25">
        <v>-5.3227271166274299E-2</v>
      </c>
      <c r="C20" s="25">
        <v>0.15283829045071079</v>
      </c>
      <c r="D20" s="25">
        <v>0</v>
      </c>
      <c r="E20" s="25">
        <v>3.4164883192590645E-2</v>
      </c>
      <c r="F20" s="25">
        <f t="shared" si="4"/>
        <v>0.24023044480957573</v>
      </c>
      <c r="G20" s="25">
        <v>0.26101600000000003</v>
      </c>
      <c r="H20" s="25">
        <v>1.0161999999999999E-2</v>
      </c>
      <c r="I20" s="25">
        <v>0.10346483164863209</v>
      </c>
      <c r="J20" s="25">
        <f t="shared" si="5"/>
        <v>0.3746428316486321</v>
      </c>
      <c r="K20" s="25">
        <f t="shared" si="3"/>
        <v>-0.13441238683905637</v>
      </c>
      <c r="L20" s="26">
        <f>K20*22457913</f>
        <v>-3018621.6897538733</v>
      </c>
    </row>
    <row r="21" spans="1:12" x14ac:dyDescent="0.2">
      <c r="A21" s="24" t="s">
        <v>3</v>
      </c>
      <c r="B21" s="25">
        <v>7.4287848276249867E-3</v>
      </c>
      <c r="C21" s="25">
        <v>0.15782594393910243</v>
      </c>
      <c r="D21" s="25">
        <v>0</v>
      </c>
      <c r="E21" s="25">
        <v>3.2517717524403703E-2</v>
      </c>
      <c r="F21" s="25">
        <f t="shared" si="4"/>
        <v>0.18291487663588113</v>
      </c>
      <c r="G21" s="25">
        <v>0.25482499999999997</v>
      </c>
      <c r="H21" s="25">
        <v>1.0161999999999999E-2</v>
      </c>
      <c r="I21" s="25">
        <v>0.106701011128715</v>
      </c>
      <c r="J21" s="25">
        <f t="shared" si="5"/>
        <v>0.37168801112871497</v>
      </c>
      <c r="K21" s="25">
        <f t="shared" si="3"/>
        <v>-0.18877313449283384</v>
      </c>
      <c r="L21" s="26">
        <f>K21*21218689</f>
        <v>-4005518.4323586142</v>
      </c>
    </row>
    <row r="22" spans="1:12" x14ac:dyDescent="0.2">
      <c r="A22" s="24" t="s">
        <v>4</v>
      </c>
      <c r="B22" s="25">
        <v>7.4065001964498563E-3</v>
      </c>
      <c r="C22" s="25">
        <v>0.15782389425644372</v>
      </c>
      <c r="D22" s="25">
        <v>0</v>
      </c>
      <c r="E22" s="25">
        <v>0.03</v>
      </c>
      <c r="F22" s="25">
        <f t="shared" si="4"/>
        <v>0.18041739405999385</v>
      </c>
      <c r="G22" s="25">
        <v>0.25482499999999991</v>
      </c>
      <c r="H22" s="25">
        <v>1.0162000000000001E-2</v>
      </c>
      <c r="I22" s="25">
        <v>0.10969091290888404</v>
      </c>
      <c r="J22" s="25">
        <f t="shared" si="5"/>
        <v>0.37467791290888397</v>
      </c>
      <c r="K22" s="25">
        <f t="shared" si="3"/>
        <v>-0.19426051884889012</v>
      </c>
      <c r="L22" s="26">
        <f>K22*20067901</f>
        <v>-3898400.8604681608</v>
      </c>
    </row>
    <row r="23" spans="1:12" x14ac:dyDescent="0.2">
      <c r="A23" s="24" t="s">
        <v>5</v>
      </c>
      <c r="B23" s="25">
        <v>7.429912420283063E-3</v>
      </c>
      <c r="C23" s="25">
        <v>0.15782669775907382</v>
      </c>
      <c r="D23" s="25">
        <v>0</v>
      </c>
      <c r="E23" s="25">
        <v>0.03</v>
      </c>
      <c r="F23" s="25">
        <f t="shared" si="4"/>
        <v>0.18039678533879075</v>
      </c>
      <c r="G23" s="25">
        <v>0.25482499999999997</v>
      </c>
      <c r="H23" s="25">
        <v>1.0162000000000003E-2</v>
      </c>
      <c r="I23" s="25">
        <v>0.11267954288821709</v>
      </c>
      <c r="J23" s="25">
        <f t="shared" si="5"/>
        <v>0.37766654288821705</v>
      </c>
      <c r="K23" s="25">
        <f t="shared" si="3"/>
        <v>-0.1972697575494263</v>
      </c>
      <c r="L23" s="26">
        <f>K23*18961839</f>
        <v>-3740597.3822212559</v>
      </c>
    </row>
    <row r="24" spans="1:12" ht="13.5" thickBot="1" x14ac:dyDescent="0.25">
      <c r="A24" s="27" t="s">
        <v>6</v>
      </c>
      <c r="B24" s="28">
        <v>8.3019037310927569E-3</v>
      </c>
      <c r="C24" s="28">
        <v>0.127071388460884</v>
      </c>
      <c r="D24" s="28">
        <v>0</v>
      </c>
      <c r="E24" s="28">
        <v>0.03</v>
      </c>
      <c r="F24" s="28">
        <f t="shared" si="4"/>
        <v>0.14876948472979123</v>
      </c>
      <c r="G24" s="28">
        <v>0.25482499999999997</v>
      </c>
      <c r="H24" s="28">
        <v>1.0162000000000001E-2</v>
      </c>
      <c r="I24" s="28">
        <v>0.11560981097756179</v>
      </c>
      <c r="J24" s="28">
        <f t="shared" si="5"/>
        <v>0.38059681097756176</v>
      </c>
      <c r="K24" s="28">
        <f t="shared" si="3"/>
        <v>-0.23182732624777053</v>
      </c>
      <c r="L24" s="29">
        <f>K24*17911097</f>
        <v>-4152281.7276744638</v>
      </c>
    </row>
    <row r="25" spans="1:12" ht="13.5" thickBo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18" t="s">
        <v>18</v>
      </c>
      <c r="L25" s="17">
        <f>SUM(L18:L24)</f>
        <v>-30786909.916139796</v>
      </c>
    </row>
  </sheetData>
  <mergeCells count="6">
    <mergeCell ref="G16:I16"/>
    <mergeCell ref="G2:I2"/>
    <mergeCell ref="B2:C2"/>
    <mergeCell ref="D2:E2"/>
    <mergeCell ref="B16:C16"/>
    <mergeCell ref="D16:E16"/>
  </mergeCells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33" zoomScale="75" workbookViewId="0">
      <selection activeCell="F53" sqref="F53"/>
    </sheetView>
  </sheetViews>
  <sheetFormatPr defaultRowHeight="12.75" x14ac:dyDescent="0.2"/>
  <cols>
    <col min="2" max="6" width="9.28515625" bestFit="1" customWidth="1"/>
    <col min="7" max="7" width="29.28515625" bestFit="1" customWidth="1"/>
    <col min="8" max="8" width="34.42578125" bestFit="1" customWidth="1"/>
    <col min="9" max="9" width="9.7109375" bestFit="1" customWidth="1"/>
    <col min="10" max="10" width="12.28515625" bestFit="1" customWidth="1"/>
    <col min="11" max="11" width="9.28515625" bestFit="1" customWidth="1"/>
    <col min="12" max="12" width="17.28515625" bestFit="1" customWidth="1"/>
  </cols>
  <sheetData>
    <row r="1" spans="1:12" x14ac:dyDescent="0.2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5"/>
    </row>
    <row r="2" spans="1:12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5"/>
    </row>
    <row r="3" spans="1:12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5"/>
    </row>
    <row r="42" spans="1:12" ht="13.5" thickBot="1" x14ac:dyDescent="0.25"/>
    <row r="43" spans="1:12" ht="13.5" thickBot="1" x14ac:dyDescent="0.25">
      <c r="A43" s="5"/>
      <c r="B43" s="41" t="s">
        <v>7</v>
      </c>
      <c r="C43" s="43"/>
      <c r="D43" s="41" t="s">
        <v>10</v>
      </c>
      <c r="E43" s="43"/>
      <c r="F43" s="5"/>
      <c r="G43" s="41" t="s">
        <v>11</v>
      </c>
      <c r="H43" s="42"/>
      <c r="I43" s="43"/>
    </row>
    <row r="44" spans="1:12" ht="13.5" thickBot="1" x14ac:dyDescent="0.25">
      <c r="A44" s="6"/>
      <c r="B44" s="31" t="s">
        <v>8</v>
      </c>
      <c r="C44" s="32" t="s">
        <v>9</v>
      </c>
      <c r="D44" s="32" t="s">
        <v>8</v>
      </c>
      <c r="E44" s="32" t="s">
        <v>9</v>
      </c>
      <c r="F44" s="32" t="s">
        <v>13</v>
      </c>
      <c r="G44" s="32" t="s">
        <v>19</v>
      </c>
      <c r="H44" s="32" t="s">
        <v>20</v>
      </c>
      <c r="I44" s="32" t="s">
        <v>16</v>
      </c>
      <c r="J44" s="32" t="s">
        <v>17</v>
      </c>
      <c r="K44" s="32" t="s">
        <v>14</v>
      </c>
      <c r="L44" s="33" t="s">
        <v>12</v>
      </c>
    </row>
    <row r="45" spans="1:12" x14ac:dyDescent="0.2">
      <c r="A45" s="7" t="s">
        <v>0</v>
      </c>
      <c r="B45" s="8">
        <v>-0.49090511499673062</v>
      </c>
      <c r="C45" s="8">
        <v>-0.13622493686442788</v>
      </c>
      <c r="D45" s="8">
        <v>-1.3247555145774127E-3</v>
      </c>
      <c r="E45" s="8">
        <v>2.3307387457124431E-2</v>
      </c>
      <c r="F45" s="8">
        <f>(C45+E45)-(B45+D45)</f>
        <v>0.37931232110400459</v>
      </c>
      <c r="G45" s="1">
        <v>0.47196014458902813</v>
      </c>
      <c r="H45" s="1">
        <v>2.1162E-2</v>
      </c>
      <c r="I45" s="1">
        <v>9.5179810632342154E-2</v>
      </c>
      <c r="J45" s="9">
        <f>SUM(G45:I45)</f>
        <v>0.5883019552213703</v>
      </c>
      <c r="K45" s="8">
        <f>F45-J45</f>
        <v>-0.20898963411736571</v>
      </c>
      <c r="L45" s="37">
        <f>K45*24248240</f>
        <v>-5067630.8055900717</v>
      </c>
    </row>
    <row r="46" spans="1:12" x14ac:dyDescent="0.2">
      <c r="A46" s="10" t="s">
        <v>1</v>
      </c>
      <c r="B46" s="11">
        <v>-0.43343357196421473</v>
      </c>
      <c r="C46" s="11">
        <v>7.5424894778007692E-2</v>
      </c>
      <c r="D46" s="11">
        <v>3.1716885511761314E-3</v>
      </c>
      <c r="E46" s="11">
        <v>3.4144655084209038E-2</v>
      </c>
      <c r="F46" s="11">
        <f t="shared" ref="F46:F51" si="0">(C46+E46)-(B46+D46)</f>
        <v>0.5398314332752554</v>
      </c>
      <c r="G46" s="2">
        <v>0.42261599999999999</v>
      </c>
      <c r="H46" s="2">
        <v>2.0162000000000003E-2</v>
      </c>
      <c r="I46" s="2">
        <v>0.13026044696264999</v>
      </c>
      <c r="J46" s="12">
        <f t="shared" ref="J46:J51" si="1">SUM(G46:I46)</f>
        <v>0.57303844696264994</v>
      </c>
      <c r="K46" s="11">
        <f t="shared" ref="K46:K51" si="2">F46-J46</f>
        <v>-3.3207013687394538E-2</v>
      </c>
      <c r="L46" s="38">
        <f>K46*23474258</f>
        <v>-779510.0067074307</v>
      </c>
    </row>
    <row r="47" spans="1:12" x14ac:dyDescent="0.2">
      <c r="A47" s="10" t="s">
        <v>2</v>
      </c>
      <c r="B47" s="11">
        <v>-0.4204229088259327</v>
      </c>
      <c r="C47" s="11">
        <v>0.15283829045071079</v>
      </c>
      <c r="D47" s="11">
        <v>3.1836429733173794E-3</v>
      </c>
      <c r="E47" s="11">
        <v>3.4164883192590645E-2</v>
      </c>
      <c r="F47" s="11">
        <f t="shared" si="0"/>
        <v>0.60424243949591672</v>
      </c>
      <c r="G47" s="2">
        <v>0.421016</v>
      </c>
      <c r="H47" s="2">
        <v>1.6161999999999999E-2</v>
      </c>
      <c r="I47" s="2">
        <v>0.13929101617064404</v>
      </c>
      <c r="J47" s="12">
        <f t="shared" si="1"/>
        <v>0.57646901617064406</v>
      </c>
      <c r="K47" s="11">
        <f t="shared" si="2"/>
        <v>2.7773423325272661E-2</v>
      </c>
      <c r="L47" s="38">
        <f>K47*22457913</f>
        <v>623733.12475114409</v>
      </c>
    </row>
    <row r="48" spans="1:12" x14ac:dyDescent="0.2">
      <c r="A48" s="10" t="s">
        <v>3</v>
      </c>
      <c r="B48" s="11">
        <v>-0.42047439931148034</v>
      </c>
      <c r="C48" s="11">
        <v>0.15782594393910243</v>
      </c>
      <c r="D48" s="11">
        <v>3.1825282847190951E-3</v>
      </c>
      <c r="E48" s="11">
        <v>3.2517717524403675E-2</v>
      </c>
      <c r="F48" s="11">
        <f t="shared" si="0"/>
        <v>0.60763553249026736</v>
      </c>
      <c r="G48" s="2">
        <v>0.414825</v>
      </c>
      <c r="H48" s="2">
        <v>1.6162000000000003E-2</v>
      </c>
      <c r="I48" s="2">
        <v>0.14364776929253728</v>
      </c>
      <c r="J48" s="12">
        <f t="shared" si="1"/>
        <v>0.57463476929253732</v>
      </c>
      <c r="K48" s="11">
        <f t="shared" si="2"/>
        <v>3.3000763197730043E-2</v>
      </c>
      <c r="L48" s="38">
        <f>K48*21218689</f>
        <v>700232.93105527933</v>
      </c>
    </row>
    <row r="49" spans="1:12" x14ac:dyDescent="0.2">
      <c r="A49" s="10" t="s">
        <v>4</v>
      </c>
      <c r="B49" s="11">
        <v>-0.42129175848623179</v>
      </c>
      <c r="C49" s="11">
        <v>0.15782389425644372</v>
      </c>
      <c r="D49" s="11">
        <v>3.1709945611493903E-3</v>
      </c>
      <c r="E49" s="11">
        <v>0.03</v>
      </c>
      <c r="F49" s="11">
        <f t="shared" si="0"/>
        <v>0.6059446581815261</v>
      </c>
      <c r="G49" s="2">
        <v>0.41482499999999989</v>
      </c>
      <c r="H49" s="2">
        <v>1.6161999999999999E-2</v>
      </c>
      <c r="I49" s="2">
        <v>0.14767296752244877</v>
      </c>
      <c r="J49" s="12">
        <f t="shared" si="1"/>
        <v>0.57865996752244864</v>
      </c>
      <c r="K49" s="11">
        <f t="shared" si="2"/>
        <v>2.728469065907746E-2</v>
      </c>
      <c r="L49" s="38">
        <f>K49*20067901</f>
        <v>547546.47096199123</v>
      </c>
    </row>
    <row r="50" spans="1:12" x14ac:dyDescent="0.2">
      <c r="A50" s="10" t="s">
        <v>5</v>
      </c>
      <c r="B50" s="11">
        <v>-0.4246583821797516</v>
      </c>
      <c r="C50" s="11">
        <v>0.15782669775907382</v>
      </c>
      <c r="D50" s="11">
        <v>3.15919735569697E-3</v>
      </c>
      <c r="E50" s="11">
        <v>0.03</v>
      </c>
      <c r="F50" s="11">
        <f t="shared" si="0"/>
        <v>0.60932588258312848</v>
      </c>
      <c r="G50" s="2">
        <v>0.414825</v>
      </c>
      <c r="H50" s="2">
        <v>1.6162000000000003E-2</v>
      </c>
      <c r="I50" s="2">
        <v>0.15169645357221179</v>
      </c>
      <c r="J50" s="12">
        <f t="shared" si="1"/>
        <v>0.58268345357221185</v>
      </c>
      <c r="K50" s="11">
        <f t="shared" si="2"/>
        <v>2.6642429010916624E-2</v>
      </c>
      <c r="L50" s="38">
        <f>K50*18961839</f>
        <v>505189.44947393029</v>
      </c>
    </row>
    <row r="51" spans="1:12" ht="13.5" thickBot="1" x14ac:dyDescent="0.25">
      <c r="A51" s="13" t="s">
        <v>6</v>
      </c>
      <c r="B51" s="14">
        <v>-0.43273949116088489</v>
      </c>
      <c r="C51" s="14">
        <v>0.12707138846088425</v>
      </c>
      <c r="D51" s="14">
        <v>3.1653306195020842E-3</v>
      </c>
      <c r="E51" s="14">
        <v>0.03</v>
      </c>
      <c r="F51" s="14">
        <f t="shared" si="0"/>
        <v>0.58664554900226706</v>
      </c>
      <c r="G51" s="3">
        <v>0.41482499999999994</v>
      </c>
      <c r="H51" s="3">
        <v>1.6162000000000003E-2</v>
      </c>
      <c r="I51" s="3">
        <v>0.15564136908904511</v>
      </c>
      <c r="J51" s="15">
        <f t="shared" si="1"/>
        <v>0.58662836908904503</v>
      </c>
      <c r="K51" s="14">
        <f t="shared" si="2"/>
        <v>1.7179913222031828E-5</v>
      </c>
      <c r="L51" s="39">
        <f>K51*17911097</f>
        <v>307.71109217139463</v>
      </c>
    </row>
    <row r="52" spans="1:12" ht="13.5" thickBo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40" t="s">
        <v>18</v>
      </c>
      <c r="L52" s="36">
        <f>SUM(L45:L51)</f>
        <v>-3470131.1249629864</v>
      </c>
    </row>
  </sheetData>
  <mergeCells count="4">
    <mergeCell ref="B43:C43"/>
    <mergeCell ref="D43:E43"/>
    <mergeCell ref="G43:I43"/>
    <mergeCell ref="A1:L4"/>
  </mergeCells>
  <phoneticPr fontId="0" type="noConversion"/>
  <printOptions horizontalCentered="1"/>
  <pageMargins left="0.75" right="0.75" top="1" bottom="1" header="0.5" footer="0.5"/>
  <pageSetup scale="6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H1" zoomScale="75" workbookViewId="0">
      <selection activeCell="L13" sqref="L13"/>
    </sheetView>
  </sheetViews>
  <sheetFormatPr defaultRowHeight="12.75" x14ac:dyDescent="0.2"/>
  <cols>
    <col min="2" max="2" width="10" bestFit="1" customWidth="1"/>
    <col min="4" max="4" width="10" bestFit="1" customWidth="1"/>
    <col min="6" max="6" width="9.28515625" bestFit="1" customWidth="1"/>
    <col min="7" max="7" width="29.28515625" bestFit="1" customWidth="1"/>
    <col min="8" max="8" width="34.42578125" bestFit="1" customWidth="1"/>
    <col min="9" max="9" width="9.28515625" bestFit="1" customWidth="1"/>
    <col min="10" max="10" width="10.5703125" bestFit="1" customWidth="1"/>
    <col min="11" max="11" width="9.28515625" bestFit="1" customWidth="1"/>
    <col min="12" max="12" width="19.42578125" bestFit="1" customWidth="1"/>
  </cols>
  <sheetData>
    <row r="1" spans="1:14" ht="23.25" x14ac:dyDescent="0.2">
      <c r="A1" s="44" t="s">
        <v>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34"/>
      <c r="N1" s="34"/>
    </row>
    <row r="2" spans="1:14" ht="23.2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34"/>
      <c r="N2" s="34"/>
    </row>
    <row r="3" spans="1:14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4" spans="1:14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</row>
    <row r="44" spans="1:12" ht="13.5" thickBot="1" x14ac:dyDescent="0.25"/>
    <row r="45" spans="1:12" ht="13.5" thickBot="1" x14ac:dyDescent="0.25">
      <c r="A45" s="19"/>
      <c r="B45" s="41" t="s">
        <v>7</v>
      </c>
      <c r="C45" s="43"/>
      <c r="D45" s="41" t="s">
        <v>10</v>
      </c>
      <c r="E45" s="43"/>
      <c r="F45" s="19"/>
      <c r="G45" s="41" t="s">
        <v>11</v>
      </c>
      <c r="H45" s="42"/>
      <c r="I45" s="43"/>
      <c r="J45" s="19"/>
      <c r="K45" s="19"/>
      <c r="L45" s="19"/>
    </row>
    <row r="46" spans="1:12" ht="13.5" thickBot="1" x14ac:dyDescent="0.25">
      <c r="A46" s="20"/>
      <c r="B46" s="31" t="s">
        <v>21</v>
      </c>
      <c r="C46" s="32" t="s">
        <v>9</v>
      </c>
      <c r="D46" s="32" t="s">
        <v>21</v>
      </c>
      <c r="E46" s="32" t="s">
        <v>9</v>
      </c>
      <c r="F46" s="32" t="s">
        <v>13</v>
      </c>
      <c r="G46" s="32" t="s">
        <v>19</v>
      </c>
      <c r="H46" s="32" t="s">
        <v>20</v>
      </c>
      <c r="I46" s="32" t="s">
        <v>16</v>
      </c>
      <c r="J46" s="32" t="s">
        <v>17</v>
      </c>
      <c r="K46" s="32" t="s">
        <v>14</v>
      </c>
      <c r="L46" s="33" t="s">
        <v>12</v>
      </c>
    </row>
    <row r="47" spans="1:12" x14ac:dyDescent="0.2">
      <c r="A47" s="21" t="s">
        <v>0</v>
      </c>
      <c r="B47" s="22">
        <v>-0.19831678855299287</v>
      </c>
      <c r="C47" s="22">
        <v>-0.13622493686442799</v>
      </c>
      <c r="D47" s="22">
        <v>0</v>
      </c>
      <c r="E47" s="22">
        <v>2.3307387457124431E-2</v>
      </c>
      <c r="F47" s="22">
        <f>(C47+E47)-(B47+D47)</f>
        <v>8.539923914568931E-2</v>
      </c>
      <c r="G47" s="22">
        <v>0.3119601445890281</v>
      </c>
      <c r="H47" s="22">
        <v>1.5162E-2</v>
      </c>
      <c r="I47" s="22">
        <v>6.7582908722557705E-2</v>
      </c>
      <c r="J47" s="22">
        <f>SUM(G47:I47)</f>
        <v>0.39470505331158579</v>
      </c>
      <c r="K47" s="22">
        <f t="shared" ref="K47:K53" si="0">F47-J47</f>
        <v>-0.30930581416589648</v>
      </c>
      <c r="L47" s="23">
        <f>K47*24248240</f>
        <v>-7500121.6152900578</v>
      </c>
    </row>
    <row r="48" spans="1:12" x14ac:dyDescent="0.2">
      <c r="A48" s="24" t="s">
        <v>1</v>
      </c>
      <c r="B48" s="25">
        <v>-7.3485769876264762E-2</v>
      </c>
      <c r="C48" s="25">
        <v>7.5424894778007692E-2</v>
      </c>
      <c r="D48" s="25">
        <v>0</v>
      </c>
      <c r="E48" s="25">
        <v>3.4144655084209038E-2</v>
      </c>
      <c r="F48" s="25">
        <f t="shared" ref="F48:F53" si="1">(C48+E48)-(B48+D48)</f>
        <v>0.18305531973848149</v>
      </c>
      <c r="G48" s="25">
        <v>0.26261600000000002</v>
      </c>
      <c r="H48" s="25">
        <v>1.4162000000000003E-2</v>
      </c>
      <c r="I48" s="25">
        <v>9.6756959536824311E-2</v>
      </c>
      <c r="J48" s="25">
        <f t="shared" ref="J48:J53" si="2">SUM(G48:I48)</f>
        <v>0.37353495953682436</v>
      </c>
      <c r="K48" s="25">
        <f t="shared" si="0"/>
        <v>-0.19047963979834287</v>
      </c>
      <c r="L48" s="26">
        <f>K48*23474258</f>
        <v>-4471368.2083733687</v>
      </c>
    </row>
    <row r="49" spans="1:12" x14ac:dyDescent="0.2">
      <c r="A49" s="24" t="s">
        <v>2</v>
      </c>
      <c r="B49" s="25">
        <v>-5.3227271166274299E-2</v>
      </c>
      <c r="C49" s="25">
        <v>0.15283829045071079</v>
      </c>
      <c r="D49" s="25">
        <v>0</v>
      </c>
      <c r="E49" s="25">
        <v>3.4164883192590645E-2</v>
      </c>
      <c r="F49" s="25">
        <f t="shared" si="1"/>
        <v>0.24023044480957573</v>
      </c>
      <c r="G49" s="25">
        <v>0.26101600000000003</v>
      </c>
      <c r="H49" s="25">
        <v>1.0161999999999999E-2</v>
      </c>
      <c r="I49" s="25">
        <v>0.10346483164863209</v>
      </c>
      <c r="J49" s="25">
        <f t="shared" si="2"/>
        <v>0.3746428316486321</v>
      </c>
      <c r="K49" s="25">
        <f t="shared" si="0"/>
        <v>-0.13441238683905637</v>
      </c>
      <c r="L49" s="26">
        <f>K49*22457913</f>
        <v>-3018621.6897538733</v>
      </c>
    </row>
    <row r="50" spans="1:12" x14ac:dyDescent="0.2">
      <c r="A50" s="24" t="s">
        <v>3</v>
      </c>
      <c r="B50" s="25">
        <v>7.4287848276249867E-3</v>
      </c>
      <c r="C50" s="25">
        <v>0.15782594393910243</v>
      </c>
      <c r="D50" s="25">
        <v>0</v>
      </c>
      <c r="E50" s="25">
        <v>3.2517717524403703E-2</v>
      </c>
      <c r="F50" s="25">
        <f t="shared" si="1"/>
        <v>0.18291487663588113</v>
      </c>
      <c r="G50" s="25">
        <v>0.25482499999999997</v>
      </c>
      <c r="H50" s="25">
        <v>1.0161999999999999E-2</v>
      </c>
      <c r="I50" s="25">
        <v>0.106701011128715</v>
      </c>
      <c r="J50" s="25">
        <f t="shared" si="2"/>
        <v>0.37168801112871497</v>
      </c>
      <c r="K50" s="25">
        <f t="shared" si="0"/>
        <v>-0.18877313449283384</v>
      </c>
      <c r="L50" s="26">
        <f>K50*21218689</f>
        <v>-4005518.4323586142</v>
      </c>
    </row>
    <row r="51" spans="1:12" x14ac:dyDescent="0.2">
      <c r="A51" s="24" t="s">
        <v>4</v>
      </c>
      <c r="B51" s="25">
        <v>7.4065001964498563E-3</v>
      </c>
      <c r="C51" s="25">
        <v>0.15782389425644372</v>
      </c>
      <c r="D51" s="25">
        <v>0</v>
      </c>
      <c r="E51" s="25">
        <v>0.03</v>
      </c>
      <c r="F51" s="25">
        <f t="shared" si="1"/>
        <v>0.18041739405999385</v>
      </c>
      <c r="G51" s="25">
        <v>0.25482499999999991</v>
      </c>
      <c r="H51" s="25">
        <v>1.0162000000000001E-2</v>
      </c>
      <c r="I51" s="25">
        <v>0.10969091290888404</v>
      </c>
      <c r="J51" s="25">
        <f t="shared" si="2"/>
        <v>0.37467791290888397</v>
      </c>
      <c r="K51" s="25">
        <f t="shared" si="0"/>
        <v>-0.19426051884889012</v>
      </c>
      <c r="L51" s="26">
        <f>K51*20067901</f>
        <v>-3898400.8604681608</v>
      </c>
    </row>
    <row r="52" spans="1:12" x14ac:dyDescent="0.2">
      <c r="A52" s="24" t="s">
        <v>5</v>
      </c>
      <c r="B52" s="25">
        <v>7.429912420283063E-3</v>
      </c>
      <c r="C52" s="25">
        <v>0.15782669775907382</v>
      </c>
      <c r="D52" s="25">
        <v>0</v>
      </c>
      <c r="E52" s="25">
        <v>0.03</v>
      </c>
      <c r="F52" s="25">
        <f t="shared" si="1"/>
        <v>0.18039678533879075</v>
      </c>
      <c r="G52" s="25">
        <v>0.25482499999999997</v>
      </c>
      <c r="H52" s="25">
        <v>1.0162000000000003E-2</v>
      </c>
      <c r="I52" s="25">
        <v>0.11267954288821709</v>
      </c>
      <c r="J52" s="25">
        <f t="shared" si="2"/>
        <v>0.37766654288821705</v>
      </c>
      <c r="K52" s="25">
        <f t="shared" si="0"/>
        <v>-0.1972697575494263</v>
      </c>
      <c r="L52" s="26">
        <f>K52*18961839</f>
        <v>-3740597.3822212559</v>
      </c>
    </row>
    <row r="53" spans="1:12" ht="13.5" thickBot="1" x14ac:dyDescent="0.25">
      <c r="A53" s="27" t="s">
        <v>6</v>
      </c>
      <c r="B53" s="28">
        <v>8.3019037310927569E-3</v>
      </c>
      <c r="C53" s="28">
        <v>0.127071388460884</v>
      </c>
      <c r="D53" s="28">
        <v>0</v>
      </c>
      <c r="E53" s="28">
        <v>0.03</v>
      </c>
      <c r="F53" s="28">
        <f t="shared" si="1"/>
        <v>0.14876948472979123</v>
      </c>
      <c r="G53" s="28">
        <v>0.25482499999999997</v>
      </c>
      <c r="H53" s="28">
        <v>1.0162000000000001E-2</v>
      </c>
      <c r="I53" s="28">
        <v>0.11560981097756179</v>
      </c>
      <c r="J53" s="28">
        <f t="shared" si="2"/>
        <v>0.38059681097756176</v>
      </c>
      <c r="K53" s="28">
        <f t="shared" si="0"/>
        <v>-0.23182732624777053</v>
      </c>
      <c r="L53" s="29">
        <f>K53*17911097</f>
        <v>-4152281.7276744638</v>
      </c>
    </row>
    <row r="54" spans="1:12" ht="13.5" thickBo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18" t="s">
        <v>18</v>
      </c>
      <c r="L54" s="17">
        <f>SUM(L47:L53)</f>
        <v>-30786909.916139796</v>
      </c>
    </row>
  </sheetData>
  <mergeCells count="4">
    <mergeCell ref="B45:C45"/>
    <mergeCell ref="D45:E45"/>
    <mergeCell ref="G45:I45"/>
    <mergeCell ref="A1:L4"/>
  </mergeCells>
  <phoneticPr fontId="0" type="noConversion"/>
  <printOptions horizontalCentered="1"/>
  <pageMargins left="0.75" right="0.75" top="1" bottom="1" header="0.5" footer="0.5"/>
  <pageSetup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AECO to Malin</vt:lpstr>
      <vt:lpstr>Kingsgate to Malin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Jan Havlíček</cp:lastModifiedBy>
  <cp:lastPrinted>2001-11-15T18:33:36Z</cp:lastPrinted>
  <dcterms:created xsi:type="dcterms:W3CDTF">2001-11-15T15:06:56Z</dcterms:created>
  <dcterms:modified xsi:type="dcterms:W3CDTF">2023-09-11T18:51:34Z</dcterms:modified>
</cp:coreProperties>
</file>