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8E266A-3E0E-4C54-A509-F45BC0385093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4" r:id="rId1"/>
    <sheet name="Summary Sched" sheetId="5" r:id="rId2"/>
  </sheets>
  <definedNames>
    <definedName name="_xlnm._FilterDatabase" localSheetId="0" hidden="1">'Orig Sched'!$A$8:$AO$99</definedName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Sched'!$X$1:$AR$8</definedName>
    <definedName name="_xlnm.Print_Area" localSheetId="0">'Orig Sched'!$A$1:$T$155</definedName>
    <definedName name="_xlnm.Print_Area" localSheetId="1">'Summary Sched'!$A$1:$J$24</definedName>
    <definedName name="Print_Area_MI" localSheetId="1">'Summary Sched'!$B$1:$L$13</definedName>
    <definedName name="Print_Area_MI">'Orig Sched'!$A$1:$G$9</definedName>
    <definedName name="_xlnm.Print_Titles" localSheetId="0">'Orig Sched'!$1:$8</definedName>
    <definedName name="_xlnm.Print_Titles" localSheetId="1">'Summary Sched'!$1:$13</definedName>
    <definedName name="Print_Titles_MI" localSheetId="1">'Summary Sched'!$1:$13</definedName>
    <definedName name="Print_Titles_MI">'Orig Sched'!$1:$8</definedName>
    <definedName name="TITLE" localSheetId="1">'Summary Sched'!$B$1:$T$13</definedName>
    <definedName name="TITLE">'Orig Sched'!$A$1:$O$8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M9" i="4"/>
  <c r="AA9" i="4"/>
  <c r="M10" i="4"/>
  <c r="AA10" i="4"/>
  <c r="M11" i="4"/>
  <c r="AA11" i="4"/>
  <c r="M12" i="4"/>
  <c r="AA12" i="4"/>
  <c r="K13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AA52" i="4"/>
  <c r="M53" i="4"/>
  <c r="AA53" i="4"/>
  <c r="M54" i="4"/>
  <c r="AA54" i="4"/>
  <c r="M55" i="4"/>
  <c r="AA55" i="4"/>
  <c r="M56" i="4"/>
  <c r="AA56" i="4"/>
  <c r="M57" i="4"/>
  <c r="AA57" i="4"/>
  <c r="M58" i="4"/>
  <c r="AA58" i="4"/>
  <c r="M59" i="4"/>
  <c r="AA59" i="4"/>
  <c r="M60" i="4"/>
  <c r="AA60" i="4"/>
  <c r="M61" i="4"/>
  <c r="AA61" i="4"/>
  <c r="M62" i="4"/>
  <c r="AA62" i="4"/>
  <c r="M63" i="4"/>
  <c r="AA63" i="4"/>
  <c r="M64" i="4"/>
  <c r="AA64" i="4"/>
  <c r="M65" i="4"/>
  <c r="AA65" i="4"/>
  <c r="M66" i="4"/>
  <c r="AA66" i="4"/>
  <c r="M67" i="4"/>
  <c r="AA67" i="4"/>
  <c r="K68" i="4"/>
  <c r="M68" i="4"/>
  <c r="AA68" i="4"/>
  <c r="M69" i="4"/>
  <c r="AA69" i="4"/>
  <c r="M70" i="4"/>
  <c r="AA70" i="4"/>
  <c r="M71" i="4"/>
  <c r="AA71" i="4"/>
  <c r="M72" i="4"/>
  <c r="AA72" i="4"/>
  <c r="M73" i="4"/>
  <c r="AA73" i="4"/>
  <c r="M74" i="4"/>
  <c r="AA74" i="4"/>
  <c r="M75" i="4"/>
  <c r="AA75" i="4"/>
  <c r="M76" i="4"/>
  <c r="AA76" i="4"/>
  <c r="M77" i="4"/>
  <c r="AA77" i="4"/>
  <c r="M78" i="4"/>
  <c r="AA78" i="4"/>
  <c r="M79" i="4"/>
  <c r="AA79" i="4"/>
  <c r="M80" i="4"/>
  <c r="AA80" i="4"/>
  <c r="M81" i="4"/>
  <c r="AA81" i="4"/>
  <c r="M82" i="4"/>
  <c r="AA82" i="4"/>
  <c r="M83" i="4"/>
  <c r="AA83" i="4"/>
  <c r="M84" i="4"/>
  <c r="AA84" i="4"/>
  <c r="M85" i="4"/>
  <c r="AA85" i="4"/>
  <c r="M86" i="4"/>
  <c r="AA86" i="4"/>
  <c r="M87" i="4"/>
  <c r="AA87" i="4"/>
  <c r="M88" i="4"/>
  <c r="AA88" i="4"/>
  <c r="M89" i="4"/>
  <c r="AA89" i="4"/>
  <c r="M90" i="4"/>
  <c r="AA90" i="4"/>
  <c r="M91" i="4"/>
  <c r="AA91" i="4"/>
  <c r="M92" i="4"/>
  <c r="AA92" i="4"/>
  <c r="M93" i="4"/>
  <c r="AA93" i="4"/>
  <c r="M94" i="4"/>
  <c r="AA94" i="4"/>
  <c r="I95" i="4"/>
  <c r="K95" i="4"/>
  <c r="M95" i="4"/>
  <c r="N95" i="4"/>
  <c r="AA95" i="4"/>
  <c r="M96" i="4"/>
  <c r="AA96" i="4"/>
  <c r="M97" i="4"/>
  <c r="AA97" i="4"/>
  <c r="M98" i="4"/>
  <c r="AA98" i="4"/>
  <c r="M99" i="4"/>
  <c r="AA99" i="4"/>
  <c r="M100" i="4"/>
  <c r="AA100" i="4"/>
  <c r="M101" i="4"/>
  <c r="AA101" i="4"/>
  <c r="M102" i="4"/>
  <c r="AA102" i="4"/>
  <c r="M103" i="4"/>
  <c r="AA103" i="4"/>
  <c r="M104" i="4"/>
  <c r="AA104" i="4"/>
  <c r="M105" i="4"/>
  <c r="AA105" i="4"/>
  <c r="M106" i="4"/>
  <c r="AA106" i="4"/>
  <c r="M107" i="4"/>
  <c r="AA107" i="4"/>
  <c r="M108" i="4"/>
  <c r="AA108" i="4"/>
  <c r="M109" i="4"/>
  <c r="AA109" i="4"/>
  <c r="M110" i="4"/>
  <c r="AA110" i="4"/>
  <c r="M111" i="4"/>
  <c r="AA111" i="4"/>
  <c r="M112" i="4"/>
  <c r="AA112" i="4"/>
  <c r="M113" i="4"/>
  <c r="AA113" i="4"/>
  <c r="M114" i="4"/>
  <c r="AA114" i="4"/>
  <c r="M115" i="4"/>
  <c r="AA115" i="4"/>
  <c r="M116" i="4"/>
  <c r="AA116" i="4"/>
  <c r="M117" i="4"/>
  <c r="N117" i="4"/>
  <c r="AA117" i="4"/>
  <c r="M118" i="4"/>
  <c r="AA118" i="4"/>
  <c r="M119" i="4"/>
  <c r="AA119" i="4"/>
  <c r="M120" i="4"/>
  <c r="AA120" i="4"/>
  <c r="M121" i="4"/>
  <c r="AA121" i="4"/>
  <c r="M122" i="4"/>
  <c r="AA122" i="4"/>
  <c r="M123" i="4"/>
  <c r="AA123" i="4"/>
  <c r="M124" i="4"/>
  <c r="AA124" i="4"/>
  <c r="M125" i="4"/>
  <c r="AA125" i="4"/>
  <c r="M126" i="4"/>
  <c r="AA126" i="4"/>
  <c r="M127" i="4"/>
  <c r="AA127" i="4"/>
  <c r="M128" i="4"/>
  <c r="N128" i="4"/>
  <c r="AA128" i="4"/>
  <c r="M129" i="4"/>
  <c r="AA129" i="4"/>
  <c r="M130" i="4"/>
  <c r="AA130" i="4"/>
  <c r="M131" i="4"/>
  <c r="AA131" i="4"/>
  <c r="M132" i="4"/>
  <c r="AA132" i="4"/>
  <c r="M133" i="4"/>
  <c r="AA133" i="4"/>
  <c r="M134" i="4"/>
  <c r="AA134" i="4"/>
  <c r="M135" i="4"/>
  <c r="AA135" i="4"/>
  <c r="M136" i="4"/>
  <c r="AA136" i="4"/>
  <c r="M137" i="4"/>
  <c r="AA137" i="4"/>
  <c r="M138" i="4"/>
  <c r="AA138" i="4"/>
  <c r="M139" i="4"/>
  <c r="N139" i="4"/>
  <c r="AA139" i="4"/>
  <c r="M140" i="4"/>
  <c r="AA140" i="4"/>
  <c r="M141" i="4"/>
  <c r="AA141" i="4"/>
  <c r="M142" i="4"/>
  <c r="AA142" i="4"/>
  <c r="M143" i="4"/>
  <c r="AA143" i="4"/>
  <c r="M144" i="4"/>
  <c r="AA144" i="4"/>
  <c r="M145" i="4"/>
  <c r="AA145" i="4"/>
  <c r="M146" i="4"/>
  <c r="AA146" i="4"/>
  <c r="M147" i="4"/>
  <c r="AA147" i="4"/>
  <c r="M148" i="4"/>
  <c r="AA148" i="4"/>
  <c r="M149" i="4"/>
  <c r="AA149" i="4"/>
  <c r="M150" i="4"/>
  <c r="AA150" i="4"/>
  <c r="M151" i="4"/>
  <c r="AA151" i="4"/>
  <c r="M152" i="4"/>
  <c r="AA152" i="4"/>
  <c r="M153" i="4"/>
  <c r="AA153" i="4"/>
  <c r="M154" i="4"/>
  <c r="AA154" i="4"/>
  <c r="I155" i="4"/>
  <c r="K155" i="4"/>
  <c r="M155" i="4"/>
  <c r="N155" i="4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</calcChain>
</file>

<file path=xl/sharedStrings.xml><?xml version="1.0" encoding="utf-8"?>
<sst xmlns="http://schemas.openxmlformats.org/spreadsheetml/2006/main" count="1115" uniqueCount="396">
  <si>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</si>
  <si>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</si>
  <si>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</si>
  <si>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</si>
  <si>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</si>
  <si>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</si>
  <si>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</si>
  <si>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</si>
  <si>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</si>
  <si>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</si>
  <si>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</si>
  <si>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</si>
  <si>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</si>
  <si>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</si>
  <si>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</si>
  <si>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</si>
  <si>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</si>
  <si>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</si>
  <si>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</si>
  <si>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</si>
  <si>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</si>
  <si>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</si>
  <si>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</si>
  <si>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</si>
  <si>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FT-SOUTHEAST</t>
  </si>
  <si>
    <t>FT-CENT</t>
  </si>
  <si>
    <t>FT-ONTARIO</t>
  </si>
  <si>
    <t>FT-INTRACENTRAL1</t>
  </si>
  <si>
    <t>FT-INTRACENTRAL2</t>
  </si>
  <si>
    <t>EMW</t>
  </si>
  <si>
    <t>FT-TEXAS</t>
  </si>
  <si>
    <t>FT-HPLC</t>
  </si>
  <si>
    <t>FT-EOLTX</t>
  </si>
  <si>
    <t>FT-WEST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</si>
  <si>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</si>
  <si>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</si>
  <si>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</si>
  <si>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</si>
  <si>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</si>
  <si>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</si>
  <si>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</si>
  <si>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</si>
  <si>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</si>
  <si>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</si>
  <si>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</si>
  <si>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</si>
  <si>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</si>
  <si>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</si>
  <si>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</si>
  <si>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</si>
  <si>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</si>
  <si>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</si>
  <si>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</si>
  <si>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</si>
  <si>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</si>
  <si>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</si>
  <si>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</si>
  <si>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</si>
  <si>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</si>
  <si>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</si>
  <si>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</si>
  <si>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</si>
  <si>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</si>
  <si>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</si>
  <si>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</si>
  <si>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</si>
  <si>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</si>
  <si>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Mercado Gas</t>
  </si>
  <si>
    <t>Middle Market - West</t>
  </si>
  <si>
    <t>S</t>
  </si>
  <si>
    <t>05/01-12/01</t>
  </si>
  <si>
    <t>IF-ELPO/SJ</t>
  </si>
  <si>
    <t>05/01-10/01</t>
  </si>
  <si>
    <t>GD-NEWJR</t>
  </si>
  <si>
    <t>MGMT-WEST</t>
  </si>
  <si>
    <t>NG-Price</t>
  </si>
  <si>
    <t>Dave Fuller</t>
  </si>
  <si>
    <t>Tyrell Harrison</t>
  </si>
  <si>
    <t>Phillip Polsky</t>
  </si>
  <si>
    <t>Fuller</t>
  </si>
  <si>
    <t>Harrison</t>
  </si>
  <si>
    <t>Polsky</t>
  </si>
  <si>
    <t>QJ9240</t>
  </si>
  <si>
    <t>Cenex</t>
  </si>
  <si>
    <t>QK5339</t>
  </si>
  <si>
    <t>Mercada Gas Services</t>
  </si>
  <si>
    <t>QM2330.1</t>
  </si>
  <si>
    <t>Citizen</t>
  </si>
  <si>
    <t>QM7036</t>
  </si>
  <si>
    <t>TUDOR</t>
  </si>
  <si>
    <t>ABRAMO</t>
  </si>
  <si>
    <t>FT-NWEST</t>
  </si>
  <si>
    <t>B</t>
  </si>
  <si>
    <t>04/01-10/01</t>
  </si>
  <si>
    <t>IF-NWPL_ROCKY_B</t>
  </si>
  <si>
    <t>QM9512</t>
  </si>
  <si>
    <t>E-prime</t>
  </si>
  <si>
    <t>02/01/01-02/28/01</t>
  </si>
  <si>
    <t>IF-NWPL_ROCKY_M</t>
  </si>
  <si>
    <t>EC3952.35</t>
  </si>
  <si>
    <t>PGE</t>
  </si>
  <si>
    <t>11/08-10/23</t>
  </si>
  <si>
    <t>Annuity</t>
  </si>
  <si>
    <t>QM9097.1</t>
  </si>
  <si>
    <t>Relient Energy Services, Inc.</t>
  </si>
  <si>
    <t>FT-Denver</t>
  </si>
  <si>
    <t>IF-CIG/Rockport</t>
  </si>
  <si>
    <t>QM9140.1</t>
  </si>
  <si>
    <t>Dominion Exploration &amp; Production</t>
  </si>
  <si>
    <t>IF-CIG/WIC</t>
  </si>
  <si>
    <t>QM9162.1</t>
  </si>
  <si>
    <t>Howell Petroleum</t>
  </si>
  <si>
    <t>02/01/01-08/31/03</t>
  </si>
  <si>
    <t>QN0191</t>
  </si>
  <si>
    <t>Pasadena</t>
  </si>
  <si>
    <t>SOCAL</t>
  </si>
  <si>
    <t>QN0023</t>
  </si>
  <si>
    <t>03/01-02/02</t>
  </si>
  <si>
    <t>QN0119</t>
  </si>
  <si>
    <t>QN2687</t>
  </si>
  <si>
    <t>Dynegy Marketing &amp; Trade</t>
  </si>
  <si>
    <t>2/1/1 - 2/28/1</t>
  </si>
  <si>
    <t>QN5418</t>
  </si>
  <si>
    <t>AKZO NOBLE</t>
  </si>
  <si>
    <t>2/1/01 - 9/30/01</t>
  </si>
  <si>
    <t>NGI-SOCAL</t>
  </si>
  <si>
    <t>QN5519</t>
  </si>
  <si>
    <t>CROSS TIMBERS</t>
  </si>
  <si>
    <t>2/1/01 - 2/28/01</t>
  </si>
  <si>
    <t>QN6292</t>
  </si>
  <si>
    <t>FT-CAND-EGSC (CANADA)</t>
  </si>
  <si>
    <t>T</t>
  </si>
  <si>
    <t>11/1/01 - 10/3102</t>
  </si>
  <si>
    <t>QN4987.1</t>
  </si>
  <si>
    <t>Patina Oil &amp; Gas</t>
  </si>
  <si>
    <t>IF-CIG/RKYMTN</t>
  </si>
  <si>
    <t>QN6164.1</t>
  </si>
  <si>
    <t>Marathon Oil &amp; Gas</t>
  </si>
  <si>
    <t>QN6117.1</t>
  </si>
  <si>
    <t>Greeley Gas Company</t>
  </si>
  <si>
    <t>QN6053.1</t>
  </si>
  <si>
    <t>Westport Oil &amp; Gas</t>
  </si>
  <si>
    <t>QN7596</t>
  </si>
  <si>
    <t>BP Energy</t>
  </si>
  <si>
    <t>04/01/01 - 10/31/01</t>
  </si>
  <si>
    <t>QN7581</t>
  </si>
  <si>
    <t>QN8907.1</t>
  </si>
  <si>
    <t>EJW Family Ltd</t>
  </si>
  <si>
    <t>IF-CIG/WINDRVR</t>
  </si>
  <si>
    <t>QN8890.1</t>
  </si>
  <si>
    <t>Aquila Energy Marketing &amp; trade</t>
  </si>
  <si>
    <t>IF-CIG/GLENROCK</t>
  </si>
  <si>
    <t>QN8798.1</t>
  </si>
  <si>
    <t>HS Resources Inc.</t>
  </si>
  <si>
    <t>DJ/BASIN/PSCO</t>
  </si>
  <si>
    <t>QN8874.1</t>
  </si>
  <si>
    <t>Occidentenemar</t>
  </si>
  <si>
    <t>QN8840.1</t>
  </si>
  <si>
    <t>EOG Resources</t>
  </si>
  <si>
    <t>QN8837.1</t>
  </si>
  <si>
    <t>Oneok Gas Marketing</t>
  </si>
  <si>
    <t>QO2599</t>
  </si>
  <si>
    <t>PREMIER ENTERPRISES</t>
  </si>
  <si>
    <t>Feb01</t>
  </si>
  <si>
    <t>NATIONAL FUESL MARKETING</t>
  </si>
  <si>
    <t>NGI-PGE/CG</t>
  </si>
  <si>
    <t>QO0881.1</t>
  </si>
  <si>
    <t>IF-Questar</t>
  </si>
  <si>
    <t>QO0903.1</t>
  </si>
  <si>
    <t>Unicomene</t>
  </si>
  <si>
    <t>NWPL_Rockymn</t>
  </si>
  <si>
    <t>IM-West</t>
  </si>
  <si>
    <t>Millenium Gas Marketing</t>
  </si>
  <si>
    <t>Oxy Usa</t>
  </si>
  <si>
    <t>QO6003/549652</t>
  </si>
  <si>
    <t>Cross Timbers Energy Services</t>
  </si>
  <si>
    <t>4/1/01 - 3/31/02</t>
  </si>
  <si>
    <t>QO5731/594532</t>
  </si>
  <si>
    <t>Relaint Energy Services, Inc.</t>
  </si>
  <si>
    <t>Apr01 Oct01</t>
  </si>
  <si>
    <t>QR0453</t>
  </si>
  <si>
    <t>WARD</t>
  </si>
  <si>
    <t>04/01-03/02</t>
  </si>
  <si>
    <t>NGI_SOCAL</t>
  </si>
  <si>
    <t>NF1164.7&amp;8</t>
  </si>
  <si>
    <t>Mercado</t>
  </si>
  <si>
    <t>10000/d</t>
  </si>
  <si>
    <t>unwind</t>
  </si>
  <si>
    <t>ELPOSJ</t>
  </si>
  <si>
    <t>QR1502</t>
  </si>
  <si>
    <t>Merced</t>
  </si>
  <si>
    <t>2040/d</t>
  </si>
  <si>
    <t>s</t>
  </si>
  <si>
    <t>03/01-02/03</t>
  </si>
  <si>
    <t>PG&amp;E Citygate</t>
  </si>
  <si>
    <t>QR4490</t>
  </si>
  <si>
    <t>El Paso</t>
  </si>
  <si>
    <t>03/01-03/31</t>
  </si>
  <si>
    <t>EU8529.T</t>
  </si>
  <si>
    <t>Citizens</t>
  </si>
  <si>
    <t>50000/mo</t>
  </si>
  <si>
    <t>EU8529.V</t>
  </si>
  <si>
    <t>Citizines</t>
  </si>
  <si>
    <t>varied</t>
  </si>
  <si>
    <t>QS3631</t>
  </si>
  <si>
    <t>Venoco</t>
  </si>
  <si>
    <t>5000/d</t>
  </si>
  <si>
    <t>Gilbert</t>
  </si>
  <si>
    <t>FT-West</t>
  </si>
  <si>
    <t>03/01-3/01</t>
  </si>
  <si>
    <t>NGI-Socal</t>
  </si>
  <si>
    <t>QS3369</t>
  </si>
  <si>
    <t>ECC</t>
  </si>
  <si>
    <t>EU8529</t>
  </si>
  <si>
    <t>NG-price</t>
  </si>
  <si>
    <t>06/01-03/02</t>
  </si>
  <si>
    <t>EPNG-Blanco</t>
  </si>
  <si>
    <t>QS7610.1</t>
  </si>
  <si>
    <t>Oneok Energy Marketing and Trade</t>
  </si>
  <si>
    <t>03/01/01-09/30/01</t>
  </si>
  <si>
    <t>QT5176</t>
  </si>
  <si>
    <t>aec marketing</t>
  </si>
  <si>
    <t>04/01-03/06</t>
  </si>
  <si>
    <t>QT5305.1</t>
  </si>
  <si>
    <t>Burlington Resources</t>
  </si>
  <si>
    <t>03/01/01-03/31/01</t>
  </si>
  <si>
    <t>AEC Marketing</t>
  </si>
  <si>
    <t>QT5520</t>
  </si>
  <si>
    <t>City of Pasadena</t>
  </si>
  <si>
    <t>1000/d</t>
  </si>
  <si>
    <t>Apr01 - Mar02</t>
  </si>
  <si>
    <t>QT5145</t>
  </si>
  <si>
    <t>Dominion E&amp;P</t>
  </si>
  <si>
    <t>QT5822</t>
  </si>
  <si>
    <t>Smurfit</t>
  </si>
  <si>
    <t>Mar01</t>
  </si>
  <si>
    <t>QT5131</t>
  </si>
  <si>
    <t>Cross Timbers</t>
  </si>
  <si>
    <t>N48252.6</t>
  </si>
  <si>
    <t>Phillips</t>
  </si>
  <si>
    <t>IF-CIG/Glenrock</t>
  </si>
  <si>
    <t>Millennium Gas Mkt.</t>
  </si>
  <si>
    <t>If-cig/rockymtn</t>
  </si>
  <si>
    <t>Coleman Oil &amp; Gas</t>
  </si>
  <si>
    <t>QV8440.1</t>
  </si>
  <si>
    <t>QS5478.A</t>
  </si>
  <si>
    <t>Varied/d</t>
  </si>
  <si>
    <t>4/01-3/02</t>
  </si>
  <si>
    <t>Varied</t>
  </si>
  <si>
    <t>QS4578</t>
  </si>
  <si>
    <t>Apr-Sep 01</t>
  </si>
  <si>
    <t>IF-ElPO/SJ</t>
  </si>
  <si>
    <t>QY3799</t>
  </si>
  <si>
    <t>Smurfet</t>
  </si>
  <si>
    <t>NGI Socal</t>
  </si>
  <si>
    <t>QS5478</t>
  </si>
  <si>
    <t>07/01-09/01</t>
  </si>
  <si>
    <t>various</t>
  </si>
  <si>
    <t>Kennedy</t>
  </si>
  <si>
    <t>9000/d</t>
  </si>
  <si>
    <t>EJW</t>
  </si>
  <si>
    <t>6740/d</t>
  </si>
  <si>
    <t>dominion</t>
  </si>
  <si>
    <t>IF-NWPL_ROICKY_M</t>
  </si>
  <si>
    <t>Colorado Spring Utilities</t>
  </si>
  <si>
    <t>Excelon Energy</t>
  </si>
  <si>
    <t>4305/d</t>
  </si>
  <si>
    <t>7489/d</t>
  </si>
  <si>
    <t>GD-New</t>
  </si>
  <si>
    <t>b</t>
  </si>
  <si>
    <t>13.5/13.25</t>
  </si>
  <si>
    <t>socal border</t>
  </si>
  <si>
    <t>Forrest Oil</t>
  </si>
  <si>
    <t>3825/d</t>
  </si>
  <si>
    <t>4/01-10/01</t>
  </si>
  <si>
    <t>if-questar</t>
  </si>
  <si>
    <t>QY6470</t>
  </si>
  <si>
    <t>IF-KERN/RIVER</t>
  </si>
  <si>
    <t>qy6476</t>
  </si>
  <si>
    <t>Westport</t>
  </si>
  <si>
    <t>3500/d</t>
  </si>
  <si>
    <t>KN Retail Services</t>
  </si>
  <si>
    <t>6000/d</t>
  </si>
  <si>
    <t>Relex</t>
  </si>
  <si>
    <t>western gas resources</t>
  </si>
  <si>
    <t>duke field services</t>
  </si>
  <si>
    <t>1225/d</t>
  </si>
  <si>
    <t>crosstimbers</t>
  </si>
  <si>
    <t>7000/d</t>
  </si>
  <si>
    <t>reliant energy</t>
  </si>
  <si>
    <t>3000/d</t>
  </si>
  <si>
    <t>Gd-new</t>
  </si>
  <si>
    <t>Apr 01</t>
  </si>
  <si>
    <t>2.10 + Variable</t>
  </si>
  <si>
    <t>NGI-SOBDR-PG&amp;E</t>
  </si>
  <si>
    <t>V03636.1</t>
  </si>
  <si>
    <t>Greenley Gas</t>
  </si>
  <si>
    <t>varied/d</t>
  </si>
  <si>
    <t>QW8457</t>
  </si>
  <si>
    <t>QS5478.j</t>
  </si>
  <si>
    <t>11/01-12/01</t>
  </si>
  <si>
    <t>QS5478.k</t>
  </si>
  <si>
    <t>10/01-03/02</t>
  </si>
  <si>
    <t>NF1164.C</t>
  </si>
  <si>
    <t>Gas Origination - West</t>
  </si>
  <si>
    <t>10000/D</t>
  </si>
  <si>
    <t>NF1164.E</t>
  </si>
  <si>
    <t>V10337.1</t>
  </si>
  <si>
    <t>NF1164.f</t>
  </si>
  <si>
    <t>NF1164.F</t>
  </si>
  <si>
    <t>MERCADO</t>
  </si>
  <si>
    <t>NF1164.D</t>
  </si>
  <si>
    <t>V16627</t>
  </si>
  <si>
    <t>DUKE ENERGY</t>
  </si>
  <si>
    <t>QS5478.N</t>
  </si>
  <si>
    <t>CITIZENS</t>
  </si>
  <si>
    <t>TransAlta Energy</t>
  </si>
  <si>
    <t>48250/day</t>
  </si>
  <si>
    <t>609214/725150</t>
  </si>
  <si>
    <t>City of Pasadena(addition to overage granted 3/29/01)</t>
  </si>
  <si>
    <t>2430/day</t>
  </si>
  <si>
    <t>NF1164</t>
  </si>
  <si>
    <t>QS5478.Q</t>
  </si>
  <si>
    <t>Citizens (Daily/Tom)</t>
  </si>
  <si>
    <t>Various/day</t>
  </si>
  <si>
    <t>QS5478.R</t>
  </si>
  <si>
    <t>V39711</t>
  </si>
  <si>
    <t>Pala Alto</t>
  </si>
  <si>
    <t>QS5478.S</t>
  </si>
  <si>
    <t xml:space="preserve">Citizens </t>
  </si>
  <si>
    <t>V40795.1</t>
  </si>
  <si>
    <t>Western Gas Resources</t>
  </si>
  <si>
    <t>V41871.1</t>
  </si>
  <si>
    <t>Western New Mexico Natural Gas Co.</t>
  </si>
  <si>
    <t>1000/day</t>
  </si>
  <si>
    <t>Smurfit Capacity</t>
  </si>
  <si>
    <t>7,500/day</t>
  </si>
  <si>
    <t>Transport Model (84 to 87)</t>
  </si>
  <si>
    <t>NWPL</t>
  </si>
  <si>
    <t>36,100/day</t>
  </si>
  <si>
    <t>V50299.1/745696</t>
  </si>
  <si>
    <t>Arizon Public Service Company</t>
  </si>
  <si>
    <t>10000/day</t>
  </si>
  <si>
    <t>V54334.1</t>
  </si>
  <si>
    <t>PSCO</t>
  </si>
  <si>
    <t>V54336.1</t>
  </si>
  <si>
    <t>EJW Family</t>
  </si>
  <si>
    <t>5298/d</t>
  </si>
  <si>
    <t>V54329.1</t>
  </si>
  <si>
    <t>Kennedy Oil</t>
  </si>
  <si>
    <t>12800/d</t>
  </si>
  <si>
    <t>V54341.1</t>
  </si>
  <si>
    <t>KN Retail Gas Services</t>
  </si>
  <si>
    <t>QS5478.T</t>
  </si>
  <si>
    <t>various Daily</t>
  </si>
  <si>
    <t>QS5478.V</t>
  </si>
  <si>
    <t>5,000/day</t>
  </si>
  <si>
    <t>05/01-11/01</t>
  </si>
  <si>
    <t>11/01-08/02</t>
  </si>
  <si>
    <t>Nov01 Aug02</t>
  </si>
  <si>
    <t>May01 - Oct01</t>
  </si>
  <si>
    <t>05/01-04/02</t>
  </si>
  <si>
    <t>v</t>
  </si>
  <si>
    <t>FT-Nwest</t>
  </si>
  <si>
    <t>01/04-12/13</t>
  </si>
  <si>
    <t>if-nwpl_rocky_m</t>
  </si>
  <si>
    <t>MAY01 TO APR02</t>
  </si>
  <si>
    <t>n/a</t>
  </si>
  <si>
    <t>07/01-06/02</t>
  </si>
  <si>
    <t>May03-May20</t>
  </si>
  <si>
    <t>GDP-ELPO/PERM2</t>
  </si>
  <si>
    <t>Apr01</t>
  </si>
  <si>
    <t>2.10+Variable</t>
  </si>
  <si>
    <t>Capacity</t>
  </si>
  <si>
    <t>ngi-socal</t>
  </si>
  <si>
    <t>08/01-07/02'</t>
  </si>
  <si>
    <t>Various</t>
  </si>
  <si>
    <t>05/01-03/02</t>
  </si>
  <si>
    <t>11/01-03/02</t>
  </si>
  <si>
    <t>07/03-03/04</t>
  </si>
  <si>
    <t>06/01-10/01</t>
  </si>
  <si>
    <t>if-cig/glenrock</t>
  </si>
  <si>
    <t>05/01-04/05</t>
  </si>
  <si>
    <t>IF-TW/PERMIAN</t>
  </si>
  <si>
    <t>May01</t>
  </si>
  <si>
    <t>Sep01 - Apr03</t>
  </si>
  <si>
    <t>Rox to Socal</t>
  </si>
  <si>
    <t>IF-ELPO/PERMIAN</t>
  </si>
  <si>
    <t>if-cig/rkymtn</t>
  </si>
  <si>
    <t>May01 to Apr02</t>
  </si>
  <si>
    <t>various P&amp;B</t>
  </si>
  <si>
    <t>01/02-03/02</t>
  </si>
  <si>
    <t>Origination Summary Schedule - YTD-01</t>
  </si>
  <si>
    <t>107321-06-DF</t>
  </si>
  <si>
    <t>107321-07-TH</t>
  </si>
  <si>
    <t>107321-08-PP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</si>
</sst>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2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NumberFormat="1" applyFont="1" applyAlignment="1">
      <alignment horizontal="left"/>
    </xf>
    <xf numFmtId="6" fontId="5" fillId="0" borderId="0" xfId="3" applyNumberFormat="1" applyFont="1" applyAlignment="1">
      <alignment horizontal="right"/>
    </xf>
    <xf numFmtId="219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left"/>
    </xf>
    <xf numFmtId="14" fontId="4" fillId="0" borderId="0" xfId="5" quotePrefix="1" applyNumberFormat="1" applyFont="1" applyAlignment="1">
      <alignment horizontal="left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94"/>
  <sheetViews>
    <sheetView showGridLines="0" tabSelected="1" zoomScale="75" workbookViewId="0">
      <selection activeCell="AA111" sqref="AA111"/>
    </sheetView>
  </sheetViews>
  <sheetFormatPr defaultColWidth="8.42578125" defaultRowHeight="12.75" customHeight="1" x14ac:dyDescent="0.3"/>
  <cols>
    <col min="1" max="1" width="13.140625" style="36" customWidth="1"/>
    <col min="2" max="2" width="3.28515625" style="6" customWidth="1"/>
    <col min="3" max="3" width="9.5703125" style="6" customWidth="1"/>
    <col min="4" max="4" width="2.5703125" style="6" customWidth="1"/>
    <col min="5" max="5" width="24.85546875" style="58" customWidth="1"/>
    <col min="6" max="6" width="3.28515625" style="6" customWidth="1"/>
    <col min="7" max="7" width="17.85546875" style="6" customWidth="1"/>
    <col min="8" max="8" width="2.42578125" customWidth="1"/>
    <col min="9" max="9" width="13.28515625" style="64" customWidth="1"/>
    <col min="10" max="10" width="1.7109375" style="65" customWidth="1"/>
    <col min="11" max="11" width="13.42578125" style="64" bestFit="1" customWidth="1"/>
    <col min="12" max="12" width="3.140625" style="11" customWidth="1"/>
    <col min="13" max="13" width="25.85546875" style="41" customWidth="1"/>
    <col min="14" max="14" width="14.42578125" style="12" customWidth="1"/>
    <col min="15" max="15" width="14.42578125" style="6" customWidth="1"/>
    <col min="16" max="16" width="12.5703125" style="55" bestFit="1" customWidth="1"/>
    <col min="17" max="17" width="7.28515625" style="6" customWidth="1"/>
    <col min="18" max="18" width="9.5703125" style="6" bestFit="1" customWidth="1"/>
    <col min="19" max="19" width="8.7109375" style="6" bestFit="1" customWidth="1"/>
    <col min="20" max="20" width="18" style="6" bestFit="1" customWidth="1"/>
    <col min="21" max="21" width="1.5703125" style="6" customWidth="1"/>
    <col min="22" max="22" width="23.7109375" style="48" customWidth="1"/>
    <col min="23" max="23" width="5" style="6" customWidth="1"/>
    <col min="24" max="24" width="2.42578125" style="6" customWidth="1"/>
    <col min="25" max="25" width="6.7109375" style="6" customWidth="1"/>
    <col min="26" max="26" width="2.42578125" style="6" customWidth="1"/>
    <col min="27" max="27" width="9" style="6" customWidth="1"/>
    <col min="28" max="28" width="2.42578125" style="6" customWidth="1"/>
    <col min="29" max="29" width="17.85546875" style="6" customWidth="1"/>
    <col min="30" max="30" width="3.28515625" style="6" customWidth="1"/>
    <col min="31" max="31" width="13.5703125" style="6" customWidth="1"/>
    <col min="32" max="32" width="3.28515625" style="6" customWidth="1"/>
    <col min="33" max="33" width="11" style="6" customWidth="1"/>
    <col min="34" max="34" width="2.42578125" style="6" customWidth="1"/>
    <col min="35" max="35" width="5" style="6" customWidth="1"/>
    <col min="36" max="36" width="1.5703125" style="6" customWidth="1"/>
    <col min="37" max="37" width="5.85546875" style="6" customWidth="1"/>
    <col min="38" max="38" width="3.28515625" style="6" customWidth="1"/>
    <col min="39" max="39" width="9.28515625" style="6" customWidth="1"/>
    <col min="40" max="40" width="2.42578125" style="6" customWidth="1"/>
    <col min="41" max="41" width="11" style="6" customWidth="1"/>
    <col min="42" max="16384" width="8.42578125" style="6"/>
  </cols>
  <sheetData>
    <row r="1" spans="1:32" ht="12.75" customHeight="1" x14ac:dyDescent="0.3">
      <c r="A1" s="75" t="s">
        <v>0</v>
      </c>
      <c r="B1" s="1"/>
      <c r="C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8.75" x14ac:dyDescent="0.3">
      <c r="A2" s="82">
        <f ca="1">TODAY()</f>
        <v>37032</v>
      </c>
      <c r="B2" s="1"/>
      <c r="C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8.75" x14ac:dyDescent="0.3">
      <c r="A3" s="29" t="s">
        <v>18</v>
      </c>
      <c r="B3" s="1"/>
      <c r="C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C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V6" s="48"/>
    </row>
    <row r="7" spans="1:32" s="13" customFormat="1" ht="12.75" customHeight="1" x14ac:dyDescent="0.3">
      <c r="A7" s="74"/>
      <c r="B7" s="15"/>
      <c r="C7" s="15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V7" s="48"/>
    </row>
    <row r="8" spans="1:32" s="13" customFormat="1" ht="18.75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19</v>
      </c>
      <c r="Q8" s="19" t="s">
        <v>41</v>
      </c>
      <c r="R8" s="19" t="s">
        <v>42</v>
      </c>
      <c r="S8" s="19" t="s">
        <v>43</v>
      </c>
      <c r="T8" s="19" t="s">
        <v>44</v>
      </c>
      <c r="V8" s="49" t="s">
        <v>20</v>
      </c>
    </row>
    <row r="9" spans="1:32" ht="12.75" customHeight="1" x14ac:dyDescent="0.25">
      <c r="A9" s="36" t="s">
        <v>82</v>
      </c>
      <c r="C9" s="26">
        <v>36896</v>
      </c>
      <c r="E9" s="58" t="s">
        <v>83</v>
      </c>
      <c r="G9" s="24" t="s">
        <v>68</v>
      </c>
      <c r="I9" s="64">
        <v>0</v>
      </c>
      <c r="J9" s="64"/>
      <c r="K9" s="64">
        <v>0</v>
      </c>
      <c r="M9" s="44">
        <f>N9/1000</f>
        <v>4.28</v>
      </c>
      <c r="N9" s="53">
        <v>4280</v>
      </c>
      <c r="O9" s="22" t="s">
        <v>59</v>
      </c>
      <c r="P9" s="55" t="s">
        <v>39</v>
      </c>
      <c r="U9" s="25"/>
      <c r="V9" s="50" t="s">
        <v>29</v>
      </c>
      <c r="AA9" s="6">
        <f t="shared" ref="AA9:AA47" si="0">N9</f>
        <v>4280</v>
      </c>
      <c r="AB9" s="6">
        <v>1</v>
      </c>
    </row>
    <row r="10" spans="1:32" ht="12.75" customHeight="1" x14ac:dyDescent="0.25">
      <c r="A10" s="36" t="s">
        <v>84</v>
      </c>
      <c r="C10" s="26">
        <v>36901</v>
      </c>
      <c r="E10" s="58" t="s">
        <v>85</v>
      </c>
      <c r="G10" s="24" t="s">
        <v>68</v>
      </c>
      <c r="H10" s="22"/>
      <c r="I10" s="64">
        <v>2273911</v>
      </c>
      <c r="J10" s="64"/>
      <c r="M10" s="44">
        <f>N10/1000</f>
        <v>181.91300000000001</v>
      </c>
      <c r="N10" s="53">
        <v>181913</v>
      </c>
      <c r="O10" s="22" t="s">
        <v>47</v>
      </c>
      <c r="P10" s="36" t="s">
        <v>75</v>
      </c>
      <c r="Q10" s="22"/>
      <c r="R10" s="22"/>
      <c r="S10" s="22"/>
      <c r="T10" s="22"/>
      <c r="V10" s="50" t="s">
        <v>25</v>
      </c>
      <c r="AA10" s="6">
        <f t="shared" si="0"/>
        <v>181913</v>
      </c>
      <c r="AB10" s="6">
        <v>1</v>
      </c>
    </row>
    <row r="11" spans="1:32" ht="12.75" customHeight="1" x14ac:dyDescent="0.25">
      <c r="A11" s="36" t="s">
        <v>86</v>
      </c>
      <c r="B11" s="22"/>
      <c r="C11" s="26">
        <v>36910</v>
      </c>
      <c r="D11" s="22"/>
      <c r="E11" s="58" t="s">
        <v>87</v>
      </c>
      <c r="F11" s="22"/>
      <c r="G11" s="24" t="s">
        <v>68</v>
      </c>
      <c r="H11" s="22"/>
      <c r="I11" s="64">
        <v>4765</v>
      </c>
      <c r="J11" s="64"/>
      <c r="M11" s="44">
        <f t="shared" ref="M11:M47" si="1">N11/1000</f>
        <v>4.4379999999999997</v>
      </c>
      <c r="N11" s="53">
        <v>4438</v>
      </c>
      <c r="O11" s="22" t="s">
        <v>62</v>
      </c>
      <c r="P11" s="36" t="s">
        <v>75</v>
      </c>
      <c r="Q11" s="22"/>
      <c r="R11" s="22"/>
      <c r="S11" s="22"/>
      <c r="T11" s="22"/>
      <c r="V11" s="50" t="s">
        <v>34</v>
      </c>
      <c r="AA11" s="6">
        <f t="shared" si="0"/>
        <v>4438</v>
      </c>
      <c r="AB11" s="6">
        <v>1</v>
      </c>
    </row>
    <row r="12" spans="1:32" ht="12.75" customHeight="1" x14ac:dyDescent="0.25">
      <c r="A12" s="36" t="s">
        <v>88</v>
      </c>
      <c r="C12" s="23">
        <v>36910</v>
      </c>
      <c r="E12" s="58" t="s">
        <v>89</v>
      </c>
      <c r="G12" s="24" t="s">
        <v>68</v>
      </c>
      <c r="H12" s="6"/>
      <c r="I12" s="64">
        <v>0</v>
      </c>
      <c r="J12" s="64">
        <v>0</v>
      </c>
      <c r="K12" s="64">
        <v>0</v>
      </c>
      <c r="L12" s="47"/>
      <c r="M12" s="44">
        <f t="shared" si="1"/>
        <v>2.6120000000000001</v>
      </c>
      <c r="N12" s="155">
        <v>2612</v>
      </c>
      <c r="O12" s="22" t="s">
        <v>90</v>
      </c>
      <c r="P12" s="36" t="s">
        <v>91</v>
      </c>
      <c r="Q12" s="22" t="s">
        <v>92</v>
      </c>
      <c r="R12" s="22" t="s">
        <v>93</v>
      </c>
      <c r="S12" s="22">
        <v>-0.58499999999999996</v>
      </c>
      <c r="T12" s="22" t="s">
        <v>94</v>
      </c>
      <c r="V12" s="50" t="s">
        <v>21</v>
      </c>
      <c r="AA12" s="6">
        <f t="shared" si="0"/>
        <v>2612</v>
      </c>
      <c r="AB12" s="6">
        <v>1</v>
      </c>
    </row>
    <row r="13" spans="1:32" s="22" customFormat="1" ht="12.75" customHeight="1" x14ac:dyDescent="0.25">
      <c r="A13" s="36" t="s">
        <v>95</v>
      </c>
      <c r="B13" s="6"/>
      <c r="C13" s="26">
        <v>36914</v>
      </c>
      <c r="D13" s="6"/>
      <c r="E13" s="58" t="s">
        <v>96</v>
      </c>
      <c r="F13" s="6"/>
      <c r="G13" s="24" t="s">
        <v>68</v>
      </c>
      <c r="I13" s="64">
        <v>0</v>
      </c>
      <c r="J13" s="65"/>
      <c r="K13" s="64">
        <f>10000*28</f>
        <v>280000</v>
      </c>
      <c r="L13" s="11"/>
      <c r="M13" s="44">
        <f t="shared" si="1"/>
        <v>0.7</v>
      </c>
      <c r="N13" s="53">
        <v>700</v>
      </c>
      <c r="O13" s="22" t="s">
        <v>59</v>
      </c>
      <c r="P13" s="36" t="s">
        <v>39</v>
      </c>
      <c r="Q13" s="22" t="s">
        <v>92</v>
      </c>
      <c r="R13" s="22" t="s">
        <v>97</v>
      </c>
      <c r="S13" s="22">
        <v>3.2500000000000001E-2</v>
      </c>
      <c r="T13" s="22" t="s">
        <v>98</v>
      </c>
      <c r="V13" s="50" t="s">
        <v>23</v>
      </c>
      <c r="AA13" s="6">
        <f t="shared" si="0"/>
        <v>700</v>
      </c>
      <c r="AB13" s="6">
        <v>1</v>
      </c>
    </row>
    <row r="14" spans="1:32" s="22" customFormat="1" ht="12.75" customHeight="1" x14ac:dyDescent="0.25">
      <c r="A14" s="36" t="s">
        <v>99</v>
      </c>
      <c r="B14" s="6"/>
      <c r="C14" s="26">
        <v>36914</v>
      </c>
      <c r="D14" s="6"/>
      <c r="E14" s="58" t="s">
        <v>100</v>
      </c>
      <c r="F14" s="6"/>
      <c r="G14" s="24" t="s">
        <v>68</v>
      </c>
      <c r="I14" s="64">
        <v>10000</v>
      </c>
      <c r="J14" s="65"/>
      <c r="K14" s="64"/>
      <c r="L14" s="11"/>
      <c r="M14" s="44">
        <f t="shared" si="1"/>
        <v>2003.309</v>
      </c>
      <c r="N14" s="53">
        <v>2003309</v>
      </c>
      <c r="O14" s="22" t="s">
        <v>47</v>
      </c>
      <c r="P14" s="36" t="s">
        <v>33</v>
      </c>
      <c r="Q14" s="22" t="s">
        <v>69</v>
      </c>
      <c r="R14" s="22" t="s">
        <v>101</v>
      </c>
      <c r="S14" s="22">
        <v>0.17308000000000001</v>
      </c>
      <c r="T14" s="22" t="s">
        <v>102</v>
      </c>
      <c r="V14" s="50" t="s">
        <v>32</v>
      </c>
      <c r="AA14" s="6">
        <f t="shared" si="0"/>
        <v>2003309</v>
      </c>
      <c r="AB14" s="6">
        <v>1</v>
      </c>
    </row>
    <row r="15" spans="1:32" s="22" customFormat="1" ht="12.75" customHeight="1" x14ac:dyDescent="0.25">
      <c r="A15" s="77" t="s">
        <v>103</v>
      </c>
      <c r="B15" s="6"/>
      <c r="C15" s="26">
        <v>36914</v>
      </c>
      <c r="D15" s="6"/>
      <c r="E15" s="58" t="s">
        <v>104</v>
      </c>
      <c r="F15" s="6"/>
      <c r="G15" s="24" t="s">
        <v>68</v>
      </c>
      <c r="I15" s="64"/>
      <c r="J15" s="65">
        <v>139791</v>
      </c>
      <c r="K15" s="64">
        <v>140000</v>
      </c>
      <c r="L15" s="11"/>
      <c r="M15" s="44">
        <f t="shared" si="1"/>
        <v>2.7959999999999998</v>
      </c>
      <c r="N15" s="53">
        <v>2796</v>
      </c>
      <c r="O15" s="22" t="s">
        <v>59</v>
      </c>
      <c r="P15" s="36" t="s">
        <v>105</v>
      </c>
      <c r="Q15" s="22" t="s">
        <v>69</v>
      </c>
      <c r="R15" s="22" t="s">
        <v>97</v>
      </c>
      <c r="S15" s="22">
        <v>0.2</v>
      </c>
      <c r="T15" s="22" t="s">
        <v>106</v>
      </c>
      <c r="V15" s="50" t="s">
        <v>31</v>
      </c>
      <c r="AA15" s="6">
        <f t="shared" si="0"/>
        <v>2796</v>
      </c>
      <c r="AB15" s="6">
        <v>1</v>
      </c>
    </row>
    <row r="16" spans="1:32" s="22" customFormat="1" ht="12.75" customHeight="1" x14ac:dyDescent="0.25">
      <c r="A16" s="77" t="s">
        <v>107</v>
      </c>
      <c r="B16" s="6"/>
      <c r="C16" s="26">
        <v>36914</v>
      </c>
      <c r="D16" s="6"/>
      <c r="E16" s="58" t="s">
        <v>108</v>
      </c>
      <c r="F16" s="6"/>
      <c r="G16" s="24" t="s">
        <v>68</v>
      </c>
      <c r="I16" s="64">
        <v>140000</v>
      </c>
      <c r="J16" s="65"/>
      <c r="K16" s="64"/>
      <c r="L16" s="11"/>
      <c r="M16" s="44">
        <f t="shared" si="1"/>
        <v>0</v>
      </c>
      <c r="N16" s="53">
        <v>0</v>
      </c>
      <c r="O16" s="22" t="s">
        <v>59</v>
      </c>
      <c r="P16" s="36" t="s">
        <v>105</v>
      </c>
      <c r="Q16" s="22" t="s">
        <v>92</v>
      </c>
      <c r="R16" s="22" t="s">
        <v>97</v>
      </c>
      <c r="S16" s="22">
        <v>0.06</v>
      </c>
      <c r="T16" s="22" t="s">
        <v>109</v>
      </c>
      <c r="V16" s="50" t="s">
        <v>27</v>
      </c>
      <c r="AA16" s="6">
        <f t="shared" si="0"/>
        <v>0</v>
      </c>
      <c r="AB16" s="6">
        <v>1</v>
      </c>
    </row>
    <row r="17" spans="1:28" s="22" customFormat="1" ht="12.75" customHeight="1" x14ac:dyDescent="0.25">
      <c r="A17" s="77" t="s">
        <v>110</v>
      </c>
      <c r="B17" s="6"/>
      <c r="C17" s="26">
        <v>36914</v>
      </c>
      <c r="D17" s="6"/>
      <c r="E17" s="58" t="s">
        <v>111</v>
      </c>
      <c r="F17" s="6"/>
      <c r="G17" s="24" t="s">
        <v>68</v>
      </c>
      <c r="I17" s="64">
        <v>1408636</v>
      </c>
      <c r="J17" s="65"/>
      <c r="K17" s="64"/>
      <c r="L17" s="11"/>
      <c r="M17" s="44">
        <f t="shared" si="1"/>
        <v>17.608000000000001</v>
      </c>
      <c r="N17" s="53">
        <v>17608</v>
      </c>
      <c r="O17" s="22" t="s">
        <v>59</v>
      </c>
      <c r="P17" s="36" t="s">
        <v>105</v>
      </c>
      <c r="Q17" s="22" t="s">
        <v>92</v>
      </c>
      <c r="R17" s="22" t="s">
        <v>112</v>
      </c>
      <c r="S17" s="22">
        <v>0.03</v>
      </c>
      <c r="T17" s="22" t="s">
        <v>109</v>
      </c>
      <c r="V17" s="50" t="s">
        <v>28</v>
      </c>
      <c r="AA17" s="6">
        <f t="shared" si="0"/>
        <v>17608</v>
      </c>
      <c r="AB17" s="6">
        <v>1</v>
      </c>
    </row>
    <row r="18" spans="1:28" s="22" customFormat="1" ht="12.75" customHeight="1" x14ac:dyDescent="0.25">
      <c r="A18" s="36" t="s">
        <v>113</v>
      </c>
      <c r="B18" s="6"/>
      <c r="C18" s="26">
        <v>36914</v>
      </c>
      <c r="D18" s="6"/>
      <c r="E18" s="58" t="s">
        <v>114</v>
      </c>
      <c r="F18" s="6"/>
      <c r="G18" s="24" t="s">
        <v>68</v>
      </c>
      <c r="H18"/>
      <c r="I18" s="64">
        <v>6000</v>
      </c>
      <c r="J18" s="65"/>
      <c r="K18" s="64"/>
      <c r="L18" s="11"/>
      <c r="M18" s="44">
        <f t="shared" si="1"/>
        <v>23.5</v>
      </c>
      <c r="N18" s="53">
        <v>23500</v>
      </c>
      <c r="O18" s="22" t="s">
        <v>62</v>
      </c>
      <c r="P18" s="36" t="s">
        <v>75</v>
      </c>
      <c r="Q18" s="22" t="s">
        <v>69</v>
      </c>
      <c r="R18" s="156">
        <v>36923</v>
      </c>
      <c r="S18" s="22">
        <v>7.1</v>
      </c>
      <c r="T18" s="22" t="s">
        <v>115</v>
      </c>
      <c r="V18" s="50" t="s">
        <v>46</v>
      </c>
      <c r="AA18" s="6">
        <f t="shared" si="0"/>
        <v>23500</v>
      </c>
      <c r="AB18" s="6">
        <v>1</v>
      </c>
    </row>
    <row r="19" spans="1:28" s="22" customFormat="1" ht="12.75" customHeight="1" x14ac:dyDescent="0.25">
      <c r="A19" s="36" t="s">
        <v>116</v>
      </c>
      <c r="B19" s="6"/>
      <c r="C19" s="26">
        <v>36914</v>
      </c>
      <c r="D19" s="6"/>
      <c r="E19" s="58" t="s">
        <v>114</v>
      </c>
      <c r="F19" s="6"/>
      <c r="G19" s="24" t="s">
        <v>68</v>
      </c>
      <c r="H19"/>
      <c r="I19" s="64">
        <v>182500</v>
      </c>
      <c r="J19" s="65"/>
      <c r="K19" s="64"/>
      <c r="L19" s="11"/>
      <c r="M19" s="44">
        <f t="shared" si="1"/>
        <v>6.3879999999999999</v>
      </c>
      <c r="N19" s="53">
        <v>6388</v>
      </c>
      <c r="O19" s="22" t="s">
        <v>62</v>
      </c>
      <c r="P19" s="36" t="s">
        <v>75</v>
      </c>
      <c r="Q19" s="22" t="s">
        <v>69</v>
      </c>
      <c r="R19" s="22" t="s">
        <v>117</v>
      </c>
      <c r="S19" s="22">
        <v>7.63</v>
      </c>
      <c r="T19" s="22" t="s">
        <v>115</v>
      </c>
      <c r="V19" s="50" t="s">
        <v>22</v>
      </c>
      <c r="AA19" s="6">
        <f t="shared" si="0"/>
        <v>6388</v>
      </c>
      <c r="AB19" s="6">
        <v>1</v>
      </c>
    </row>
    <row r="20" spans="1:28" s="22" customFormat="1" ht="12.75" customHeight="1" x14ac:dyDescent="0.25">
      <c r="A20" s="36" t="s">
        <v>118</v>
      </c>
      <c r="B20" s="6"/>
      <c r="C20" s="26">
        <v>36914</v>
      </c>
      <c r="D20" s="6"/>
      <c r="E20" s="58" t="s">
        <v>114</v>
      </c>
      <c r="F20" s="6"/>
      <c r="G20" s="24" t="s">
        <v>68</v>
      </c>
      <c r="I20" s="64">
        <v>306000</v>
      </c>
      <c r="J20" s="65"/>
      <c r="K20" s="64"/>
      <c r="L20" s="11"/>
      <c r="M20" s="44">
        <f t="shared" si="1"/>
        <v>16.829999999999998</v>
      </c>
      <c r="N20" s="53">
        <v>16830</v>
      </c>
      <c r="O20" s="22" t="s">
        <v>62</v>
      </c>
      <c r="P20" s="36" t="s">
        <v>75</v>
      </c>
      <c r="Q20" s="22" t="s">
        <v>69</v>
      </c>
      <c r="R20" s="22" t="s">
        <v>117</v>
      </c>
      <c r="S20" s="22">
        <v>7.7</v>
      </c>
      <c r="T20" s="22" t="s">
        <v>115</v>
      </c>
      <c r="V20" s="50" t="s">
        <v>46</v>
      </c>
      <c r="AA20" s="6">
        <f>N20</f>
        <v>16830</v>
      </c>
      <c r="AB20" s="6">
        <v>1</v>
      </c>
    </row>
    <row r="21" spans="1:28" s="22" customFormat="1" ht="12.75" customHeight="1" x14ac:dyDescent="0.25">
      <c r="A21" s="36" t="s">
        <v>119</v>
      </c>
      <c r="B21" s="6"/>
      <c r="C21" s="26">
        <v>36915</v>
      </c>
      <c r="D21" s="6"/>
      <c r="E21" s="58" t="s">
        <v>120</v>
      </c>
      <c r="F21" s="6"/>
      <c r="G21" s="24" t="s">
        <v>68</v>
      </c>
      <c r="I21" s="64"/>
      <c r="J21" s="65"/>
      <c r="K21" s="64">
        <v>280000</v>
      </c>
      <c r="L21" s="11"/>
      <c r="M21" s="44">
        <f t="shared" si="1"/>
        <v>0</v>
      </c>
      <c r="N21" s="53">
        <v>0</v>
      </c>
      <c r="O21" s="22" t="s">
        <v>59</v>
      </c>
      <c r="P21" s="36" t="s">
        <v>39</v>
      </c>
      <c r="Q21" s="22" t="s">
        <v>92</v>
      </c>
      <c r="R21" s="35" t="s">
        <v>121</v>
      </c>
      <c r="S21" s="22">
        <v>0.02</v>
      </c>
      <c r="T21" s="22" t="s">
        <v>98</v>
      </c>
      <c r="V21" s="50" t="s">
        <v>26</v>
      </c>
      <c r="AA21" s="6">
        <f t="shared" si="0"/>
        <v>0</v>
      </c>
      <c r="AB21" s="6">
        <v>1</v>
      </c>
    </row>
    <row r="22" spans="1:28" s="22" customFormat="1" ht="12.75" customHeight="1" x14ac:dyDescent="0.25">
      <c r="A22" s="77" t="s">
        <v>122</v>
      </c>
      <c r="B22" s="6"/>
      <c r="C22" s="26">
        <v>36916</v>
      </c>
      <c r="D22" s="6"/>
      <c r="E22" s="58" t="s">
        <v>123</v>
      </c>
      <c r="F22" s="6"/>
      <c r="G22" s="24" t="s">
        <v>68</v>
      </c>
      <c r="I22" s="64">
        <v>606000</v>
      </c>
      <c r="J22" s="65"/>
      <c r="K22" s="64"/>
      <c r="L22" s="11"/>
      <c r="M22" s="44">
        <f t="shared" si="1"/>
        <v>0</v>
      </c>
      <c r="N22" s="53">
        <v>0</v>
      </c>
      <c r="O22" s="22" t="s">
        <v>62</v>
      </c>
      <c r="P22" s="36" t="s">
        <v>39</v>
      </c>
      <c r="Q22" s="22" t="s">
        <v>69</v>
      </c>
      <c r="R22" s="35" t="s">
        <v>124</v>
      </c>
      <c r="S22" s="22">
        <v>0.05</v>
      </c>
      <c r="T22" s="22" t="s">
        <v>125</v>
      </c>
      <c r="V22" s="50" t="s">
        <v>24</v>
      </c>
      <c r="AA22" s="6">
        <f t="shared" si="0"/>
        <v>0</v>
      </c>
      <c r="AB22" s="6">
        <v>1</v>
      </c>
    </row>
    <row r="23" spans="1:28" s="22" customFormat="1" ht="12.75" customHeight="1" x14ac:dyDescent="0.25">
      <c r="A23" s="77" t="s">
        <v>126</v>
      </c>
      <c r="B23" s="6"/>
      <c r="C23" s="26">
        <v>36916</v>
      </c>
      <c r="D23" s="6"/>
      <c r="E23" s="58" t="s">
        <v>127</v>
      </c>
      <c r="F23" s="6"/>
      <c r="G23" s="24" t="s">
        <v>68</v>
      </c>
      <c r="I23" s="64"/>
      <c r="J23" s="65"/>
      <c r="K23" s="64">
        <v>84000</v>
      </c>
      <c r="L23" s="11"/>
      <c r="M23" s="44">
        <f t="shared" si="1"/>
        <v>0</v>
      </c>
      <c r="N23" s="53">
        <v>0</v>
      </c>
      <c r="O23" s="22" t="s">
        <v>62</v>
      </c>
      <c r="P23" s="36" t="s">
        <v>39</v>
      </c>
      <c r="Q23" s="22" t="s">
        <v>92</v>
      </c>
      <c r="R23" s="35" t="s">
        <v>128</v>
      </c>
      <c r="S23" s="22">
        <v>0.02</v>
      </c>
      <c r="T23" s="22" t="s">
        <v>98</v>
      </c>
      <c r="V23" s="50" t="s">
        <v>30</v>
      </c>
      <c r="AA23" s="6">
        <f t="shared" si="0"/>
        <v>0</v>
      </c>
      <c r="AB23" s="6">
        <v>1</v>
      </c>
    </row>
    <row r="24" spans="1:28" s="22" customFormat="1" ht="12.75" customHeight="1" x14ac:dyDescent="0.25">
      <c r="A24" s="77" t="s">
        <v>129</v>
      </c>
      <c r="B24" s="6"/>
      <c r="C24" s="26">
        <v>36916</v>
      </c>
      <c r="D24" s="6"/>
      <c r="E24" s="58" t="s">
        <v>130</v>
      </c>
      <c r="F24" s="6"/>
      <c r="G24" s="24" t="s">
        <v>68</v>
      </c>
      <c r="I24" s="64"/>
      <c r="J24" s="65"/>
      <c r="K24" s="64"/>
      <c r="L24" s="11"/>
      <c r="M24" s="44">
        <f t="shared" si="1"/>
        <v>1180</v>
      </c>
      <c r="N24" s="53">
        <v>1180000</v>
      </c>
      <c r="O24" s="22" t="s">
        <v>47</v>
      </c>
      <c r="P24" s="36" t="s">
        <v>39</v>
      </c>
      <c r="Q24" s="22" t="s">
        <v>131</v>
      </c>
      <c r="R24" s="35" t="s">
        <v>132</v>
      </c>
      <c r="T24" s="22" t="s">
        <v>102</v>
      </c>
      <c r="V24" s="50" t="s">
        <v>33</v>
      </c>
      <c r="AA24" s="6">
        <f t="shared" si="0"/>
        <v>1180000</v>
      </c>
      <c r="AB24" s="6">
        <v>1</v>
      </c>
    </row>
    <row r="25" spans="1:28" s="22" customFormat="1" ht="12.75" customHeight="1" x14ac:dyDescent="0.25">
      <c r="A25" s="77" t="s">
        <v>133</v>
      </c>
      <c r="B25" s="6"/>
      <c r="C25" s="26">
        <v>36916</v>
      </c>
      <c r="D25" s="6"/>
      <c r="E25" s="58" t="s">
        <v>134</v>
      </c>
      <c r="F25" s="6"/>
      <c r="G25" s="24" t="s">
        <v>68</v>
      </c>
      <c r="I25" s="64"/>
      <c r="J25" s="65"/>
      <c r="K25" s="64">
        <v>168000</v>
      </c>
      <c r="L25" s="11"/>
      <c r="M25" s="44">
        <f t="shared" si="1"/>
        <v>0.42</v>
      </c>
      <c r="N25" s="53">
        <v>420</v>
      </c>
      <c r="O25" s="22" t="s">
        <v>59</v>
      </c>
      <c r="P25" s="36" t="s">
        <v>105</v>
      </c>
      <c r="Q25" s="22" t="s">
        <v>92</v>
      </c>
      <c r="R25" s="22" t="s">
        <v>97</v>
      </c>
      <c r="T25" s="22" t="s">
        <v>135</v>
      </c>
      <c r="V25" s="50" t="s">
        <v>36</v>
      </c>
      <c r="AA25" s="6">
        <f t="shared" si="0"/>
        <v>420</v>
      </c>
      <c r="AB25" s="6">
        <v>1</v>
      </c>
    </row>
    <row r="26" spans="1:28" s="22" customFormat="1" ht="12.75" customHeight="1" x14ac:dyDescent="0.25">
      <c r="A26" s="77" t="s">
        <v>136</v>
      </c>
      <c r="B26" s="6"/>
      <c r="C26" s="26">
        <v>36916</v>
      </c>
      <c r="D26" s="6"/>
      <c r="E26" s="58" t="s">
        <v>137</v>
      </c>
      <c r="F26" s="6"/>
      <c r="G26" s="24" t="s">
        <v>68</v>
      </c>
      <c r="I26" s="64"/>
      <c r="J26" s="65"/>
      <c r="K26" s="64">
        <v>84000</v>
      </c>
      <c r="L26" s="11"/>
      <c r="M26" s="44">
        <f t="shared" si="1"/>
        <v>0.42</v>
      </c>
      <c r="N26" s="53">
        <v>420</v>
      </c>
      <c r="O26" s="22" t="s">
        <v>59</v>
      </c>
      <c r="P26" s="36" t="s">
        <v>105</v>
      </c>
      <c r="Q26" s="22" t="s">
        <v>92</v>
      </c>
      <c r="R26" s="22" t="s">
        <v>97</v>
      </c>
      <c r="T26" s="22" t="s">
        <v>135</v>
      </c>
      <c r="V26" s="50" t="s">
        <v>35</v>
      </c>
      <c r="AA26" s="6">
        <f t="shared" si="0"/>
        <v>420</v>
      </c>
      <c r="AB26" s="6">
        <v>1</v>
      </c>
    </row>
    <row r="27" spans="1:28" s="22" customFormat="1" ht="12.75" customHeight="1" x14ac:dyDescent="0.25">
      <c r="A27" s="77" t="s">
        <v>138</v>
      </c>
      <c r="B27" s="6"/>
      <c r="C27" s="26">
        <v>36916</v>
      </c>
      <c r="D27" s="6"/>
      <c r="E27" s="58" t="s">
        <v>139</v>
      </c>
      <c r="F27" s="6"/>
      <c r="G27" s="24" t="s">
        <v>68</v>
      </c>
      <c r="I27" s="64">
        <v>67200</v>
      </c>
      <c r="J27" s="65"/>
      <c r="K27" s="64"/>
      <c r="L27" s="11"/>
      <c r="M27" s="44">
        <f t="shared" si="1"/>
        <v>0.16800000000000001</v>
      </c>
      <c r="N27" s="53">
        <v>168</v>
      </c>
      <c r="O27" s="22" t="s">
        <v>59</v>
      </c>
      <c r="P27" s="36" t="s">
        <v>105</v>
      </c>
      <c r="Q27" s="22" t="s">
        <v>69</v>
      </c>
      <c r="R27" s="22" t="s">
        <v>97</v>
      </c>
      <c r="T27" s="22" t="s">
        <v>98</v>
      </c>
      <c r="V27" s="50" t="s">
        <v>39</v>
      </c>
      <c r="AA27" s="6">
        <f t="shared" si="0"/>
        <v>168</v>
      </c>
      <c r="AB27" s="6">
        <v>1</v>
      </c>
    </row>
    <row r="28" spans="1:28" s="22" customFormat="1" ht="12.75" customHeight="1" x14ac:dyDescent="0.25">
      <c r="A28" s="36" t="s">
        <v>140</v>
      </c>
      <c r="B28" s="6"/>
      <c r="C28" s="26">
        <v>36916</v>
      </c>
      <c r="D28" s="6"/>
      <c r="E28" s="58" t="s">
        <v>141</v>
      </c>
      <c r="F28" s="6"/>
      <c r="G28" s="24" t="s">
        <v>68</v>
      </c>
      <c r="I28" s="64"/>
      <c r="J28" s="65"/>
      <c r="K28" s="64">
        <v>82600</v>
      </c>
      <c r="L28" s="11"/>
      <c r="M28" s="44">
        <f t="shared" si="1"/>
        <v>0.20599999999999999</v>
      </c>
      <c r="N28" s="53">
        <v>206</v>
      </c>
      <c r="O28" s="22" t="s">
        <v>59</v>
      </c>
      <c r="P28" s="36" t="s">
        <v>105</v>
      </c>
      <c r="Q28" s="22" t="s">
        <v>92</v>
      </c>
      <c r="R28" s="22" t="s">
        <v>97</v>
      </c>
      <c r="T28" s="22" t="s">
        <v>98</v>
      </c>
      <c r="V28" s="50" t="s">
        <v>37</v>
      </c>
      <c r="AA28" s="6">
        <f t="shared" si="0"/>
        <v>206</v>
      </c>
      <c r="AB28" s="6">
        <v>1</v>
      </c>
    </row>
    <row r="29" spans="1:28" s="22" customFormat="1" ht="12.75" customHeight="1" x14ac:dyDescent="0.25">
      <c r="A29" s="36" t="s">
        <v>142</v>
      </c>
      <c r="B29" s="6"/>
      <c r="C29" s="26">
        <v>36917</v>
      </c>
      <c r="D29" s="6"/>
      <c r="E29" s="58" t="s">
        <v>143</v>
      </c>
      <c r="F29" s="6"/>
      <c r="G29" s="24" t="s">
        <v>68</v>
      </c>
      <c r="I29" s="64"/>
      <c r="J29" s="65"/>
      <c r="K29" s="64">
        <v>280000</v>
      </c>
      <c r="L29" s="11"/>
      <c r="M29" s="44">
        <f t="shared" si="1"/>
        <v>0</v>
      </c>
      <c r="N29" s="53">
        <v>0</v>
      </c>
      <c r="O29" s="22" t="s">
        <v>59</v>
      </c>
      <c r="P29" s="36" t="s">
        <v>39</v>
      </c>
      <c r="Q29" s="22" t="s">
        <v>92</v>
      </c>
      <c r="R29" s="35" t="s">
        <v>144</v>
      </c>
      <c r="T29" s="22" t="s">
        <v>71</v>
      </c>
      <c r="V29" s="50" t="s">
        <v>74</v>
      </c>
      <c r="AA29" s="6">
        <f t="shared" si="0"/>
        <v>0</v>
      </c>
      <c r="AB29" s="6">
        <v>1</v>
      </c>
    </row>
    <row r="30" spans="1:28" s="22" customFormat="1" ht="12.75" customHeight="1" x14ac:dyDescent="0.25">
      <c r="A30" s="36" t="s">
        <v>145</v>
      </c>
      <c r="B30" s="6"/>
      <c r="C30" s="26">
        <v>36917</v>
      </c>
      <c r="D30" s="6"/>
      <c r="E30" s="58" t="s">
        <v>143</v>
      </c>
      <c r="F30" s="6"/>
      <c r="G30" s="24" t="s">
        <v>68</v>
      </c>
      <c r="I30" s="64"/>
      <c r="J30" s="65"/>
      <c r="K30" s="64">
        <v>280000</v>
      </c>
      <c r="L30" s="11"/>
      <c r="M30" s="44">
        <f>N30/1000</f>
        <v>0</v>
      </c>
      <c r="N30" s="53">
        <v>0</v>
      </c>
      <c r="O30" s="22" t="s">
        <v>59</v>
      </c>
      <c r="P30" s="36" t="s">
        <v>39</v>
      </c>
      <c r="Q30" s="22" t="s">
        <v>92</v>
      </c>
      <c r="R30" s="35" t="s">
        <v>144</v>
      </c>
      <c r="T30" s="22" t="s">
        <v>71</v>
      </c>
      <c r="V30" s="50" t="s">
        <v>45</v>
      </c>
      <c r="AA30" s="6">
        <f t="shared" si="0"/>
        <v>0</v>
      </c>
      <c r="AB30" s="6">
        <v>1</v>
      </c>
    </row>
    <row r="31" spans="1:28" s="22" customFormat="1" ht="12.75" customHeight="1" x14ac:dyDescent="0.25">
      <c r="A31" s="36" t="s">
        <v>146</v>
      </c>
      <c r="B31" s="6"/>
      <c r="C31" s="26">
        <v>36917</v>
      </c>
      <c r="D31" s="6"/>
      <c r="E31" s="58" t="s">
        <v>147</v>
      </c>
      <c r="F31" s="6"/>
      <c r="G31" s="24" t="s">
        <v>68</v>
      </c>
      <c r="I31" s="64"/>
      <c r="J31" s="65"/>
      <c r="K31" s="64">
        <v>81536</v>
      </c>
      <c r="L31" s="11"/>
      <c r="M31" s="44">
        <f t="shared" ref="M31:M41" si="2">N31/1000</f>
        <v>1.222</v>
      </c>
      <c r="N31" s="53">
        <v>1222</v>
      </c>
      <c r="O31" s="22" t="s">
        <v>59</v>
      </c>
      <c r="P31" s="36" t="s">
        <v>105</v>
      </c>
      <c r="Q31" s="22" t="s">
        <v>92</v>
      </c>
      <c r="R31" s="22" t="s">
        <v>97</v>
      </c>
      <c r="T31" s="22" t="s">
        <v>148</v>
      </c>
      <c r="V31" s="50" t="s">
        <v>40</v>
      </c>
      <c r="AA31" s="6">
        <f t="shared" si="0"/>
        <v>1222</v>
      </c>
      <c r="AB31" s="6">
        <v>1</v>
      </c>
    </row>
    <row r="32" spans="1:28" s="22" customFormat="1" ht="12.75" customHeight="1" x14ac:dyDescent="0.25">
      <c r="A32" s="36" t="s">
        <v>149</v>
      </c>
      <c r="B32" s="6"/>
      <c r="C32" s="26">
        <v>36917</v>
      </c>
      <c r="D32" s="6"/>
      <c r="E32" s="58" t="s">
        <v>150</v>
      </c>
      <c r="F32" s="6"/>
      <c r="G32" s="24" t="s">
        <v>68</v>
      </c>
      <c r="I32" s="64">
        <v>98000</v>
      </c>
      <c r="J32" s="65"/>
      <c r="K32" s="64"/>
      <c r="L32" s="11"/>
      <c r="M32" s="44">
        <f t="shared" si="2"/>
        <v>0</v>
      </c>
      <c r="N32" s="53">
        <v>0</v>
      </c>
      <c r="O32" s="22" t="s">
        <v>59</v>
      </c>
      <c r="P32" s="36" t="s">
        <v>105</v>
      </c>
      <c r="Q32" s="22" t="s">
        <v>69</v>
      </c>
      <c r="R32" s="22" t="s">
        <v>97</v>
      </c>
      <c r="T32" s="22" t="s">
        <v>151</v>
      </c>
      <c r="V32" s="51" t="s">
        <v>38</v>
      </c>
      <c r="AA32" s="6">
        <f t="shared" si="0"/>
        <v>0</v>
      </c>
      <c r="AB32" s="6">
        <v>1</v>
      </c>
    </row>
    <row r="33" spans="1:28" s="22" customFormat="1" ht="12.75" customHeight="1" x14ac:dyDescent="0.25">
      <c r="A33" s="36" t="s">
        <v>152</v>
      </c>
      <c r="B33" s="6"/>
      <c r="C33" s="26">
        <v>36917</v>
      </c>
      <c r="D33" s="6"/>
      <c r="E33" s="58" t="s">
        <v>153</v>
      </c>
      <c r="F33" s="6"/>
      <c r="G33" s="24" t="s">
        <v>68</v>
      </c>
      <c r="I33" s="64"/>
      <c r="J33" s="65"/>
      <c r="K33" s="64">
        <v>140000</v>
      </c>
      <c r="L33" s="11"/>
      <c r="M33" s="44">
        <f t="shared" si="2"/>
        <v>0</v>
      </c>
      <c r="N33" s="53">
        <v>0</v>
      </c>
      <c r="O33" s="22" t="s">
        <v>59</v>
      </c>
      <c r="P33" s="36" t="s">
        <v>105</v>
      </c>
      <c r="Q33" s="22" t="s">
        <v>92</v>
      </c>
      <c r="R33" s="22" t="s">
        <v>97</v>
      </c>
      <c r="T33" s="22" t="s">
        <v>154</v>
      </c>
      <c r="V33" s="80"/>
      <c r="AA33" s="6">
        <f t="shared" si="0"/>
        <v>0</v>
      </c>
      <c r="AB33" s="6">
        <v>1</v>
      </c>
    </row>
    <row r="34" spans="1:28" s="22" customFormat="1" ht="12.75" customHeight="1" x14ac:dyDescent="0.25">
      <c r="A34" s="36" t="s">
        <v>155</v>
      </c>
      <c r="B34" s="6"/>
      <c r="C34" s="26">
        <v>36917</v>
      </c>
      <c r="D34" s="6"/>
      <c r="E34" s="58" t="s">
        <v>156</v>
      </c>
      <c r="F34" s="6"/>
      <c r="G34" s="24" t="s">
        <v>68</v>
      </c>
      <c r="I34" s="64">
        <v>134400</v>
      </c>
      <c r="J34" s="65"/>
      <c r="K34" s="64"/>
      <c r="L34" s="11"/>
      <c r="M34" s="44">
        <f t="shared" si="2"/>
        <v>0</v>
      </c>
      <c r="N34" s="53">
        <v>0</v>
      </c>
      <c r="O34" s="22" t="s">
        <v>59</v>
      </c>
      <c r="P34" s="36" t="s">
        <v>105</v>
      </c>
      <c r="Q34" s="22" t="s">
        <v>69</v>
      </c>
      <c r="R34" s="22" t="s">
        <v>97</v>
      </c>
      <c r="T34" s="22" t="s">
        <v>135</v>
      </c>
      <c r="V34" s="80"/>
      <c r="AA34" s="6">
        <f t="shared" si="0"/>
        <v>0</v>
      </c>
      <c r="AB34" s="6">
        <v>1</v>
      </c>
    </row>
    <row r="35" spans="1:28" s="22" customFormat="1" ht="12.75" customHeight="1" x14ac:dyDescent="0.25">
      <c r="A35" s="36" t="s">
        <v>157</v>
      </c>
      <c r="B35" s="6"/>
      <c r="C35" s="26">
        <v>36917</v>
      </c>
      <c r="D35" s="6"/>
      <c r="E35" s="58" t="s">
        <v>158</v>
      </c>
      <c r="F35" s="6"/>
      <c r="G35" s="24" t="s">
        <v>68</v>
      </c>
      <c r="I35" s="64"/>
      <c r="J35" s="65"/>
      <c r="K35" s="64">
        <v>134400</v>
      </c>
      <c r="L35" s="11"/>
      <c r="M35" s="44">
        <f t="shared" si="2"/>
        <v>0</v>
      </c>
      <c r="N35" s="53">
        <v>0</v>
      </c>
      <c r="O35" s="22" t="s">
        <v>59</v>
      </c>
      <c r="P35" s="36" t="s">
        <v>105</v>
      </c>
      <c r="Q35" s="22" t="s">
        <v>92</v>
      </c>
      <c r="R35" s="22" t="s">
        <v>97</v>
      </c>
      <c r="T35" s="22" t="s">
        <v>135</v>
      </c>
      <c r="V35" s="80"/>
      <c r="AA35" s="6">
        <f t="shared" si="0"/>
        <v>0</v>
      </c>
      <c r="AB35" s="6">
        <v>1</v>
      </c>
    </row>
    <row r="36" spans="1:28" s="22" customFormat="1" ht="12.75" customHeight="1" x14ac:dyDescent="0.25">
      <c r="A36" s="36" t="s">
        <v>159</v>
      </c>
      <c r="B36" s="6"/>
      <c r="C36" s="26">
        <v>36917</v>
      </c>
      <c r="D36" s="6"/>
      <c r="E36" s="58" t="s">
        <v>160</v>
      </c>
      <c r="F36" s="6"/>
      <c r="G36" s="24" t="s">
        <v>68</v>
      </c>
      <c r="I36" s="64">
        <v>140000</v>
      </c>
      <c r="J36" s="65"/>
      <c r="K36" s="64"/>
      <c r="L36" s="11"/>
      <c r="M36" s="44">
        <f t="shared" si="2"/>
        <v>0</v>
      </c>
      <c r="N36" s="53">
        <v>0</v>
      </c>
      <c r="O36" s="22" t="s">
        <v>59</v>
      </c>
      <c r="P36" s="36" t="s">
        <v>105</v>
      </c>
      <c r="Q36" s="22" t="s">
        <v>69</v>
      </c>
      <c r="R36" s="22" t="s">
        <v>97</v>
      </c>
      <c r="T36" s="22" t="s">
        <v>106</v>
      </c>
      <c r="V36" s="80"/>
      <c r="AA36" s="6">
        <f t="shared" si="0"/>
        <v>0</v>
      </c>
      <c r="AB36" s="6">
        <v>1</v>
      </c>
    </row>
    <row r="37" spans="1:28" s="22" customFormat="1" ht="12.75" customHeight="1" x14ac:dyDescent="0.25">
      <c r="A37" s="36" t="s">
        <v>161</v>
      </c>
      <c r="B37" s="6"/>
      <c r="C37" s="26">
        <v>36920</v>
      </c>
      <c r="D37" s="6"/>
      <c r="E37" s="58" t="s">
        <v>162</v>
      </c>
      <c r="F37" s="6"/>
      <c r="G37" s="24" t="s">
        <v>68</v>
      </c>
      <c r="I37" s="64">
        <v>91000</v>
      </c>
      <c r="J37" s="65"/>
      <c r="K37" s="64"/>
      <c r="L37" s="11"/>
      <c r="M37" s="44">
        <f t="shared" si="2"/>
        <v>0</v>
      </c>
      <c r="N37" s="53">
        <v>0</v>
      </c>
      <c r="O37" s="22" t="s">
        <v>59</v>
      </c>
      <c r="P37" s="36" t="s">
        <v>39</v>
      </c>
      <c r="Q37" s="22" t="s">
        <v>69</v>
      </c>
      <c r="R37" s="35" t="s">
        <v>163</v>
      </c>
      <c r="T37" s="22" t="s">
        <v>71</v>
      </c>
      <c r="V37" s="80"/>
      <c r="AA37" s="6">
        <f t="shared" si="0"/>
        <v>0</v>
      </c>
      <c r="AB37" s="6">
        <v>1</v>
      </c>
    </row>
    <row r="38" spans="1:28" s="22" customFormat="1" ht="12.75" customHeight="1" x14ac:dyDescent="0.25">
      <c r="A38" s="36" t="s">
        <v>161</v>
      </c>
      <c r="B38" s="6"/>
      <c r="C38" s="26">
        <v>36920</v>
      </c>
      <c r="D38" s="6"/>
      <c r="E38" s="58" t="s">
        <v>164</v>
      </c>
      <c r="F38" s="6"/>
      <c r="G38" s="24" t="s">
        <v>68</v>
      </c>
      <c r="I38" s="64">
        <v>208600</v>
      </c>
      <c r="J38" s="65"/>
      <c r="K38" s="64"/>
      <c r="L38" s="11"/>
      <c r="M38" s="44">
        <f>N38/1000</f>
        <v>0</v>
      </c>
      <c r="N38" s="53">
        <v>0</v>
      </c>
      <c r="O38" s="22" t="s">
        <v>59</v>
      </c>
      <c r="P38" s="36" t="s">
        <v>39</v>
      </c>
      <c r="Q38" s="22" t="s">
        <v>69</v>
      </c>
      <c r="R38" s="35" t="s">
        <v>163</v>
      </c>
      <c r="T38" s="22" t="s">
        <v>165</v>
      </c>
      <c r="V38" s="80"/>
      <c r="AA38" s="6">
        <f t="shared" si="0"/>
        <v>0</v>
      </c>
      <c r="AB38" s="6">
        <v>1</v>
      </c>
    </row>
    <row r="39" spans="1:28" s="22" customFormat="1" ht="12.75" customHeight="1" x14ac:dyDescent="0.25">
      <c r="A39" s="36" t="s">
        <v>166</v>
      </c>
      <c r="B39" s="6"/>
      <c r="C39" s="26">
        <v>36920</v>
      </c>
      <c r="D39" s="6"/>
      <c r="E39" s="58" t="s">
        <v>96</v>
      </c>
      <c r="F39" s="6"/>
      <c r="G39" s="24" t="s">
        <v>68</v>
      </c>
      <c r="I39" s="64">
        <v>140000</v>
      </c>
      <c r="J39" s="65"/>
      <c r="K39" s="64"/>
      <c r="L39" s="11"/>
      <c r="M39" s="44">
        <f t="shared" si="2"/>
        <v>0</v>
      </c>
      <c r="N39" s="53">
        <v>0</v>
      </c>
      <c r="O39" s="22" t="s">
        <v>59</v>
      </c>
      <c r="P39" s="36" t="s">
        <v>105</v>
      </c>
      <c r="Q39" s="22" t="s">
        <v>69</v>
      </c>
      <c r="R39" s="22" t="s">
        <v>97</v>
      </c>
      <c r="T39" s="22" t="s">
        <v>167</v>
      </c>
      <c r="V39" s="80"/>
      <c r="AA39" s="6">
        <f t="shared" si="0"/>
        <v>0</v>
      </c>
      <c r="AB39" s="6">
        <v>1</v>
      </c>
    </row>
    <row r="40" spans="1:28" s="22" customFormat="1" ht="12.75" customHeight="1" x14ac:dyDescent="0.25">
      <c r="A40" s="36" t="s">
        <v>168</v>
      </c>
      <c r="B40" s="6"/>
      <c r="C40" s="26">
        <v>36920</v>
      </c>
      <c r="D40" s="6"/>
      <c r="E40" s="58" t="s">
        <v>169</v>
      </c>
      <c r="F40" s="6"/>
      <c r="G40" s="24" t="s">
        <v>68</v>
      </c>
      <c r="I40" s="64">
        <v>156800</v>
      </c>
      <c r="J40" s="65"/>
      <c r="K40" s="64"/>
      <c r="L40" s="11"/>
      <c r="M40" s="44">
        <f t="shared" si="2"/>
        <v>4.702</v>
      </c>
      <c r="N40" s="53">
        <v>4702</v>
      </c>
      <c r="O40" s="22" t="s">
        <v>59</v>
      </c>
      <c r="P40" s="36" t="s">
        <v>105</v>
      </c>
      <c r="Q40" s="22" t="s">
        <v>69</v>
      </c>
      <c r="R40" s="22" t="s">
        <v>97</v>
      </c>
      <c r="T40" s="22" t="s">
        <v>154</v>
      </c>
      <c r="V40" s="80"/>
      <c r="AA40" s="6">
        <f t="shared" si="0"/>
        <v>4702</v>
      </c>
      <c r="AB40" s="6">
        <v>1</v>
      </c>
    </row>
    <row r="41" spans="1:28" s="22" customFormat="1" ht="12.75" customHeight="1" x14ac:dyDescent="0.25">
      <c r="A41" s="81">
        <v>594754</v>
      </c>
      <c r="B41" s="6"/>
      <c r="C41" s="26">
        <v>36921</v>
      </c>
      <c r="D41" s="6"/>
      <c r="E41" s="58" t="s">
        <v>160</v>
      </c>
      <c r="F41" s="6"/>
      <c r="G41" s="24" t="s">
        <v>68</v>
      </c>
      <c r="I41" s="64">
        <v>140000</v>
      </c>
      <c r="J41" s="65"/>
      <c r="K41" s="64"/>
      <c r="L41" s="11"/>
      <c r="M41" s="44">
        <f t="shared" si="2"/>
        <v>5.6</v>
      </c>
      <c r="N41" s="53">
        <v>5600</v>
      </c>
      <c r="O41" s="22" t="s">
        <v>59</v>
      </c>
      <c r="P41" s="36" t="s">
        <v>105</v>
      </c>
      <c r="Q41" s="22" t="s">
        <v>69</v>
      </c>
      <c r="R41" s="22" t="s">
        <v>97</v>
      </c>
      <c r="T41" s="22" t="s">
        <v>170</v>
      </c>
      <c r="V41" s="80"/>
      <c r="AA41" s="6">
        <f t="shared" si="0"/>
        <v>5600</v>
      </c>
      <c r="AB41" s="6">
        <v>1</v>
      </c>
    </row>
    <row r="42" spans="1:28" s="22" customFormat="1" ht="12.75" customHeight="1" x14ac:dyDescent="0.25">
      <c r="A42" s="81">
        <v>594762</v>
      </c>
      <c r="B42" s="6"/>
      <c r="C42" s="26">
        <v>36921</v>
      </c>
      <c r="D42" s="6"/>
      <c r="E42" s="58" t="s">
        <v>171</v>
      </c>
      <c r="F42" s="6"/>
      <c r="G42" s="24" t="s">
        <v>68</v>
      </c>
      <c r="I42" s="64"/>
      <c r="J42" s="65"/>
      <c r="K42" s="64">
        <v>140000</v>
      </c>
      <c r="L42" s="11"/>
      <c r="M42" s="44">
        <f t="shared" si="1"/>
        <v>0</v>
      </c>
      <c r="N42" s="53">
        <v>0</v>
      </c>
      <c r="O42" s="22" t="s">
        <v>59</v>
      </c>
      <c r="P42" s="36" t="s">
        <v>105</v>
      </c>
      <c r="Q42" s="22" t="s">
        <v>92</v>
      </c>
      <c r="R42" s="22" t="s">
        <v>97</v>
      </c>
      <c r="T42" s="22" t="s">
        <v>170</v>
      </c>
      <c r="V42" s="80"/>
      <c r="AA42" s="6">
        <f t="shared" si="0"/>
        <v>0</v>
      </c>
      <c r="AB42" s="6">
        <v>1</v>
      </c>
    </row>
    <row r="43" spans="1:28" s="22" customFormat="1" ht="12.75" customHeight="1" x14ac:dyDescent="0.25">
      <c r="A43" s="81">
        <v>592184</v>
      </c>
      <c r="B43" s="6"/>
      <c r="C43" s="26">
        <v>36921</v>
      </c>
      <c r="D43" s="6"/>
      <c r="E43" s="58" t="s">
        <v>172</v>
      </c>
      <c r="F43" s="6"/>
      <c r="G43" s="24" t="s">
        <v>68</v>
      </c>
      <c r="I43" s="64">
        <v>134400</v>
      </c>
      <c r="J43" s="65"/>
      <c r="K43" s="64">
        <v>0</v>
      </c>
      <c r="L43" s="11"/>
      <c r="M43" s="44">
        <f t="shared" si="1"/>
        <v>3.024</v>
      </c>
      <c r="N43" s="53">
        <v>3024</v>
      </c>
      <c r="O43" s="22" t="s">
        <v>59</v>
      </c>
      <c r="P43" s="36" t="s">
        <v>39</v>
      </c>
      <c r="Q43" s="22" t="s">
        <v>69</v>
      </c>
      <c r="R43" s="35" t="s">
        <v>163</v>
      </c>
      <c r="T43" s="22" t="s">
        <v>135</v>
      </c>
      <c r="V43" s="52"/>
      <c r="AA43" s="6">
        <f t="shared" si="0"/>
        <v>3024</v>
      </c>
      <c r="AB43" s="6">
        <v>1</v>
      </c>
    </row>
    <row r="44" spans="1:28" s="22" customFormat="1" ht="12.75" customHeight="1" x14ac:dyDescent="0.25">
      <c r="A44" s="81">
        <v>592174</v>
      </c>
      <c r="B44" s="6"/>
      <c r="C44" s="26">
        <v>36921</v>
      </c>
      <c r="D44" s="6"/>
      <c r="E44" s="58" t="s">
        <v>173</v>
      </c>
      <c r="F44" s="6"/>
      <c r="G44" s="24" t="s">
        <v>68</v>
      </c>
      <c r="I44" s="64">
        <v>0</v>
      </c>
      <c r="J44" s="65"/>
      <c r="K44" s="64">
        <v>134400</v>
      </c>
      <c r="L44" s="11"/>
      <c r="M44" s="44">
        <f t="shared" si="1"/>
        <v>3.024</v>
      </c>
      <c r="N44" s="53">
        <v>3024</v>
      </c>
      <c r="O44" s="22" t="s">
        <v>59</v>
      </c>
      <c r="P44" s="36" t="s">
        <v>39</v>
      </c>
      <c r="Q44" s="22" t="s">
        <v>92</v>
      </c>
      <c r="R44" s="35" t="s">
        <v>163</v>
      </c>
      <c r="T44" s="22" t="s">
        <v>135</v>
      </c>
      <c r="V44" s="52"/>
      <c r="AA44" s="6">
        <f t="shared" si="0"/>
        <v>3024</v>
      </c>
      <c r="AB44" s="6">
        <v>1</v>
      </c>
    </row>
    <row r="45" spans="1:28" s="22" customFormat="1" ht="12.75" customHeight="1" x14ac:dyDescent="0.25">
      <c r="A45" s="81" t="s">
        <v>174</v>
      </c>
      <c r="B45" s="6"/>
      <c r="C45" s="26">
        <v>36921</v>
      </c>
      <c r="D45" s="6"/>
      <c r="E45" s="58" t="s">
        <v>175</v>
      </c>
      <c r="F45" s="6"/>
      <c r="G45" s="24" t="s">
        <v>68</v>
      </c>
      <c r="I45" s="64">
        <v>0</v>
      </c>
      <c r="J45" s="65"/>
      <c r="K45" s="64">
        <v>3650000</v>
      </c>
      <c r="L45" s="11"/>
      <c r="M45" s="44">
        <f t="shared" si="1"/>
        <v>45.625</v>
      </c>
      <c r="N45" s="53">
        <v>45625</v>
      </c>
      <c r="O45" s="22" t="s">
        <v>59</v>
      </c>
      <c r="P45" s="36" t="s">
        <v>39</v>
      </c>
      <c r="Q45" s="22" t="s">
        <v>92</v>
      </c>
      <c r="R45" s="35" t="s">
        <v>176</v>
      </c>
      <c r="T45" s="22" t="s">
        <v>98</v>
      </c>
      <c r="V45" s="52"/>
      <c r="AA45" s="6">
        <f t="shared" si="0"/>
        <v>45625</v>
      </c>
      <c r="AB45" s="6">
        <v>1</v>
      </c>
    </row>
    <row r="46" spans="1:28" s="22" customFormat="1" ht="12.75" customHeight="1" x14ac:dyDescent="0.25">
      <c r="A46" s="81">
        <v>581479</v>
      </c>
      <c r="B46" s="6"/>
      <c r="C46" s="26">
        <v>36921</v>
      </c>
      <c r="D46" s="6"/>
      <c r="E46" s="58" t="s">
        <v>114</v>
      </c>
      <c r="F46" s="6"/>
      <c r="G46" s="24" t="s">
        <v>68</v>
      </c>
      <c r="I46" s="64"/>
      <c r="J46" s="65"/>
      <c r="K46" s="64">
        <v>111300</v>
      </c>
      <c r="L46" s="11"/>
      <c r="M46" s="44">
        <f t="shared" si="1"/>
        <v>22.26</v>
      </c>
      <c r="N46" s="53">
        <v>22260</v>
      </c>
      <c r="O46" s="22" t="s">
        <v>62</v>
      </c>
      <c r="P46" s="36" t="s">
        <v>39</v>
      </c>
      <c r="Q46" s="22" t="s">
        <v>92</v>
      </c>
      <c r="R46" s="35" t="s">
        <v>163</v>
      </c>
      <c r="T46" s="22" t="s">
        <v>125</v>
      </c>
      <c r="V46" s="52"/>
      <c r="AA46" s="6">
        <f t="shared" si="0"/>
        <v>22260</v>
      </c>
      <c r="AB46" s="6">
        <v>1</v>
      </c>
    </row>
    <row r="47" spans="1:28" s="22" customFormat="1" ht="12" customHeight="1" x14ac:dyDescent="0.25">
      <c r="A47" s="81" t="s">
        <v>177</v>
      </c>
      <c r="B47" s="6"/>
      <c r="C47" s="26">
        <v>36921</v>
      </c>
      <c r="D47" s="6"/>
      <c r="E47" s="58" t="s">
        <v>178</v>
      </c>
      <c r="F47" s="6"/>
      <c r="G47" s="24" t="s">
        <v>68</v>
      </c>
      <c r="I47" s="64">
        <v>0</v>
      </c>
      <c r="J47" s="65"/>
      <c r="K47" s="64">
        <v>2140000</v>
      </c>
      <c r="L47" s="11"/>
      <c r="M47" s="44">
        <f t="shared" si="1"/>
        <v>0</v>
      </c>
      <c r="N47" s="53">
        <v>0</v>
      </c>
      <c r="O47" s="22" t="s">
        <v>59</v>
      </c>
      <c r="P47" s="36" t="s">
        <v>39</v>
      </c>
      <c r="Q47" s="22" t="s">
        <v>92</v>
      </c>
      <c r="R47" s="35" t="s">
        <v>179</v>
      </c>
      <c r="T47" s="22" t="s">
        <v>98</v>
      </c>
      <c r="V47" s="52"/>
      <c r="AA47" s="6">
        <f t="shared" si="0"/>
        <v>0</v>
      </c>
      <c r="AB47" s="6">
        <v>1</v>
      </c>
    </row>
    <row r="48" spans="1:28" s="22" customFormat="1" ht="12" customHeight="1" x14ac:dyDescent="0.25">
      <c r="A48" s="36" t="s">
        <v>88</v>
      </c>
      <c r="B48" s="6"/>
      <c r="C48" s="23">
        <v>36930</v>
      </c>
      <c r="D48" s="6"/>
      <c r="E48" s="58" t="s">
        <v>89</v>
      </c>
      <c r="F48" s="6"/>
      <c r="G48" s="24" t="s">
        <v>68</v>
      </c>
      <c r="H48" s="6"/>
      <c r="I48" s="64">
        <v>0</v>
      </c>
      <c r="J48" s="64">
        <v>0</v>
      </c>
      <c r="K48" s="64">
        <v>0</v>
      </c>
      <c r="L48" s="47"/>
      <c r="M48" s="44">
        <f>N48/1000</f>
        <v>-2.6120000000000001</v>
      </c>
      <c r="N48" s="155">
        <v>-2612</v>
      </c>
      <c r="O48" s="22" t="s">
        <v>90</v>
      </c>
      <c r="P48" s="157" t="s">
        <v>91</v>
      </c>
      <c r="Q48" s="22" t="s">
        <v>92</v>
      </c>
      <c r="R48" s="22" t="s">
        <v>93</v>
      </c>
      <c r="S48" s="22">
        <v>-0.58499999999999996</v>
      </c>
      <c r="T48" s="22" t="s">
        <v>98</v>
      </c>
      <c r="V48" s="52"/>
      <c r="AA48" s="6">
        <f t="shared" ref="AA48:AA99" si="3">N48</f>
        <v>-2612</v>
      </c>
      <c r="AB48" s="6">
        <v>1</v>
      </c>
    </row>
    <row r="49" spans="1:28" s="22" customFormat="1" ht="12" customHeight="1" x14ac:dyDescent="0.25">
      <c r="A49" s="36" t="s">
        <v>180</v>
      </c>
      <c r="B49" s="6"/>
      <c r="C49" s="23">
        <v>36930</v>
      </c>
      <c r="D49" s="6"/>
      <c r="E49" s="58" t="s">
        <v>114</v>
      </c>
      <c r="F49" s="6"/>
      <c r="G49" s="24" t="s">
        <v>68</v>
      </c>
      <c r="H49" s="6"/>
      <c r="I49" s="64"/>
      <c r="J49" s="68"/>
      <c r="K49" s="64"/>
      <c r="L49" s="11"/>
      <c r="M49" s="44">
        <f>N49/1000</f>
        <v>14.151999999999999</v>
      </c>
      <c r="N49" s="53">
        <v>14152</v>
      </c>
      <c r="O49" s="22" t="s">
        <v>181</v>
      </c>
      <c r="P49" s="55" t="s">
        <v>33</v>
      </c>
      <c r="Q49" s="6" t="s">
        <v>69</v>
      </c>
      <c r="R49" s="6" t="s">
        <v>182</v>
      </c>
      <c r="S49" s="6">
        <v>2.4</v>
      </c>
      <c r="T49" s="6" t="s">
        <v>183</v>
      </c>
      <c r="V49" s="52"/>
      <c r="AA49" s="6">
        <f t="shared" si="3"/>
        <v>14152</v>
      </c>
      <c r="AB49" s="6">
        <v>1</v>
      </c>
    </row>
    <row r="50" spans="1:28" s="22" customFormat="1" ht="12" customHeight="1" x14ac:dyDescent="0.25">
      <c r="A50" s="36" t="s">
        <v>184</v>
      </c>
      <c r="B50" s="6"/>
      <c r="C50" s="23">
        <v>36930</v>
      </c>
      <c r="D50" s="6"/>
      <c r="E50" s="58" t="s">
        <v>185</v>
      </c>
      <c r="F50" s="6"/>
      <c r="G50" s="24" t="s">
        <v>68</v>
      </c>
      <c r="H50" s="6"/>
      <c r="I50" s="64"/>
      <c r="J50" s="64"/>
      <c r="K50" s="64" t="s">
        <v>186</v>
      </c>
      <c r="L50" s="11"/>
      <c r="M50" s="44">
        <f>N50/1000</f>
        <v>154</v>
      </c>
      <c r="N50" s="53">
        <v>154000</v>
      </c>
      <c r="O50" s="22" t="s">
        <v>47</v>
      </c>
      <c r="P50" s="55" t="s">
        <v>75</v>
      </c>
      <c r="Q50" s="6" t="s">
        <v>92</v>
      </c>
      <c r="R50" s="6" t="s">
        <v>70</v>
      </c>
      <c r="S50" s="6" t="s">
        <v>187</v>
      </c>
      <c r="T50" s="6" t="s">
        <v>188</v>
      </c>
      <c r="V50" s="52"/>
      <c r="AA50" s="6">
        <f t="shared" si="3"/>
        <v>154000</v>
      </c>
      <c r="AB50" s="6">
        <v>1</v>
      </c>
    </row>
    <row r="51" spans="1:28" s="22" customFormat="1" ht="12" customHeight="1" x14ac:dyDescent="0.25">
      <c r="A51" s="36" t="s">
        <v>189</v>
      </c>
      <c r="B51" s="6"/>
      <c r="C51" s="26">
        <v>36931</v>
      </c>
      <c r="D51" s="6"/>
      <c r="E51" s="58" t="s">
        <v>190</v>
      </c>
      <c r="F51" s="6"/>
      <c r="G51" s="24" t="s">
        <v>68</v>
      </c>
      <c r="H51"/>
      <c r="I51" s="64" t="s">
        <v>191</v>
      </c>
      <c r="J51" s="64"/>
      <c r="K51" s="64"/>
      <c r="L51" s="11"/>
      <c r="M51" s="44">
        <f>N51/1000</f>
        <v>156.36600000000001</v>
      </c>
      <c r="N51" s="53">
        <v>156366</v>
      </c>
      <c r="O51" s="22" t="s">
        <v>181</v>
      </c>
      <c r="P51" s="55" t="s">
        <v>75</v>
      </c>
      <c r="Q51" s="6" t="s">
        <v>192</v>
      </c>
      <c r="R51" s="6" t="s">
        <v>193</v>
      </c>
      <c r="S51" s="6">
        <v>2.56</v>
      </c>
      <c r="T51" s="6" t="s">
        <v>194</v>
      </c>
      <c r="V51" s="52"/>
      <c r="AA51" s="6">
        <f t="shared" si="3"/>
        <v>156366</v>
      </c>
      <c r="AB51" s="6">
        <v>1</v>
      </c>
    </row>
    <row r="52" spans="1:28" s="22" customFormat="1" ht="12" customHeight="1" x14ac:dyDescent="0.25">
      <c r="A52" s="36" t="s">
        <v>195</v>
      </c>
      <c r="B52" s="6"/>
      <c r="C52" s="26">
        <v>36934</v>
      </c>
      <c r="D52" s="6"/>
      <c r="E52" s="58" t="s">
        <v>196</v>
      </c>
      <c r="F52" s="6"/>
      <c r="G52" s="24" t="s">
        <v>68</v>
      </c>
      <c r="I52" s="64"/>
      <c r="J52" s="64"/>
      <c r="K52" s="64" t="s">
        <v>186</v>
      </c>
      <c r="L52" s="11"/>
      <c r="M52" s="44">
        <f>N52/1000</f>
        <v>0</v>
      </c>
      <c r="N52" s="53">
        <v>0</v>
      </c>
      <c r="O52" s="22" t="s">
        <v>59</v>
      </c>
      <c r="P52" s="36" t="s">
        <v>39</v>
      </c>
      <c r="Q52" s="22" t="s">
        <v>92</v>
      </c>
      <c r="R52" s="22" t="s">
        <v>197</v>
      </c>
      <c r="S52" s="22">
        <v>1.4999999999999999E-2</v>
      </c>
      <c r="T52" s="22" t="s">
        <v>98</v>
      </c>
      <c r="V52" s="52"/>
      <c r="AA52" s="6">
        <f t="shared" si="3"/>
        <v>0</v>
      </c>
      <c r="AB52" s="6">
        <v>1</v>
      </c>
    </row>
    <row r="53" spans="1:28" s="22" customFormat="1" ht="12" customHeight="1" x14ac:dyDescent="0.25">
      <c r="A53" s="36" t="s">
        <v>198</v>
      </c>
      <c r="C53" s="26">
        <v>36934</v>
      </c>
      <c r="E53" s="58" t="s">
        <v>199</v>
      </c>
      <c r="G53" s="24" t="s">
        <v>68</v>
      </c>
      <c r="I53" s="64" t="s">
        <v>200</v>
      </c>
      <c r="J53" s="64"/>
      <c r="K53" s="64"/>
      <c r="L53" s="11"/>
      <c r="M53" s="44">
        <f t="shared" ref="M53:M70" si="4">N53/1000</f>
        <v>0</v>
      </c>
      <c r="N53" s="53">
        <v>0</v>
      </c>
      <c r="O53" s="22" t="s">
        <v>62</v>
      </c>
      <c r="P53" s="55" t="s">
        <v>75</v>
      </c>
      <c r="Q53" s="22" t="s">
        <v>69</v>
      </c>
      <c r="R53" s="22" t="s">
        <v>197</v>
      </c>
      <c r="S53" s="22">
        <v>5.88</v>
      </c>
      <c r="T53" s="6" t="s">
        <v>188</v>
      </c>
      <c r="V53" s="52"/>
      <c r="AA53" s="6">
        <f t="shared" si="3"/>
        <v>0</v>
      </c>
      <c r="AB53" s="6">
        <v>1</v>
      </c>
    </row>
    <row r="54" spans="1:28" s="22" customFormat="1" ht="12" customHeight="1" x14ac:dyDescent="0.25">
      <c r="A54" s="36" t="s">
        <v>201</v>
      </c>
      <c r="B54" s="6"/>
      <c r="C54" s="23">
        <v>36936</v>
      </c>
      <c r="D54" s="6"/>
      <c r="E54" s="58" t="s">
        <v>202</v>
      </c>
      <c r="F54" s="6"/>
      <c r="G54" s="24" t="s">
        <v>68</v>
      </c>
      <c r="H54" s="6"/>
      <c r="I54" s="64" t="s">
        <v>203</v>
      </c>
      <c r="J54" s="64"/>
      <c r="K54" s="64"/>
      <c r="L54" s="47"/>
      <c r="M54" s="44">
        <f t="shared" si="4"/>
        <v>0.54604999999999992</v>
      </c>
      <c r="N54" s="155">
        <v>546.04999999999995</v>
      </c>
      <c r="O54" s="22" t="s">
        <v>62</v>
      </c>
      <c r="P54" s="55" t="s">
        <v>33</v>
      </c>
      <c r="Q54" s="22" t="s">
        <v>69</v>
      </c>
      <c r="R54" s="22" t="s">
        <v>93</v>
      </c>
      <c r="S54" s="22" t="s">
        <v>203</v>
      </c>
      <c r="T54" s="22" t="s">
        <v>71</v>
      </c>
      <c r="V54" s="52"/>
      <c r="AA54" s="6">
        <f t="shared" si="3"/>
        <v>546.04999999999995</v>
      </c>
      <c r="AB54" s="6">
        <v>1</v>
      </c>
    </row>
    <row r="55" spans="1:28" s="22" customFormat="1" ht="12" customHeight="1" x14ac:dyDescent="0.25">
      <c r="A55" s="36" t="s">
        <v>201</v>
      </c>
      <c r="B55" s="6"/>
      <c r="C55" s="23">
        <v>36936</v>
      </c>
      <c r="D55" s="6"/>
      <c r="E55" s="58" t="s">
        <v>202</v>
      </c>
      <c r="F55" s="6"/>
      <c r="G55" s="24" t="s">
        <v>68</v>
      </c>
      <c r="I55" s="64">
        <v>720</v>
      </c>
      <c r="J55" s="65"/>
      <c r="K55" s="64"/>
      <c r="L55" s="11"/>
      <c r="M55" s="44">
        <f t="shared" si="4"/>
        <v>0.217</v>
      </c>
      <c r="N55" s="53">
        <v>217</v>
      </c>
      <c r="O55" s="22" t="s">
        <v>62</v>
      </c>
      <c r="P55" s="36" t="s">
        <v>75</v>
      </c>
      <c r="Q55" s="22" t="s">
        <v>69</v>
      </c>
      <c r="R55" s="22" t="s">
        <v>93</v>
      </c>
      <c r="S55" s="22" t="s">
        <v>203</v>
      </c>
      <c r="T55" s="6" t="s">
        <v>188</v>
      </c>
      <c r="V55" s="52"/>
      <c r="AA55" s="6">
        <f t="shared" si="3"/>
        <v>217</v>
      </c>
      <c r="AB55" s="6">
        <v>1</v>
      </c>
    </row>
    <row r="56" spans="1:28" s="22" customFormat="1" ht="12" customHeight="1" x14ac:dyDescent="0.25">
      <c r="A56" s="36" t="s">
        <v>201</v>
      </c>
      <c r="B56" s="6"/>
      <c r="C56" s="23">
        <v>36936</v>
      </c>
      <c r="D56" s="6"/>
      <c r="E56" s="58" t="s">
        <v>202</v>
      </c>
      <c r="F56" s="6"/>
      <c r="G56" s="24" t="s">
        <v>68</v>
      </c>
      <c r="I56" s="64">
        <v>25520</v>
      </c>
      <c r="J56" s="65"/>
      <c r="K56" s="64"/>
      <c r="L56" s="11"/>
      <c r="M56" s="44">
        <f>N56/1000</f>
        <v>0.25519999999999998</v>
      </c>
      <c r="N56" s="53">
        <v>255.2</v>
      </c>
      <c r="O56" s="22" t="s">
        <v>62</v>
      </c>
      <c r="P56" s="36" t="s">
        <v>39</v>
      </c>
      <c r="Q56" s="22" t="s">
        <v>69</v>
      </c>
      <c r="R56" s="22" t="s">
        <v>93</v>
      </c>
      <c r="S56" s="22" t="s">
        <v>203</v>
      </c>
      <c r="T56" s="22" t="s">
        <v>71</v>
      </c>
      <c r="V56" s="52"/>
      <c r="AA56" s="6">
        <f t="shared" si="3"/>
        <v>255.2</v>
      </c>
      <c r="AB56" s="6">
        <v>1</v>
      </c>
    </row>
    <row r="57" spans="1:28" s="22" customFormat="1" ht="12" customHeight="1" x14ac:dyDescent="0.25">
      <c r="A57" s="77" t="s">
        <v>204</v>
      </c>
      <c r="B57" s="6"/>
      <c r="C57" s="26">
        <v>36937</v>
      </c>
      <c r="D57" s="6"/>
      <c r="E57" s="58" t="s">
        <v>205</v>
      </c>
      <c r="F57" s="6"/>
      <c r="G57" s="24" t="s">
        <v>68</v>
      </c>
      <c r="I57" s="64"/>
      <c r="J57" s="65"/>
      <c r="K57" s="64" t="s">
        <v>206</v>
      </c>
      <c r="L57" s="11"/>
      <c r="M57" s="44">
        <f t="shared" si="4"/>
        <v>1.55</v>
      </c>
      <c r="N57" s="53">
        <v>1550</v>
      </c>
      <c r="O57" s="22" t="s">
        <v>207</v>
      </c>
      <c r="P57" s="36" t="s">
        <v>208</v>
      </c>
      <c r="Q57" s="22" t="s">
        <v>92</v>
      </c>
      <c r="R57" s="22" t="s">
        <v>209</v>
      </c>
      <c r="S57" s="22">
        <v>9.1999999999999993</v>
      </c>
      <c r="T57" s="22" t="s">
        <v>210</v>
      </c>
      <c r="V57" s="52"/>
      <c r="AA57" s="6">
        <f t="shared" si="3"/>
        <v>1550</v>
      </c>
      <c r="AB57" s="6">
        <v>1</v>
      </c>
    </row>
    <row r="58" spans="1:28" s="22" customFormat="1" ht="12" customHeight="1" x14ac:dyDescent="0.25">
      <c r="A58" s="77" t="s">
        <v>211</v>
      </c>
      <c r="B58" s="6"/>
      <c r="C58" s="26">
        <v>36938</v>
      </c>
      <c r="D58" s="6"/>
      <c r="E58" s="58" t="s">
        <v>212</v>
      </c>
      <c r="F58" s="6"/>
      <c r="G58" s="24" t="s">
        <v>68</v>
      </c>
      <c r="I58" s="64"/>
      <c r="J58" s="65"/>
      <c r="K58" s="64"/>
      <c r="L58" s="11"/>
      <c r="M58" s="44">
        <f t="shared" si="4"/>
        <v>17.7</v>
      </c>
      <c r="N58" s="53">
        <v>17700</v>
      </c>
      <c r="O58" s="22" t="s">
        <v>47</v>
      </c>
      <c r="P58" s="36" t="s">
        <v>208</v>
      </c>
      <c r="V58" s="52"/>
      <c r="AA58" s="6">
        <f t="shared" si="3"/>
        <v>17700</v>
      </c>
      <c r="AB58" s="6">
        <v>1</v>
      </c>
    </row>
    <row r="59" spans="1:28" s="22" customFormat="1" ht="12" customHeight="1" x14ac:dyDescent="0.25">
      <c r="A59" s="77" t="s">
        <v>204</v>
      </c>
      <c r="B59" s="6"/>
      <c r="C59" s="26">
        <v>36938</v>
      </c>
      <c r="D59" s="6"/>
      <c r="E59" s="58" t="s">
        <v>205</v>
      </c>
      <c r="F59" s="6"/>
      <c r="G59" s="24" t="s">
        <v>68</v>
      </c>
      <c r="I59" s="64"/>
      <c r="J59" s="65"/>
      <c r="K59" s="64" t="s">
        <v>206</v>
      </c>
      <c r="L59" s="11"/>
      <c r="M59" s="44">
        <f>N59/1000</f>
        <v>-1.55</v>
      </c>
      <c r="N59" s="53">
        <v>-1550</v>
      </c>
      <c r="O59" s="22" t="s">
        <v>207</v>
      </c>
      <c r="P59" s="36" t="s">
        <v>208</v>
      </c>
      <c r="Q59" s="22" t="s">
        <v>92</v>
      </c>
      <c r="R59" s="22" t="s">
        <v>209</v>
      </c>
      <c r="S59" s="22">
        <v>9.1999999999999993</v>
      </c>
      <c r="T59" s="22" t="s">
        <v>210</v>
      </c>
      <c r="V59" s="52"/>
      <c r="AA59" s="6">
        <f t="shared" si="3"/>
        <v>-1550</v>
      </c>
      <c r="AB59" s="6">
        <v>1</v>
      </c>
    </row>
    <row r="60" spans="1:28" s="22" customFormat="1" ht="12" customHeight="1" x14ac:dyDescent="0.25">
      <c r="A60" s="36" t="s">
        <v>213</v>
      </c>
      <c r="B60" s="6"/>
      <c r="C60" s="26">
        <v>36938</v>
      </c>
      <c r="D60" s="6"/>
      <c r="E60" s="58" t="s">
        <v>199</v>
      </c>
      <c r="F60" s="6"/>
      <c r="G60" s="24" t="s">
        <v>68</v>
      </c>
      <c r="H60"/>
      <c r="I60" s="64">
        <v>300000</v>
      </c>
      <c r="J60" s="65"/>
      <c r="K60" s="64"/>
      <c r="L60" s="11"/>
      <c r="M60" s="44">
        <f t="shared" si="4"/>
        <v>3</v>
      </c>
      <c r="N60" s="53">
        <v>3000</v>
      </c>
      <c r="O60" s="22" t="s">
        <v>181</v>
      </c>
      <c r="P60" s="36" t="s">
        <v>214</v>
      </c>
      <c r="Q60" s="22" t="s">
        <v>192</v>
      </c>
      <c r="R60" s="22" t="s">
        <v>215</v>
      </c>
      <c r="S60" s="22" t="s">
        <v>203</v>
      </c>
      <c r="T60" s="22" t="s">
        <v>216</v>
      </c>
      <c r="V60" s="52"/>
      <c r="AA60" s="6">
        <f t="shared" si="3"/>
        <v>3000</v>
      </c>
      <c r="AB60" s="6">
        <v>1</v>
      </c>
    </row>
    <row r="61" spans="1:28" s="22" customFormat="1" ht="12" customHeight="1" x14ac:dyDescent="0.25">
      <c r="A61" s="36" t="s">
        <v>217</v>
      </c>
      <c r="B61" s="6"/>
      <c r="C61" s="26">
        <v>36942</v>
      </c>
      <c r="D61" s="6"/>
      <c r="E61" s="58" t="s">
        <v>218</v>
      </c>
      <c r="F61" s="6"/>
      <c r="G61" s="24" t="s">
        <v>68</v>
      </c>
      <c r="I61" s="64">
        <v>1070000</v>
      </c>
      <c r="J61" s="65"/>
      <c r="K61" s="64"/>
      <c r="L61" s="11"/>
      <c r="M61" s="44">
        <f t="shared" si="4"/>
        <v>19.5</v>
      </c>
      <c r="N61" s="53">
        <v>19500</v>
      </c>
      <c r="O61" s="22" t="s">
        <v>59</v>
      </c>
      <c r="P61" s="36" t="s">
        <v>105</v>
      </c>
      <c r="Q61" s="22" t="s">
        <v>69</v>
      </c>
      <c r="R61" s="22" t="s">
        <v>219</v>
      </c>
      <c r="S61" s="22">
        <v>0.03</v>
      </c>
      <c r="T61" s="22" t="s">
        <v>98</v>
      </c>
      <c r="V61" s="52"/>
      <c r="AA61" s="6">
        <f t="shared" si="3"/>
        <v>19500</v>
      </c>
      <c r="AB61" s="6">
        <v>1</v>
      </c>
    </row>
    <row r="62" spans="1:28" s="22" customFormat="1" ht="12" customHeight="1" x14ac:dyDescent="0.25">
      <c r="A62" s="36" t="s">
        <v>220</v>
      </c>
      <c r="B62" s="6"/>
      <c r="C62" s="26">
        <v>36945</v>
      </c>
      <c r="D62" s="6"/>
      <c r="E62" s="58" t="s">
        <v>221</v>
      </c>
      <c r="F62" s="6"/>
      <c r="G62" s="24" t="s">
        <v>68</v>
      </c>
      <c r="I62" s="64"/>
      <c r="J62" s="65"/>
      <c r="K62" s="64" t="s">
        <v>203</v>
      </c>
      <c r="L62" s="11"/>
      <c r="M62" s="44">
        <f t="shared" si="4"/>
        <v>197.82</v>
      </c>
      <c r="N62" s="53">
        <v>197820</v>
      </c>
      <c r="O62" s="22" t="s">
        <v>56</v>
      </c>
      <c r="P62" s="36" t="s">
        <v>91</v>
      </c>
      <c r="Q62" s="22" t="s">
        <v>92</v>
      </c>
      <c r="R62" s="22" t="s">
        <v>222</v>
      </c>
      <c r="S62" s="22">
        <v>-0.30499999999999999</v>
      </c>
      <c r="T62" s="22" t="s">
        <v>98</v>
      </c>
      <c r="V62" s="52"/>
      <c r="AA62" s="6">
        <f t="shared" si="3"/>
        <v>197820</v>
      </c>
      <c r="AB62" s="6">
        <v>1</v>
      </c>
    </row>
    <row r="63" spans="1:28" s="22" customFormat="1" ht="12" customHeight="1" x14ac:dyDescent="0.25">
      <c r="A63" s="77" t="s">
        <v>223</v>
      </c>
      <c r="B63" s="6"/>
      <c r="C63" s="26">
        <v>36945</v>
      </c>
      <c r="D63" s="6"/>
      <c r="E63" s="58" t="s">
        <v>224</v>
      </c>
      <c r="F63" s="6"/>
      <c r="G63" s="24" t="s">
        <v>68</v>
      </c>
      <c r="I63" s="64"/>
      <c r="J63" s="65"/>
      <c r="K63" s="64">
        <v>155000</v>
      </c>
      <c r="L63" s="11"/>
      <c r="M63" s="44">
        <f t="shared" si="4"/>
        <v>3.1</v>
      </c>
      <c r="N63" s="53">
        <v>3100</v>
      </c>
      <c r="O63" s="22" t="s">
        <v>59</v>
      </c>
      <c r="P63" s="36" t="s">
        <v>105</v>
      </c>
      <c r="Q63" s="22" t="s">
        <v>92</v>
      </c>
      <c r="R63" s="22" t="s">
        <v>225</v>
      </c>
      <c r="S63" s="22">
        <v>0.04</v>
      </c>
      <c r="T63" s="22" t="s">
        <v>109</v>
      </c>
      <c r="V63" s="52"/>
      <c r="AA63" s="6">
        <f t="shared" si="3"/>
        <v>3100</v>
      </c>
      <c r="AB63" s="6">
        <v>1</v>
      </c>
    </row>
    <row r="64" spans="1:28" s="22" customFormat="1" ht="12" customHeight="1" x14ac:dyDescent="0.25">
      <c r="A64" s="77" t="s">
        <v>220</v>
      </c>
      <c r="B64" s="6"/>
      <c r="C64" s="26">
        <v>36945</v>
      </c>
      <c r="D64" s="6"/>
      <c r="E64" s="58" t="s">
        <v>226</v>
      </c>
      <c r="F64" s="6"/>
      <c r="G64" s="24" t="s">
        <v>68</v>
      </c>
      <c r="I64" s="64"/>
      <c r="J64" s="65"/>
      <c r="K64" s="64" t="s">
        <v>203</v>
      </c>
      <c r="L64" s="11"/>
      <c r="M64" s="44">
        <f>N64/1000</f>
        <v>2315.1179999999999</v>
      </c>
      <c r="N64" s="53">
        <v>2315118</v>
      </c>
      <c r="O64" s="22" t="s">
        <v>56</v>
      </c>
      <c r="P64" s="36" t="s">
        <v>39</v>
      </c>
      <c r="Q64" s="22" t="s">
        <v>92</v>
      </c>
      <c r="R64" s="22" t="s">
        <v>222</v>
      </c>
      <c r="S64" s="22">
        <v>-0.30499999999999999</v>
      </c>
      <c r="T64" s="22" t="s">
        <v>98</v>
      </c>
      <c r="V64" s="52"/>
      <c r="AA64" s="6">
        <f t="shared" si="3"/>
        <v>2315118</v>
      </c>
      <c r="AB64" s="6">
        <v>1</v>
      </c>
    </row>
    <row r="65" spans="1:28" s="22" customFormat="1" ht="12" customHeight="1" x14ac:dyDescent="0.25">
      <c r="A65" s="77" t="s">
        <v>227</v>
      </c>
      <c r="B65" s="6"/>
      <c r="C65" s="26">
        <v>36945</v>
      </c>
      <c r="D65" s="6"/>
      <c r="E65" s="58" t="s">
        <v>228</v>
      </c>
      <c r="F65" s="6"/>
      <c r="G65" s="24" t="s">
        <v>68</v>
      </c>
      <c r="I65" s="64"/>
      <c r="J65" s="65"/>
      <c r="K65" s="64" t="s">
        <v>229</v>
      </c>
      <c r="L65" s="11"/>
      <c r="M65" s="44">
        <f t="shared" si="4"/>
        <v>18.25</v>
      </c>
      <c r="N65" s="53">
        <v>18250</v>
      </c>
      <c r="O65" s="22" t="s">
        <v>181</v>
      </c>
      <c r="P65" s="36" t="s">
        <v>33</v>
      </c>
      <c r="Q65" s="22" t="s">
        <v>69</v>
      </c>
      <c r="R65" s="35" t="s">
        <v>230</v>
      </c>
      <c r="S65" s="22">
        <v>1.75</v>
      </c>
      <c r="T65" s="22" t="s">
        <v>125</v>
      </c>
      <c r="V65" s="52"/>
      <c r="AA65" s="6">
        <f t="shared" si="3"/>
        <v>18250</v>
      </c>
      <c r="AB65" s="6">
        <v>1</v>
      </c>
    </row>
    <row r="66" spans="1:28" s="22" customFormat="1" ht="12" customHeight="1" x14ac:dyDescent="0.25">
      <c r="A66" s="77" t="s">
        <v>231</v>
      </c>
      <c r="B66" s="6"/>
      <c r="C66" s="26">
        <v>36945</v>
      </c>
      <c r="D66" s="6"/>
      <c r="E66" s="58" t="s">
        <v>232</v>
      </c>
      <c r="F66" s="6"/>
      <c r="G66" s="24" t="s">
        <v>68</v>
      </c>
      <c r="I66" s="64"/>
      <c r="J66" s="65"/>
      <c r="K66" s="64">
        <v>1498000</v>
      </c>
      <c r="L66" s="11"/>
      <c r="M66" s="44">
        <f t="shared" si="4"/>
        <v>29.96</v>
      </c>
      <c r="N66" s="53">
        <v>29960</v>
      </c>
      <c r="O66" s="22" t="s">
        <v>59</v>
      </c>
      <c r="P66" s="36" t="s">
        <v>39</v>
      </c>
      <c r="Q66" s="22" t="s">
        <v>92</v>
      </c>
      <c r="R66" s="35" t="s">
        <v>179</v>
      </c>
      <c r="S66" s="22">
        <v>-0.09</v>
      </c>
      <c r="T66" s="22" t="s">
        <v>71</v>
      </c>
      <c r="V66" s="52"/>
      <c r="AA66" s="6">
        <f t="shared" si="3"/>
        <v>29960</v>
      </c>
      <c r="AB66" s="6">
        <v>1</v>
      </c>
    </row>
    <row r="67" spans="1:28" s="22" customFormat="1" ht="12" customHeight="1" x14ac:dyDescent="0.25">
      <c r="A67" s="77" t="s">
        <v>233</v>
      </c>
      <c r="B67" s="6"/>
      <c r="C67" s="26">
        <v>36945</v>
      </c>
      <c r="D67" s="6"/>
      <c r="E67" s="58" t="s">
        <v>234</v>
      </c>
      <c r="F67" s="6"/>
      <c r="G67" s="24" t="s">
        <v>68</v>
      </c>
      <c r="I67" s="64">
        <v>232500</v>
      </c>
      <c r="J67" s="65"/>
      <c r="K67" s="64"/>
      <c r="L67" s="11"/>
      <c r="M67" s="44">
        <f t="shared" si="4"/>
        <v>11.625</v>
      </c>
      <c r="N67" s="53">
        <v>11625</v>
      </c>
      <c r="O67" s="22" t="s">
        <v>62</v>
      </c>
      <c r="P67" s="36" t="s">
        <v>39</v>
      </c>
      <c r="Q67" s="22" t="s">
        <v>69</v>
      </c>
      <c r="R67" s="35" t="s">
        <v>235</v>
      </c>
      <c r="S67" s="22">
        <v>0.1</v>
      </c>
      <c r="T67" s="22" t="s">
        <v>210</v>
      </c>
      <c r="V67" s="52"/>
      <c r="AA67" s="6">
        <f t="shared" si="3"/>
        <v>11625</v>
      </c>
      <c r="AB67" s="6">
        <v>1</v>
      </c>
    </row>
    <row r="68" spans="1:28" s="22" customFormat="1" ht="12" customHeight="1" x14ac:dyDescent="0.25">
      <c r="A68" s="77" t="s">
        <v>236</v>
      </c>
      <c r="B68" s="6"/>
      <c r="C68" s="26">
        <v>36945</v>
      </c>
      <c r="D68" s="6"/>
      <c r="E68" s="58" t="s">
        <v>237</v>
      </c>
      <c r="F68" s="6"/>
      <c r="G68" s="24" t="s">
        <v>68</v>
      </c>
      <c r="I68" s="64"/>
      <c r="J68" s="64"/>
      <c r="K68" s="64">
        <f>1500*31</f>
        <v>46500</v>
      </c>
      <c r="L68" s="11"/>
      <c r="M68" s="44">
        <f t="shared" si="4"/>
        <v>0</v>
      </c>
      <c r="N68" s="53">
        <v>0</v>
      </c>
      <c r="O68" s="22" t="s">
        <v>59</v>
      </c>
      <c r="P68" s="36" t="s">
        <v>39</v>
      </c>
      <c r="Q68" s="22" t="s">
        <v>92</v>
      </c>
      <c r="R68" s="35" t="s">
        <v>235</v>
      </c>
      <c r="S68" s="22">
        <v>0</v>
      </c>
      <c r="T68" s="22" t="s">
        <v>98</v>
      </c>
      <c r="V68" s="52"/>
      <c r="AA68" s="6">
        <f t="shared" si="3"/>
        <v>0</v>
      </c>
      <c r="AB68" s="6">
        <v>1</v>
      </c>
    </row>
    <row r="69" spans="1:28" s="22" customFormat="1" ht="12" customHeight="1" x14ac:dyDescent="0.25">
      <c r="A69" s="36" t="s">
        <v>238</v>
      </c>
      <c r="B69" s="6"/>
      <c r="C69" s="26">
        <v>36948</v>
      </c>
      <c r="D69" s="6"/>
      <c r="E69" s="58" t="s">
        <v>239</v>
      </c>
      <c r="F69" s="6"/>
      <c r="G69" s="24" t="s">
        <v>68</v>
      </c>
      <c r="I69" s="64"/>
      <c r="J69" s="65"/>
      <c r="K69" s="64">
        <v>71145</v>
      </c>
      <c r="L69" s="11"/>
      <c r="M69" s="44">
        <f t="shared" si="4"/>
        <v>18.239999999999998</v>
      </c>
      <c r="N69" s="53">
        <v>18240</v>
      </c>
      <c r="O69" s="22" t="s">
        <v>59</v>
      </c>
      <c r="P69" s="36" t="s">
        <v>105</v>
      </c>
      <c r="Q69" s="22" t="s">
        <v>92</v>
      </c>
      <c r="R69" s="22">
        <v>36951</v>
      </c>
      <c r="S69" s="22">
        <v>-0.48549999999999999</v>
      </c>
      <c r="T69" s="22" t="s">
        <v>240</v>
      </c>
      <c r="V69" s="52"/>
      <c r="AA69" s="6">
        <f t="shared" si="3"/>
        <v>18240</v>
      </c>
      <c r="AB69" s="6">
        <v>1</v>
      </c>
    </row>
    <row r="70" spans="1:28" s="22" customFormat="1" ht="12" customHeight="1" x14ac:dyDescent="0.25">
      <c r="A70" s="36">
        <v>646366</v>
      </c>
      <c r="B70" s="6"/>
      <c r="C70" s="26">
        <v>36950</v>
      </c>
      <c r="D70" s="6"/>
      <c r="E70" s="58" t="s">
        <v>241</v>
      </c>
      <c r="F70" s="6"/>
      <c r="G70" s="24" t="s">
        <v>68</v>
      </c>
      <c r="I70" s="64">
        <v>145700</v>
      </c>
      <c r="J70" s="65"/>
      <c r="K70" s="64"/>
      <c r="L70" s="11"/>
      <c r="M70" s="44">
        <f t="shared" si="4"/>
        <v>5.0990000000000002</v>
      </c>
      <c r="N70" s="53">
        <v>5099</v>
      </c>
      <c r="O70" s="22" t="s">
        <v>59</v>
      </c>
      <c r="P70" s="36" t="s">
        <v>105</v>
      </c>
      <c r="Q70" s="22" t="s">
        <v>69</v>
      </c>
      <c r="R70" s="35">
        <v>36951</v>
      </c>
      <c r="S70" s="22">
        <v>3.5000000000000003E-2</v>
      </c>
      <c r="T70" s="22" t="s">
        <v>242</v>
      </c>
      <c r="V70" s="52"/>
      <c r="AA70" s="6">
        <f t="shared" si="3"/>
        <v>5099</v>
      </c>
      <c r="AB70" s="6">
        <v>1</v>
      </c>
    </row>
    <row r="71" spans="1:28" s="22" customFormat="1" ht="12" customHeight="1" x14ac:dyDescent="0.25">
      <c r="A71" s="36">
        <v>646238</v>
      </c>
      <c r="B71" s="6"/>
      <c r="C71" s="26">
        <v>36950</v>
      </c>
      <c r="D71" s="6"/>
      <c r="E71" s="58" t="s">
        <v>243</v>
      </c>
      <c r="F71" s="6"/>
      <c r="G71" s="24" t="s">
        <v>68</v>
      </c>
      <c r="I71" s="64"/>
      <c r="J71" s="65"/>
      <c r="K71" s="64">
        <v>124000</v>
      </c>
      <c r="L71" s="11"/>
      <c r="M71" s="44">
        <f t="shared" ref="M71:M76" si="5">N71/1000</f>
        <v>9.92</v>
      </c>
      <c r="N71" s="53">
        <v>9920</v>
      </c>
      <c r="O71" s="22" t="s">
        <v>59</v>
      </c>
      <c r="P71" s="36" t="s">
        <v>105</v>
      </c>
      <c r="Q71" s="22" t="s">
        <v>92</v>
      </c>
      <c r="R71" s="35">
        <v>36951</v>
      </c>
      <c r="S71" s="22">
        <v>-0.25</v>
      </c>
      <c r="T71" s="22" t="s">
        <v>240</v>
      </c>
      <c r="V71" s="52"/>
      <c r="AA71" s="6">
        <f t="shared" si="3"/>
        <v>9920</v>
      </c>
      <c r="AB71" s="6">
        <v>1</v>
      </c>
    </row>
    <row r="72" spans="1:28" s="22" customFormat="1" ht="12" customHeight="1" x14ac:dyDescent="0.25">
      <c r="A72" s="36" t="s">
        <v>244</v>
      </c>
      <c r="B72" s="6"/>
      <c r="C72" s="153">
        <v>36957</v>
      </c>
      <c r="D72" s="6"/>
      <c r="E72" s="6" t="s">
        <v>67</v>
      </c>
      <c r="F72" s="6"/>
      <c r="G72" s="6" t="s">
        <v>68</v>
      </c>
      <c r="H72"/>
      <c r="I72" s="64">
        <v>10000</v>
      </c>
      <c r="J72" s="64"/>
      <c r="K72" s="64"/>
      <c r="L72" s="47"/>
      <c r="M72" s="44">
        <f t="shared" si="5"/>
        <v>119.56</v>
      </c>
      <c r="N72" s="53">
        <v>119560</v>
      </c>
      <c r="O72" s="22" t="s">
        <v>47</v>
      </c>
      <c r="P72" s="22" t="s">
        <v>45</v>
      </c>
      <c r="Q72" s="6" t="s">
        <v>69</v>
      </c>
      <c r="R72" s="6" t="s">
        <v>70</v>
      </c>
      <c r="V72" s="52"/>
      <c r="AA72" s="6">
        <f t="shared" si="3"/>
        <v>119560</v>
      </c>
      <c r="AB72" s="6">
        <v>1</v>
      </c>
    </row>
    <row r="73" spans="1:28" s="22" customFormat="1" ht="12" customHeight="1" x14ac:dyDescent="0.25">
      <c r="A73" s="36" t="s">
        <v>245</v>
      </c>
      <c r="B73" s="6"/>
      <c r="C73" s="23">
        <v>36963</v>
      </c>
      <c r="D73" s="6"/>
      <c r="E73" s="58" t="s">
        <v>199</v>
      </c>
      <c r="F73" s="6"/>
      <c r="G73" s="24" t="s">
        <v>68</v>
      </c>
      <c r="H73" s="6"/>
      <c r="I73" s="64" t="s">
        <v>246</v>
      </c>
      <c r="J73" s="68"/>
      <c r="K73" s="64"/>
      <c r="L73" s="11"/>
      <c r="M73" s="44">
        <f t="shared" si="5"/>
        <v>0</v>
      </c>
      <c r="N73" s="53">
        <v>0</v>
      </c>
      <c r="O73" s="22" t="s">
        <v>62</v>
      </c>
      <c r="P73" s="55" t="s">
        <v>33</v>
      </c>
      <c r="Q73" s="6"/>
      <c r="R73" s="6" t="s">
        <v>247</v>
      </c>
      <c r="S73" s="6" t="s">
        <v>248</v>
      </c>
      <c r="T73" s="6" t="s">
        <v>71</v>
      </c>
      <c r="V73" s="52"/>
      <c r="AA73" s="6">
        <f t="shared" si="3"/>
        <v>0</v>
      </c>
      <c r="AB73" s="6">
        <v>1</v>
      </c>
    </row>
    <row r="74" spans="1:28" s="22" customFormat="1" ht="12" customHeight="1" x14ac:dyDescent="0.25">
      <c r="A74" s="36" t="s">
        <v>220</v>
      </c>
      <c r="B74" s="6"/>
      <c r="C74" s="23">
        <v>36970</v>
      </c>
      <c r="D74" s="6"/>
      <c r="E74" s="58" t="s">
        <v>226</v>
      </c>
      <c r="F74" s="6"/>
      <c r="G74" s="24" t="s">
        <v>68</v>
      </c>
      <c r="H74" s="6"/>
      <c r="I74" s="64"/>
      <c r="J74" s="64"/>
      <c r="K74" s="64"/>
      <c r="L74" s="11"/>
      <c r="M74" s="44">
        <f t="shared" si="5"/>
        <v>75</v>
      </c>
      <c r="N74" s="53">
        <v>75000</v>
      </c>
      <c r="O74" s="22" t="s">
        <v>47</v>
      </c>
      <c r="P74" s="55" t="s">
        <v>39</v>
      </c>
      <c r="Q74" s="6"/>
      <c r="R74" s="6"/>
      <c r="S74" s="6"/>
      <c r="T74" s="6"/>
      <c r="V74" s="52"/>
      <c r="AA74" s="6">
        <f t="shared" si="3"/>
        <v>75000</v>
      </c>
      <c r="AB74" s="6">
        <v>1</v>
      </c>
    </row>
    <row r="75" spans="1:28" s="22" customFormat="1" ht="12" customHeight="1" x14ac:dyDescent="0.25">
      <c r="A75" s="36" t="s">
        <v>249</v>
      </c>
      <c r="B75" s="6"/>
      <c r="C75" s="26">
        <v>36971</v>
      </c>
      <c r="D75" s="6"/>
      <c r="E75" s="58" t="s">
        <v>199</v>
      </c>
      <c r="F75" s="6"/>
      <c r="G75" s="24" t="s">
        <v>68</v>
      </c>
      <c r="H75"/>
      <c r="I75" s="64">
        <v>1180000</v>
      </c>
      <c r="J75" s="64"/>
      <c r="K75" s="64"/>
      <c r="L75" s="11"/>
      <c r="M75" s="44">
        <f t="shared" si="5"/>
        <v>11.5</v>
      </c>
      <c r="N75" s="53">
        <v>11500</v>
      </c>
      <c r="O75" s="22" t="s">
        <v>62</v>
      </c>
      <c r="P75" s="55" t="s">
        <v>73</v>
      </c>
      <c r="Q75" s="6"/>
      <c r="R75" s="6" t="s">
        <v>250</v>
      </c>
      <c r="S75" s="6"/>
      <c r="T75" s="6" t="s">
        <v>251</v>
      </c>
      <c r="V75" s="52"/>
      <c r="AA75" s="6">
        <f t="shared" si="3"/>
        <v>11500</v>
      </c>
      <c r="AB75" s="6">
        <v>1</v>
      </c>
    </row>
    <row r="76" spans="1:28" s="22" customFormat="1" ht="12" customHeight="1" x14ac:dyDescent="0.25">
      <c r="A76" s="36" t="s">
        <v>252</v>
      </c>
      <c r="B76" s="6"/>
      <c r="C76" s="26">
        <v>36972</v>
      </c>
      <c r="D76" s="6"/>
      <c r="E76" s="58" t="s">
        <v>253</v>
      </c>
      <c r="F76" s="6"/>
      <c r="G76" s="24" t="s">
        <v>68</v>
      </c>
      <c r="I76" s="64">
        <v>225000</v>
      </c>
      <c r="J76" s="64"/>
      <c r="K76" s="64"/>
      <c r="L76" s="11"/>
      <c r="M76" s="44">
        <f t="shared" si="5"/>
        <v>11.25</v>
      </c>
      <c r="N76" s="53">
        <v>11250</v>
      </c>
      <c r="O76" s="22" t="s">
        <v>62</v>
      </c>
      <c r="P76" s="36" t="s">
        <v>39</v>
      </c>
      <c r="R76" s="23">
        <v>36982</v>
      </c>
      <c r="T76" s="22" t="s">
        <v>254</v>
      </c>
      <c r="V76" s="52"/>
      <c r="AA76" s="6">
        <f t="shared" si="3"/>
        <v>11250</v>
      </c>
      <c r="AB76" s="6">
        <v>1</v>
      </c>
    </row>
    <row r="77" spans="1:28" s="22" customFormat="1" ht="12" customHeight="1" x14ac:dyDescent="0.25">
      <c r="A77" s="36" t="s">
        <v>255</v>
      </c>
      <c r="C77" s="26">
        <v>36972</v>
      </c>
      <c r="E77" s="58" t="s">
        <v>199</v>
      </c>
      <c r="G77" s="24" t="s">
        <v>68</v>
      </c>
      <c r="I77" s="64">
        <v>280000</v>
      </c>
      <c r="J77" s="64"/>
      <c r="K77" s="64"/>
      <c r="L77" s="11"/>
      <c r="M77" s="44">
        <f t="shared" ref="M77:M94" si="6">N77/1000</f>
        <v>2.8</v>
      </c>
      <c r="N77" s="53">
        <v>2800</v>
      </c>
      <c r="O77" s="22" t="s">
        <v>62</v>
      </c>
      <c r="P77" s="55" t="s">
        <v>45</v>
      </c>
      <c r="R77" s="22" t="s">
        <v>256</v>
      </c>
      <c r="S77" s="22" t="s">
        <v>257</v>
      </c>
      <c r="T77" s="6"/>
      <c r="V77" s="52"/>
      <c r="AA77" s="6">
        <f t="shared" si="3"/>
        <v>2800</v>
      </c>
      <c r="AB77" s="6">
        <v>1</v>
      </c>
    </row>
    <row r="78" spans="1:28" s="22" customFormat="1" ht="12" customHeight="1" x14ac:dyDescent="0.25">
      <c r="A78" s="36">
        <v>692959</v>
      </c>
      <c r="B78" s="6"/>
      <c r="C78" s="23">
        <v>36978</v>
      </c>
      <c r="D78" s="6"/>
      <c r="E78" s="58" t="s">
        <v>258</v>
      </c>
      <c r="F78" s="6"/>
      <c r="G78" s="24" t="s">
        <v>68</v>
      </c>
      <c r="H78" s="6"/>
      <c r="I78" s="64"/>
      <c r="J78" s="64"/>
      <c r="K78" s="64" t="s">
        <v>259</v>
      </c>
      <c r="L78" s="47"/>
      <c r="M78" s="44">
        <f t="shared" si="6"/>
        <v>18.899999999999999</v>
      </c>
      <c r="N78" s="155">
        <v>18900</v>
      </c>
      <c r="O78" s="22" t="s">
        <v>56</v>
      </c>
      <c r="P78" s="55" t="s">
        <v>105</v>
      </c>
      <c r="Q78" s="22" t="s">
        <v>92</v>
      </c>
      <c r="R78" s="22">
        <v>36982</v>
      </c>
      <c r="S78" s="22">
        <v>-0.55000000000000004</v>
      </c>
      <c r="T78" s="22" t="s">
        <v>151</v>
      </c>
      <c r="V78" s="52"/>
      <c r="AA78" s="6">
        <f t="shared" si="3"/>
        <v>18900</v>
      </c>
      <c r="AB78" s="6">
        <v>1</v>
      </c>
    </row>
    <row r="79" spans="1:28" s="22" customFormat="1" ht="12" customHeight="1" x14ac:dyDescent="0.25">
      <c r="A79" s="36">
        <v>696653</v>
      </c>
      <c r="B79" s="6"/>
      <c r="C79" s="23">
        <v>36978</v>
      </c>
      <c r="D79" s="6"/>
      <c r="E79" s="58" t="s">
        <v>260</v>
      </c>
      <c r="F79" s="6"/>
      <c r="G79" s="24" t="s">
        <v>68</v>
      </c>
      <c r="I79" s="64"/>
      <c r="J79" s="65"/>
      <c r="K79" s="64" t="s">
        <v>261</v>
      </c>
      <c r="L79" s="11"/>
      <c r="M79" s="44">
        <f t="shared" si="6"/>
        <v>8.0879999999999992</v>
      </c>
      <c r="N79" s="53">
        <v>8088</v>
      </c>
      <c r="O79" s="22" t="s">
        <v>59</v>
      </c>
      <c r="P79" s="36" t="s">
        <v>105</v>
      </c>
      <c r="Q79" s="22" t="s">
        <v>92</v>
      </c>
      <c r="R79" s="22">
        <v>36982</v>
      </c>
      <c r="S79" s="22">
        <v>-7.0000000000000007E-2</v>
      </c>
      <c r="T79" s="6" t="s">
        <v>135</v>
      </c>
      <c r="V79" s="52"/>
      <c r="AA79" s="6">
        <f t="shared" si="3"/>
        <v>8088</v>
      </c>
      <c r="AB79" s="6">
        <v>1</v>
      </c>
    </row>
    <row r="80" spans="1:28" s="22" customFormat="1" ht="12" customHeight="1" x14ac:dyDescent="0.25">
      <c r="A80" s="36">
        <v>699630</v>
      </c>
      <c r="B80" s="6"/>
      <c r="C80" s="23">
        <v>36978</v>
      </c>
      <c r="D80" s="6"/>
      <c r="E80" s="58" t="s">
        <v>262</v>
      </c>
      <c r="F80" s="6"/>
      <c r="G80" s="24" t="s">
        <v>68</v>
      </c>
      <c r="I80" s="64"/>
      <c r="J80" s="65"/>
      <c r="K80" s="64" t="s">
        <v>206</v>
      </c>
      <c r="L80" s="11"/>
      <c r="M80" s="44">
        <f>N80/1000</f>
        <v>3</v>
      </c>
      <c r="N80" s="53">
        <v>3000</v>
      </c>
      <c r="O80" s="22" t="s">
        <v>59</v>
      </c>
      <c r="P80" s="36" t="s">
        <v>105</v>
      </c>
      <c r="Q80" s="22" t="s">
        <v>92</v>
      </c>
      <c r="R80" s="22">
        <v>36982</v>
      </c>
      <c r="S80" s="22">
        <v>-0.02</v>
      </c>
      <c r="T80" s="22" t="s">
        <v>263</v>
      </c>
      <c r="V80" s="52"/>
      <c r="AA80" s="6">
        <f t="shared" si="3"/>
        <v>3000</v>
      </c>
      <c r="AB80" s="6">
        <v>1</v>
      </c>
    </row>
    <row r="81" spans="1:28" s="22" customFormat="1" ht="12" customHeight="1" x14ac:dyDescent="0.25">
      <c r="A81" s="154">
        <v>696648</v>
      </c>
      <c r="B81" s="6"/>
      <c r="C81" s="26">
        <v>36978</v>
      </c>
      <c r="D81" s="6"/>
      <c r="E81" s="58" t="s">
        <v>264</v>
      </c>
      <c r="F81" s="6"/>
      <c r="G81" s="24" t="s">
        <v>68</v>
      </c>
      <c r="I81" s="64" t="s">
        <v>206</v>
      </c>
      <c r="J81" s="65"/>
      <c r="K81" s="64"/>
      <c r="L81" s="11"/>
      <c r="M81" s="44">
        <f t="shared" si="6"/>
        <v>3.75</v>
      </c>
      <c r="N81" s="53">
        <v>3750</v>
      </c>
      <c r="O81" s="22" t="s">
        <v>59</v>
      </c>
      <c r="P81" s="36" t="s">
        <v>105</v>
      </c>
      <c r="Q81" s="22" t="s">
        <v>69</v>
      </c>
      <c r="R81" s="22">
        <v>36982</v>
      </c>
      <c r="S81" s="22">
        <v>-7.4999999999999997E-2</v>
      </c>
      <c r="T81" s="22" t="s">
        <v>135</v>
      </c>
      <c r="V81" s="52"/>
      <c r="AA81" s="6">
        <f t="shared" si="3"/>
        <v>3750</v>
      </c>
      <c r="AB81" s="6">
        <v>1</v>
      </c>
    </row>
    <row r="82" spans="1:28" s="22" customFormat="1" ht="12" customHeight="1" x14ac:dyDescent="0.25">
      <c r="A82" s="154">
        <v>696765</v>
      </c>
      <c r="B82" s="6"/>
      <c r="C82" s="26">
        <v>36978</v>
      </c>
      <c r="D82" s="6"/>
      <c r="E82" s="58" t="s">
        <v>265</v>
      </c>
      <c r="F82" s="6"/>
      <c r="G82" s="24" t="s">
        <v>68</v>
      </c>
      <c r="I82" s="64" t="s">
        <v>266</v>
      </c>
      <c r="J82" s="65"/>
      <c r="K82" s="64"/>
      <c r="L82" s="11"/>
      <c r="M82" s="44">
        <f t="shared" si="6"/>
        <v>8.3949999999999996</v>
      </c>
      <c r="N82" s="53">
        <v>8395</v>
      </c>
      <c r="O82" s="22" t="s">
        <v>59</v>
      </c>
      <c r="P82" s="36" t="s">
        <v>105</v>
      </c>
      <c r="Q82" s="22" t="s">
        <v>69</v>
      </c>
      <c r="R82" s="22">
        <v>36982</v>
      </c>
      <c r="S82" s="22">
        <v>2.4E-2</v>
      </c>
      <c r="T82" s="22" t="s">
        <v>135</v>
      </c>
      <c r="V82" s="52"/>
      <c r="AA82" s="6">
        <f t="shared" si="3"/>
        <v>8395</v>
      </c>
      <c r="AB82" s="6">
        <v>1</v>
      </c>
    </row>
    <row r="83" spans="1:28" s="22" customFormat="1" ht="12" customHeight="1" x14ac:dyDescent="0.25">
      <c r="A83" s="154">
        <v>699715</v>
      </c>
      <c r="B83" s="6"/>
      <c r="C83" s="26">
        <v>36978</v>
      </c>
      <c r="D83" s="6"/>
      <c r="E83" s="58" t="s">
        <v>228</v>
      </c>
      <c r="F83" s="6"/>
      <c r="G83" s="24" t="s">
        <v>68</v>
      </c>
      <c r="I83" s="64"/>
      <c r="J83" s="65"/>
      <c r="K83" s="64" t="s">
        <v>267</v>
      </c>
      <c r="L83" s="11"/>
      <c r="M83" s="44">
        <f>N83/1000</f>
        <v>18.7225</v>
      </c>
      <c r="N83" s="53">
        <v>18722.5</v>
      </c>
      <c r="O83" s="22" t="s">
        <v>62</v>
      </c>
      <c r="P83" s="36" t="s">
        <v>268</v>
      </c>
      <c r="Q83" s="22" t="s">
        <v>269</v>
      </c>
      <c r="R83" s="22">
        <v>36982</v>
      </c>
      <c r="S83" s="22" t="s">
        <v>270</v>
      </c>
      <c r="T83" s="22" t="s">
        <v>271</v>
      </c>
      <c r="V83" s="52"/>
      <c r="AA83" s="6">
        <f t="shared" si="3"/>
        <v>18722.5</v>
      </c>
      <c r="AB83" s="6">
        <v>1</v>
      </c>
    </row>
    <row r="84" spans="1:28" s="22" customFormat="1" ht="12" customHeight="1" x14ac:dyDescent="0.25">
      <c r="A84" s="36" t="s">
        <v>252</v>
      </c>
      <c r="B84" s="6"/>
      <c r="C84" s="26">
        <v>36972</v>
      </c>
      <c r="D84" s="6"/>
      <c r="E84" s="58" t="s">
        <v>272</v>
      </c>
      <c r="F84" s="6"/>
      <c r="G84" s="24" t="s">
        <v>68</v>
      </c>
      <c r="H84"/>
      <c r="I84" s="64"/>
      <c r="J84" s="65"/>
      <c r="K84" s="64" t="s">
        <v>273</v>
      </c>
      <c r="L84" s="11"/>
      <c r="M84" s="44">
        <f t="shared" si="6"/>
        <v>0</v>
      </c>
      <c r="N84" s="53">
        <v>0</v>
      </c>
      <c r="O84" s="22" t="s">
        <v>59</v>
      </c>
      <c r="P84" s="36" t="s">
        <v>33</v>
      </c>
      <c r="Q84" s="22" t="s">
        <v>92</v>
      </c>
      <c r="R84" s="22" t="s">
        <v>274</v>
      </c>
      <c r="S84" s="22">
        <v>0</v>
      </c>
      <c r="T84" s="22" t="s">
        <v>275</v>
      </c>
      <c r="V84" s="52"/>
      <c r="AA84" s="6">
        <f t="shared" si="3"/>
        <v>0</v>
      </c>
      <c r="AB84" s="6">
        <v>1</v>
      </c>
    </row>
    <row r="85" spans="1:28" s="22" customFormat="1" ht="12" customHeight="1" x14ac:dyDescent="0.25">
      <c r="A85" s="36" t="s">
        <v>276</v>
      </c>
      <c r="B85" s="6"/>
      <c r="C85" s="26">
        <v>36972</v>
      </c>
      <c r="D85" s="6"/>
      <c r="E85" s="58" t="s">
        <v>272</v>
      </c>
      <c r="F85" s="6"/>
      <c r="G85" s="24" t="s">
        <v>68</v>
      </c>
      <c r="I85" s="64"/>
      <c r="J85" s="65"/>
      <c r="K85" s="64" t="s">
        <v>206</v>
      </c>
      <c r="L85" s="11"/>
      <c r="M85" s="44">
        <f t="shared" si="6"/>
        <v>0</v>
      </c>
      <c r="N85" s="53">
        <v>0</v>
      </c>
      <c r="O85" s="22" t="s">
        <v>59</v>
      </c>
      <c r="P85" s="36" t="s">
        <v>208</v>
      </c>
      <c r="Q85" s="22" t="s">
        <v>92</v>
      </c>
      <c r="R85" s="22" t="s">
        <v>93</v>
      </c>
      <c r="S85" s="22">
        <v>0.03</v>
      </c>
      <c r="T85" s="22" t="s">
        <v>277</v>
      </c>
      <c r="V85" s="52"/>
      <c r="AA85" s="6">
        <f t="shared" si="3"/>
        <v>0</v>
      </c>
      <c r="AB85" s="6">
        <v>1</v>
      </c>
    </row>
    <row r="86" spans="1:28" s="22" customFormat="1" ht="12" customHeight="1" x14ac:dyDescent="0.25">
      <c r="A86" s="36" t="s">
        <v>278</v>
      </c>
      <c r="B86" s="6"/>
      <c r="C86" s="26">
        <v>36970</v>
      </c>
      <c r="D86" s="6"/>
      <c r="E86" s="58" t="s">
        <v>279</v>
      </c>
      <c r="F86" s="6"/>
      <c r="G86" s="24" t="s">
        <v>68</v>
      </c>
      <c r="I86" s="64"/>
      <c r="J86" s="65"/>
      <c r="K86" s="64" t="s">
        <v>280</v>
      </c>
      <c r="L86" s="11"/>
      <c r="M86" s="44">
        <f t="shared" si="6"/>
        <v>0</v>
      </c>
      <c r="N86" s="53">
        <v>0</v>
      </c>
      <c r="O86" s="22" t="s">
        <v>59</v>
      </c>
      <c r="P86" s="36" t="s">
        <v>33</v>
      </c>
      <c r="Q86" s="22" t="s">
        <v>92</v>
      </c>
      <c r="R86" s="22" t="s">
        <v>93</v>
      </c>
      <c r="S86" s="22">
        <v>1.2500000000000001E-2</v>
      </c>
      <c r="T86" s="22" t="s">
        <v>263</v>
      </c>
      <c r="V86" s="52"/>
      <c r="AA86" s="6">
        <f t="shared" si="3"/>
        <v>0</v>
      </c>
      <c r="AB86" s="6">
        <v>1</v>
      </c>
    </row>
    <row r="87" spans="1:28" s="22" customFormat="1" ht="12" customHeight="1" x14ac:dyDescent="0.25">
      <c r="A87" s="36">
        <v>696668</v>
      </c>
      <c r="B87" s="6"/>
      <c r="C87" s="26">
        <v>36976</v>
      </c>
      <c r="D87" s="6"/>
      <c r="E87" s="58" t="s">
        <v>281</v>
      </c>
      <c r="F87" s="6"/>
      <c r="G87" s="24" t="s">
        <v>68</v>
      </c>
      <c r="I87" s="64" t="s">
        <v>282</v>
      </c>
      <c r="J87" s="65"/>
      <c r="K87" s="64"/>
      <c r="L87" s="11"/>
      <c r="M87" s="44">
        <f t="shared" si="6"/>
        <v>0</v>
      </c>
      <c r="N87" s="53">
        <v>0</v>
      </c>
      <c r="O87" s="22" t="s">
        <v>59</v>
      </c>
      <c r="P87" s="36" t="s">
        <v>105</v>
      </c>
      <c r="Q87" s="22" t="s">
        <v>69</v>
      </c>
      <c r="R87" s="22">
        <v>36982</v>
      </c>
      <c r="S87" s="22">
        <v>-0.47</v>
      </c>
      <c r="T87" s="22" t="s">
        <v>151</v>
      </c>
      <c r="V87" s="52"/>
      <c r="AA87" s="6">
        <f t="shared" si="3"/>
        <v>0</v>
      </c>
      <c r="AB87" s="6">
        <v>1</v>
      </c>
    </row>
    <row r="88" spans="1:28" s="22" customFormat="1" ht="12" customHeight="1" x14ac:dyDescent="0.25">
      <c r="A88" s="36">
        <v>696661</v>
      </c>
      <c r="B88" s="6"/>
      <c r="C88" s="26">
        <v>36976</v>
      </c>
      <c r="D88" s="6"/>
      <c r="E88" s="58" t="s">
        <v>283</v>
      </c>
      <c r="F88" s="6"/>
      <c r="G88" s="24" t="s">
        <v>68</v>
      </c>
      <c r="I88" s="64" t="s">
        <v>206</v>
      </c>
      <c r="J88" s="65"/>
      <c r="K88" s="64"/>
      <c r="L88" s="11"/>
      <c r="M88" s="44">
        <f>N88/1000</f>
        <v>0</v>
      </c>
      <c r="N88" s="53">
        <v>0</v>
      </c>
      <c r="O88" s="22" t="s">
        <v>59</v>
      </c>
      <c r="P88" s="36" t="s">
        <v>105</v>
      </c>
      <c r="Q88" s="22" t="s">
        <v>69</v>
      </c>
      <c r="R88" s="22">
        <v>36982</v>
      </c>
      <c r="S88" s="22">
        <v>-0.5</v>
      </c>
      <c r="T88" s="22" t="s">
        <v>151</v>
      </c>
      <c r="V88" s="52"/>
      <c r="AA88" s="6">
        <f t="shared" si="3"/>
        <v>0</v>
      </c>
      <c r="AB88" s="6">
        <v>1</v>
      </c>
    </row>
    <row r="89" spans="1:28" s="22" customFormat="1" ht="12" customHeight="1" x14ac:dyDescent="0.25">
      <c r="A89" s="36">
        <v>699927</v>
      </c>
      <c r="B89" s="6"/>
      <c r="C89" s="26">
        <v>36978</v>
      </c>
      <c r="D89" s="6"/>
      <c r="E89" s="58" t="s">
        <v>262</v>
      </c>
      <c r="F89" s="6"/>
      <c r="G89" s="24" t="s">
        <v>68</v>
      </c>
      <c r="I89" s="64"/>
      <c r="J89" s="65"/>
      <c r="K89" s="64" t="s">
        <v>206</v>
      </c>
      <c r="L89" s="11"/>
      <c r="M89" s="44">
        <f t="shared" si="6"/>
        <v>0</v>
      </c>
      <c r="N89" s="53">
        <v>0</v>
      </c>
      <c r="O89" s="22" t="s">
        <v>59</v>
      </c>
      <c r="P89" s="36" t="s">
        <v>105</v>
      </c>
      <c r="Q89" s="22" t="s">
        <v>92</v>
      </c>
      <c r="R89" s="35">
        <v>36982</v>
      </c>
      <c r="S89" s="22">
        <v>-0.1</v>
      </c>
      <c r="T89" s="22" t="s">
        <v>275</v>
      </c>
      <c r="V89" s="52"/>
      <c r="AA89" s="6">
        <f t="shared" si="3"/>
        <v>0</v>
      </c>
      <c r="AB89" s="6">
        <v>1</v>
      </c>
    </row>
    <row r="90" spans="1:28" s="22" customFormat="1" ht="12" customHeight="1" x14ac:dyDescent="0.25">
      <c r="A90" s="36">
        <v>699932</v>
      </c>
      <c r="B90" s="6"/>
      <c r="C90" s="26">
        <v>36979</v>
      </c>
      <c r="D90" s="6"/>
      <c r="E90" s="58" t="s">
        <v>284</v>
      </c>
      <c r="F90" s="6"/>
      <c r="G90" s="24" t="s">
        <v>68</v>
      </c>
      <c r="I90" s="64" t="s">
        <v>206</v>
      </c>
      <c r="J90" s="65"/>
      <c r="K90" s="64"/>
      <c r="L90" s="11"/>
      <c r="M90" s="44">
        <f t="shared" si="6"/>
        <v>1.5</v>
      </c>
      <c r="N90" s="53">
        <v>1500</v>
      </c>
      <c r="O90" s="22" t="s">
        <v>59</v>
      </c>
      <c r="P90" s="36" t="s">
        <v>105</v>
      </c>
      <c r="Q90" s="22" t="s">
        <v>69</v>
      </c>
      <c r="R90" s="35">
        <v>36982</v>
      </c>
      <c r="S90" s="22">
        <v>0</v>
      </c>
      <c r="T90" s="22" t="s">
        <v>263</v>
      </c>
      <c r="V90" s="52"/>
      <c r="AA90" s="6">
        <f t="shared" si="3"/>
        <v>1500</v>
      </c>
      <c r="AB90" s="6">
        <v>1</v>
      </c>
    </row>
    <row r="91" spans="1:28" s="22" customFormat="1" ht="12" customHeight="1" x14ac:dyDescent="0.25">
      <c r="A91" s="36">
        <v>69941</v>
      </c>
      <c r="B91" s="6"/>
      <c r="C91" s="26">
        <v>36978</v>
      </c>
      <c r="D91" s="6"/>
      <c r="E91" s="58" t="s">
        <v>285</v>
      </c>
      <c r="F91" s="6"/>
      <c r="G91" s="24" t="s">
        <v>68</v>
      </c>
      <c r="I91" s="64"/>
      <c r="J91" s="65"/>
      <c r="K91" s="64" t="s">
        <v>286</v>
      </c>
      <c r="L91" s="11"/>
      <c r="M91" s="44">
        <f t="shared" si="6"/>
        <v>0</v>
      </c>
      <c r="N91" s="53">
        <v>0</v>
      </c>
      <c r="O91" s="22" t="s">
        <v>59</v>
      </c>
      <c r="P91" s="36" t="s">
        <v>105</v>
      </c>
      <c r="Q91" s="22" t="s">
        <v>92</v>
      </c>
      <c r="R91" s="35">
        <v>36982</v>
      </c>
      <c r="S91" s="22">
        <v>0.17</v>
      </c>
      <c r="T91" s="22" t="s">
        <v>135</v>
      </c>
      <c r="V91" s="52"/>
      <c r="AA91" s="6">
        <f t="shared" si="3"/>
        <v>0</v>
      </c>
      <c r="AB91" s="6">
        <v>1</v>
      </c>
    </row>
    <row r="92" spans="1:28" s="22" customFormat="1" ht="12" customHeight="1" x14ac:dyDescent="0.25">
      <c r="A92" s="36">
        <v>699400</v>
      </c>
      <c r="B92" s="6"/>
      <c r="C92" s="26">
        <v>36978</v>
      </c>
      <c r="D92" s="6"/>
      <c r="E92" s="58" t="s">
        <v>285</v>
      </c>
      <c r="F92" s="6"/>
      <c r="G92" s="24" t="s">
        <v>68</v>
      </c>
      <c r="I92" s="64"/>
      <c r="J92" s="64"/>
      <c r="K92" s="64" t="s">
        <v>282</v>
      </c>
      <c r="L92" s="11"/>
      <c r="M92" s="44">
        <f t="shared" si="6"/>
        <v>0</v>
      </c>
      <c r="N92" s="53">
        <v>0</v>
      </c>
      <c r="O92" s="22" t="s">
        <v>59</v>
      </c>
      <c r="P92" s="36" t="s">
        <v>105</v>
      </c>
      <c r="Q92" s="22" t="s">
        <v>92</v>
      </c>
      <c r="R92" s="35">
        <v>36982</v>
      </c>
      <c r="S92" s="22">
        <v>0.05</v>
      </c>
      <c r="T92" s="22" t="s">
        <v>135</v>
      </c>
      <c r="V92" s="52"/>
      <c r="AA92" s="6">
        <f t="shared" si="3"/>
        <v>0</v>
      </c>
      <c r="AB92" s="6">
        <v>1</v>
      </c>
    </row>
    <row r="93" spans="1:28" s="22" customFormat="1" ht="12" customHeight="1" x14ac:dyDescent="0.25">
      <c r="A93" s="36">
        <v>699250</v>
      </c>
      <c r="B93" s="6"/>
      <c r="C93" s="26">
        <v>36978</v>
      </c>
      <c r="D93" s="6"/>
      <c r="E93" s="58" t="s">
        <v>287</v>
      </c>
      <c r="F93" s="6"/>
      <c r="G93" s="24" t="s">
        <v>68</v>
      </c>
      <c r="I93" s="64"/>
      <c r="J93" s="65"/>
      <c r="K93" s="64" t="s">
        <v>288</v>
      </c>
      <c r="L93" s="11"/>
      <c r="M93" s="44">
        <f t="shared" si="6"/>
        <v>0</v>
      </c>
      <c r="N93" s="53">
        <v>0</v>
      </c>
      <c r="O93" s="22" t="s">
        <v>59</v>
      </c>
      <c r="P93" s="36" t="s">
        <v>33</v>
      </c>
      <c r="Q93" s="22" t="s">
        <v>92</v>
      </c>
      <c r="R93" s="22">
        <v>36982</v>
      </c>
      <c r="S93" s="22">
        <v>0</v>
      </c>
      <c r="T93" s="22" t="s">
        <v>263</v>
      </c>
      <c r="V93" s="52"/>
      <c r="AA93" s="6">
        <f t="shared" si="3"/>
        <v>0</v>
      </c>
      <c r="AB93" s="6">
        <v>1</v>
      </c>
    </row>
    <row r="94" spans="1:28" s="22" customFormat="1" ht="12" customHeight="1" x14ac:dyDescent="0.25">
      <c r="A94" s="36">
        <v>696772</v>
      </c>
      <c r="B94" s="6"/>
      <c r="C94" s="26">
        <v>36977</v>
      </c>
      <c r="D94" s="6"/>
      <c r="E94" s="58" t="s">
        <v>289</v>
      </c>
      <c r="F94" s="6"/>
      <c r="G94" s="24" t="s">
        <v>68</v>
      </c>
      <c r="I94" s="64"/>
      <c r="J94" s="65"/>
      <c r="K94" s="64" t="s">
        <v>290</v>
      </c>
      <c r="L94" s="11"/>
      <c r="M94" s="44">
        <f t="shared" si="6"/>
        <v>0</v>
      </c>
      <c r="N94" s="53"/>
      <c r="O94" s="22" t="s">
        <v>59</v>
      </c>
      <c r="P94" s="36" t="s">
        <v>105</v>
      </c>
      <c r="Q94" s="22" t="s">
        <v>92</v>
      </c>
      <c r="R94" s="35">
        <v>36982</v>
      </c>
      <c r="S94" s="22">
        <v>0.17499999999999999</v>
      </c>
      <c r="T94" s="22" t="s">
        <v>135</v>
      </c>
      <c r="V94" s="52"/>
      <c r="AA94" s="6">
        <f t="shared" si="3"/>
        <v>0</v>
      </c>
      <c r="AB94" s="6">
        <v>1</v>
      </c>
    </row>
    <row r="95" spans="1:28" s="22" customFormat="1" ht="12" customHeight="1" x14ac:dyDescent="0.25">
      <c r="A95" s="36">
        <v>581463</v>
      </c>
      <c r="B95" s="6"/>
      <c r="C95" s="26">
        <v>36979</v>
      </c>
      <c r="D95" s="6"/>
      <c r="E95" s="58" t="s">
        <v>228</v>
      </c>
      <c r="F95" s="6"/>
      <c r="G95" s="24" t="s">
        <v>68</v>
      </c>
      <c r="I95" s="64">
        <f>2430*30</f>
        <v>72900</v>
      </c>
      <c r="J95" s="65"/>
      <c r="K95" s="64">
        <f>2430*30</f>
        <v>72900</v>
      </c>
      <c r="L95" s="11"/>
      <c r="M95" s="44">
        <f t="shared" ref="M95:M154" si="7">N95/1000</f>
        <v>0.72899999999999998</v>
      </c>
      <c r="N95" s="53">
        <f>2430*30*0.01</f>
        <v>729</v>
      </c>
      <c r="O95" s="22" t="s">
        <v>62</v>
      </c>
      <c r="P95" s="36" t="s">
        <v>291</v>
      </c>
      <c r="Q95" s="22" t="s">
        <v>131</v>
      </c>
      <c r="R95" s="35" t="s">
        <v>292</v>
      </c>
      <c r="S95" s="22" t="s">
        <v>293</v>
      </c>
      <c r="T95" s="22" t="s">
        <v>294</v>
      </c>
      <c r="V95" s="52"/>
      <c r="AA95" s="6">
        <f t="shared" si="3"/>
        <v>729</v>
      </c>
      <c r="AB95" s="6">
        <v>1</v>
      </c>
    </row>
    <row r="96" spans="1:28" s="22" customFormat="1" ht="12" customHeight="1" x14ac:dyDescent="0.25">
      <c r="A96" s="36" t="s">
        <v>295</v>
      </c>
      <c r="B96" s="6"/>
      <c r="C96" s="26">
        <v>36979</v>
      </c>
      <c r="D96" s="6"/>
      <c r="E96" s="58" t="s">
        <v>296</v>
      </c>
      <c r="F96" s="6"/>
      <c r="G96" s="24" t="s">
        <v>68</v>
      </c>
      <c r="I96" s="64" t="s">
        <v>297</v>
      </c>
      <c r="J96" s="65"/>
      <c r="K96" s="64"/>
      <c r="L96" s="11"/>
      <c r="M96" s="44">
        <f t="shared" si="7"/>
        <v>300</v>
      </c>
      <c r="N96" s="53">
        <v>300000</v>
      </c>
      <c r="O96" s="22" t="s">
        <v>59</v>
      </c>
      <c r="P96" s="36" t="s">
        <v>105</v>
      </c>
      <c r="Q96" s="22" t="s">
        <v>69</v>
      </c>
      <c r="R96" s="22" t="s">
        <v>72</v>
      </c>
      <c r="S96" s="22">
        <v>-1.2500000000000001E-2</v>
      </c>
      <c r="T96" s="22" t="s">
        <v>135</v>
      </c>
      <c r="V96" s="52"/>
      <c r="AA96" s="6">
        <f t="shared" si="3"/>
        <v>300000</v>
      </c>
      <c r="AB96" s="6">
        <v>1</v>
      </c>
    </row>
    <row r="97" spans="1:28" s="22" customFormat="1" ht="12" customHeight="1" x14ac:dyDescent="0.25">
      <c r="A97" s="36" t="s">
        <v>298</v>
      </c>
      <c r="B97" s="6"/>
      <c r="C97" s="26">
        <v>36979</v>
      </c>
      <c r="D97" s="6"/>
      <c r="E97" s="58" t="s">
        <v>114</v>
      </c>
      <c r="F97" s="6"/>
      <c r="G97" s="24" t="s">
        <v>68</v>
      </c>
      <c r="I97" s="64">
        <v>2500</v>
      </c>
      <c r="J97" s="65"/>
      <c r="K97" s="64"/>
      <c r="L97" s="11"/>
      <c r="M97" s="44">
        <f t="shared" si="7"/>
        <v>11.5</v>
      </c>
      <c r="N97" s="53">
        <v>11500</v>
      </c>
      <c r="O97" s="22" t="s">
        <v>62</v>
      </c>
      <c r="P97" s="36" t="s">
        <v>45</v>
      </c>
      <c r="Q97" s="22" t="s">
        <v>69</v>
      </c>
      <c r="R97" s="22" t="s">
        <v>256</v>
      </c>
      <c r="S97" s="22">
        <v>5.125</v>
      </c>
      <c r="V97" s="52"/>
      <c r="AA97" s="6">
        <f t="shared" si="3"/>
        <v>11500</v>
      </c>
      <c r="AB97" s="6">
        <v>1</v>
      </c>
    </row>
    <row r="98" spans="1:28" s="22" customFormat="1" ht="12" customHeight="1" x14ac:dyDescent="0.25">
      <c r="A98" s="36" t="s">
        <v>299</v>
      </c>
      <c r="B98" s="6"/>
      <c r="C98" s="26">
        <v>36979</v>
      </c>
      <c r="D98" s="6"/>
      <c r="E98" s="58" t="s">
        <v>199</v>
      </c>
      <c r="F98" s="6"/>
      <c r="G98" s="24" t="s">
        <v>68</v>
      </c>
      <c r="I98" s="64">
        <v>350000</v>
      </c>
      <c r="J98" s="65"/>
      <c r="K98" s="64"/>
      <c r="L98" s="11"/>
      <c r="M98" s="44">
        <f t="shared" si="7"/>
        <v>3.5</v>
      </c>
      <c r="N98" s="53">
        <v>3500</v>
      </c>
      <c r="O98" s="22" t="s">
        <v>62</v>
      </c>
      <c r="P98" s="36" t="s">
        <v>45</v>
      </c>
      <c r="Q98" s="22" t="s">
        <v>69</v>
      </c>
      <c r="R98" s="22" t="s">
        <v>300</v>
      </c>
      <c r="S98" s="22" t="s">
        <v>257</v>
      </c>
      <c r="V98" s="52"/>
      <c r="AA98" s="6">
        <f t="shared" si="3"/>
        <v>3500</v>
      </c>
      <c r="AB98" s="6">
        <v>1</v>
      </c>
    </row>
    <row r="99" spans="1:28" s="22" customFormat="1" ht="12" customHeight="1" x14ac:dyDescent="0.25">
      <c r="A99" s="36" t="s">
        <v>301</v>
      </c>
      <c r="B99" s="6"/>
      <c r="C99" s="26">
        <v>36980</v>
      </c>
      <c r="D99" s="6"/>
      <c r="E99" s="58" t="s">
        <v>199</v>
      </c>
      <c r="F99" s="6"/>
      <c r="G99" s="24" t="s">
        <v>68</v>
      </c>
      <c r="I99" s="64">
        <v>700000</v>
      </c>
      <c r="J99" s="65"/>
      <c r="K99" s="64"/>
      <c r="L99" s="11"/>
      <c r="M99" s="44">
        <f t="shared" si="7"/>
        <v>6.7</v>
      </c>
      <c r="N99" s="53">
        <v>6700</v>
      </c>
      <c r="O99" s="22" t="s">
        <v>62</v>
      </c>
      <c r="P99" s="36" t="s">
        <v>45</v>
      </c>
      <c r="Q99" s="22" t="s">
        <v>69</v>
      </c>
      <c r="R99" s="22" t="s">
        <v>302</v>
      </c>
      <c r="S99" s="22" t="s">
        <v>257</v>
      </c>
      <c r="V99" s="52"/>
      <c r="AA99" s="6">
        <f t="shared" si="3"/>
        <v>6700</v>
      </c>
      <c r="AB99" s="6">
        <v>1</v>
      </c>
    </row>
    <row r="100" spans="1:28" s="22" customFormat="1" ht="12" customHeight="1" x14ac:dyDescent="0.25">
      <c r="A100" s="36" t="s">
        <v>303</v>
      </c>
      <c r="B100" s="6"/>
      <c r="C100" s="23">
        <v>36983</v>
      </c>
      <c r="D100" s="6"/>
      <c r="E100" s="58" t="s">
        <v>67</v>
      </c>
      <c r="F100" s="6"/>
      <c r="G100" s="6" t="s">
        <v>304</v>
      </c>
      <c r="H100"/>
      <c r="I100" s="64" t="s">
        <v>305</v>
      </c>
      <c r="J100" s="64"/>
      <c r="K100" s="64"/>
      <c r="L100" s="47"/>
      <c r="M100" s="44">
        <f t="shared" si="7"/>
        <v>144.375</v>
      </c>
      <c r="N100" s="53">
        <v>144375</v>
      </c>
      <c r="O100" s="22" t="s">
        <v>47</v>
      </c>
      <c r="P100" s="36" t="s">
        <v>74</v>
      </c>
      <c r="Q100" s="36" t="s">
        <v>69</v>
      </c>
      <c r="R100" s="6" t="s">
        <v>70</v>
      </c>
      <c r="S100" s="22">
        <v>5.23</v>
      </c>
      <c r="T100" s="22" t="s">
        <v>71</v>
      </c>
      <c r="V100" s="52"/>
      <c r="AA100" s="6">
        <f t="shared" ref="AA100:AA152" si="8">N100</f>
        <v>144375</v>
      </c>
      <c r="AB100" s="6">
        <v>1</v>
      </c>
    </row>
    <row r="101" spans="1:28" s="22" customFormat="1" ht="12" customHeight="1" x14ac:dyDescent="0.25">
      <c r="A101" s="36" t="s">
        <v>306</v>
      </c>
      <c r="B101" s="6"/>
      <c r="C101" s="23">
        <v>36983</v>
      </c>
      <c r="D101" s="6"/>
      <c r="E101" s="58" t="s">
        <v>67</v>
      </c>
      <c r="F101" s="6"/>
      <c r="G101" s="6" t="s">
        <v>304</v>
      </c>
      <c r="H101" s="6"/>
      <c r="I101" s="64" t="s">
        <v>305</v>
      </c>
      <c r="J101" s="68"/>
      <c r="K101" s="64"/>
      <c r="L101" s="11"/>
      <c r="M101" s="44">
        <f t="shared" si="7"/>
        <v>5.5</v>
      </c>
      <c r="N101" s="53">
        <v>5500</v>
      </c>
      <c r="O101" s="22" t="s">
        <v>47</v>
      </c>
      <c r="P101" s="36" t="s">
        <v>75</v>
      </c>
      <c r="Q101" s="36" t="s">
        <v>69</v>
      </c>
      <c r="R101" s="6" t="s">
        <v>72</v>
      </c>
      <c r="S101" s="6">
        <v>5.01</v>
      </c>
      <c r="T101" s="22" t="s">
        <v>71</v>
      </c>
      <c r="V101" s="52"/>
      <c r="AA101" s="6">
        <f t="shared" si="8"/>
        <v>5500</v>
      </c>
      <c r="AB101" s="6">
        <v>1</v>
      </c>
    </row>
    <row r="102" spans="1:28" s="22" customFormat="1" ht="12" customHeight="1" x14ac:dyDescent="0.25">
      <c r="A102" s="36" t="s">
        <v>307</v>
      </c>
      <c r="B102" s="6"/>
      <c r="C102" s="23">
        <v>36983</v>
      </c>
      <c r="D102" s="6"/>
      <c r="E102" s="58" t="s">
        <v>67</v>
      </c>
      <c r="F102" s="6"/>
      <c r="G102" s="6" t="s">
        <v>304</v>
      </c>
      <c r="H102" s="6"/>
      <c r="I102" s="64" t="s">
        <v>305</v>
      </c>
      <c r="J102" s="64"/>
      <c r="K102" s="64"/>
      <c r="L102" s="11"/>
      <c r="M102" s="44">
        <f t="shared" si="7"/>
        <v>107</v>
      </c>
      <c r="N102" s="53">
        <v>107000</v>
      </c>
      <c r="O102" s="22" t="s">
        <v>47</v>
      </c>
      <c r="P102" s="36" t="s">
        <v>75</v>
      </c>
      <c r="Q102" s="36" t="s">
        <v>69</v>
      </c>
      <c r="R102" s="6" t="s">
        <v>357</v>
      </c>
      <c r="S102" s="6">
        <v>5.0650000000000004</v>
      </c>
      <c r="T102" s="22" t="s">
        <v>71</v>
      </c>
      <c r="V102" s="52"/>
      <c r="AA102" s="6">
        <f t="shared" si="8"/>
        <v>107000</v>
      </c>
      <c r="AB102" s="6">
        <v>1</v>
      </c>
    </row>
    <row r="103" spans="1:28" s="22" customFormat="1" ht="12" customHeight="1" x14ac:dyDescent="0.25">
      <c r="A103" s="36" t="s">
        <v>308</v>
      </c>
      <c r="B103" s="6"/>
      <c r="C103" s="23">
        <v>36983</v>
      </c>
      <c r="D103" s="6"/>
      <c r="E103" s="58" t="s">
        <v>67</v>
      </c>
      <c r="F103" s="6"/>
      <c r="G103" s="6" t="s">
        <v>304</v>
      </c>
      <c r="H103"/>
      <c r="I103" s="64"/>
      <c r="J103" s="64"/>
      <c r="K103" s="64"/>
      <c r="L103" s="11"/>
      <c r="M103" s="44">
        <f t="shared" si="7"/>
        <v>8</v>
      </c>
      <c r="N103" s="53">
        <v>8000</v>
      </c>
      <c r="O103" s="22" t="s">
        <v>47</v>
      </c>
      <c r="P103" s="36" t="s">
        <v>75</v>
      </c>
      <c r="Q103" s="36" t="s">
        <v>69</v>
      </c>
      <c r="R103" s="23" t="s">
        <v>358</v>
      </c>
      <c r="S103" s="6">
        <v>5</v>
      </c>
      <c r="T103" s="22" t="s">
        <v>71</v>
      </c>
      <c r="V103" s="52"/>
      <c r="AA103" s="6">
        <f t="shared" si="8"/>
        <v>8000</v>
      </c>
      <c r="AB103" s="6">
        <v>1</v>
      </c>
    </row>
    <row r="104" spans="1:28" s="22" customFormat="1" ht="12" customHeight="1" x14ac:dyDescent="0.25">
      <c r="A104" s="36" t="s">
        <v>309</v>
      </c>
      <c r="B104" s="6"/>
      <c r="C104" s="23">
        <v>36983</v>
      </c>
      <c r="D104" s="6"/>
      <c r="E104" s="58" t="s">
        <v>310</v>
      </c>
      <c r="F104" s="6"/>
      <c r="G104" s="6" t="s">
        <v>304</v>
      </c>
      <c r="I104" s="64">
        <v>335000</v>
      </c>
      <c r="J104" s="64"/>
      <c r="K104" s="64"/>
      <c r="L104" s="11"/>
      <c r="M104" s="44">
        <f t="shared" si="7"/>
        <v>8.375</v>
      </c>
      <c r="N104" s="53">
        <v>8375</v>
      </c>
      <c r="O104" s="22" t="s">
        <v>47</v>
      </c>
      <c r="P104" s="36" t="s">
        <v>73</v>
      </c>
      <c r="Q104" s="36" t="s">
        <v>69</v>
      </c>
      <c r="R104" s="26" t="s">
        <v>359</v>
      </c>
      <c r="S104" s="22">
        <v>4.8600000000000003</v>
      </c>
      <c r="T104" s="22" t="s">
        <v>71</v>
      </c>
      <c r="V104" s="52"/>
      <c r="AA104" s="6">
        <f t="shared" si="8"/>
        <v>8375</v>
      </c>
      <c r="AB104" s="6">
        <v>1</v>
      </c>
    </row>
    <row r="105" spans="1:28" s="22" customFormat="1" ht="12" customHeight="1" x14ac:dyDescent="0.25">
      <c r="A105" s="36" t="s">
        <v>306</v>
      </c>
      <c r="C105" s="23">
        <v>36983</v>
      </c>
      <c r="E105" s="58" t="s">
        <v>310</v>
      </c>
      <c r="G105" s="6" t="s">
        <v>304</v>
      </c>
      <c r="I105" s="64">
        <v>184000</v>
      </c>
      <c r="J105" s="64"/>
      <c r="K105" s="64"/>
      <c r="L105" s="11"/>
      <c r="M105" s="44">
        <f t="shared" si="7"/>
        <v>5.52</v>
      </c>
      <c r="N105" s="53">
        <v>5520</v>
      </c>
      <c r="O105" s="22" t="s">
        <v>47</v>
      </c>
      <c r="P105" s="36" t="s">
        <v>73</v>
      </c>
      <c r="Q105" s="36" t="s">
        <v>69</v>
      </c>
      <c r="R105" s="35" t="s">
        <v>360</v>
      </c>
      <c r="S105" s="22">
        <v>4.4749999999999996</v>
      </c>
      <c r="T105" s="22" t="s">
        <v>71</v>
      </c>
      <c r="V105" s="52"/>
      <c r="AA105" s="6">
        <f t="shared" si="8"/>
        <v>5520</v>
      </c>
      <c r="AB105" s="6">
        <v>1</v>
      </c>
    </row>
    <row r="106" spans="1:28" s="22" customFormat="1" ht="12" customHeight="1" x14ac:dyDescent="0.25">
      <c r="A106" s="36" t="s">
        <v>311</v>
      </c>
      <c r="B106" s="6"/>
      <c r="C106" s="23">
        <v>36983</v>
      </c>
      <c r="D106" s="6"/>
      <c r="E106" s="58" t="s">
        <v>310</v>
      </c>
      <c r="F106" s="6"/>
      <c r="G106" s="6" t="s">
        <v>304</v>
      </c>
      <c r="H106" s="6"/>
      <c r="I106" s="64">
        <v>1656000</v>
      </c>
      <c r="J106" s="64"/>
      <c r="K106" s="64"/>
      <c r="L106" s="47"/>
      <c r="M106" s="44">
        <f t="shared" si="7"/>
        <v>33.119999999999997</v>
      </c>
      <c r="N106" s="53">
        <v>33120</v>
      </c>
      <c r="O106" s="22" t="s">
        <v>47</v>
      </c>
      <c r="P106" s="36" t="s">
        <v>73</v>
      </c>
      <c r="Q106" s="36" t="s">
        <v>69</v>
      </c>
      <c r="R106" s="35" t="s">
        <v>360</v>
      </c>
      <c r="S106" s="22">
        <v>-0.53500000000000003</v>
      </c>
      <c r="T106" s="22" t="s">
        <v>71</v>
      </c>
      <c r="V106" s="52"/>
      <c r="AA106" s="6">
        <f t="shared" si="8"/>
        <v>33120</v>
      </c>
      <c r="AB106" s="6">
        <v>1</v>
      </c>
    </row>
    <row r="107" spans="1:28" s="22" customFormat="1" ht="12" customHeight="1" x14ac:dyDescent="0.25">
      <c r="A107" s="36" t="s">
        <v>255</v>
      </c>
      <c r="B107" s="6"/>
      <c r="C107" s="23">
        <v>36984</v>
      </c>
      <c r="D107" s="6"/>
      <c r="E107" s="58" t="s">
        <v>87</v>
      </c>
      <c r="F107" s="6"/>
      <c r="G107" s="6" t="s">
        <v>304</v>
      </c>
      <c r="I107" s="64">
        <v>24980</v>
      </c>
      <c r="J107" s="65"/>
      <c r="K107" s="64"/>
      <c r="L107" s="11"/>
      <c r="M107" s="44">
        <f t="shared" si="7"/>
        <v>0.999</v>
      </c>
      <c r="N107" s="53">
        <v>999</v>
      </c>
      <c r="O107" s="22" t="s">
        <v>62</v>
      </c>
      <c r="P107" s="36" t="s">
        <v>75</v>
      </c>
      <c r="Q107" s="36" t="s">
        <v>69</v>
      </c>
      <c r="R107" s="22" t="s">
        <v>361</v>
      </c>
      <c r="S107" s="22" t="s">
        <v>362</v>
      </c>
      <c r="T107" s="6"/>
      <c r="V107" s="52"/>
      <c r="AA107" s="6">
        <f t="shared" si="8"/>
        <v>999</v>
      </c>
      <c r="AB107" s="6">
        <v>1</v>
      </c>
    </row>
    <row r="108" spans="1:28" s="22" customFormat="1" ht="12" customHeight="1" x14ac:dyDescent="0.25">
      <c r="A108" s="36" t="s">
        <v>255</v>
      </c>
      <c r="B108" s="6"/>
      <c r="C108" s="23">
        <v>36984</v>
      </c>
      <c r="D108" s="6"/>
      <c r="E108" s="58" t="s">
        <v>87</v>
      </c>
      <c r="F108" s="6"/>
      <c r="G108" s="6" t="s">
        <v>304</v>
      </c>
      <c r="I108" s="64">
        <v>1050</v>
      </c>
      <c r="J108" s="65"/>
      <c r="K108" s="64"/>
      <c r="L108" s="11"/>
      <c r="M108" s="44">
        <f t="shared" si="7"/>
        <v>1.4510000000000001</v>
      </c>
      <c r="N108" s="53">
        <v>1451</v>
      </c>
      <c r="O108" s="22" t="s">
        <v>62</v>
      </c>
      <c r="P108" s="36" t="s">
        <v>75</v>
      </c>
      <c r="Q108" s="36" t="s">
        <v>69</v>
      </c>
      <c r="R108" s="22" t="s">
        <v>361</v>
      </c>
      <c r="S108" s="22" t="s">
        <v>362</v>
      </c>
      <c r="T108" s="6"/>
      <c r="V108" s="52"/>
      <c r="AA108" s="6">
        <f t="shared" si="8"/>
        <v>1451</v>
      </c>
      <c r="AB108" s="6">
        <v>1</v>
      </c>
    </row>
    <row r="109" spans="1:28" s="22" customFormat="1" ht="12" customHeight="1" x14ac:dyDescent="0.25">
      <c r="A109" s="154" t="s">
        <v>312</v>
      </c>
      <c r="B109" s="6"/>
      <c r="C109" s="26">
        <v>36985</v>
      </c>
      <c r="D109" s="6"/>
      <c r="E109" s="58" t="s">
        <v>313</v>
      </c>
      <c r="F109" s="6"/>
      <c r="G109" s="6" t="s">
        <v>304</v>
      </c>
      <c r="I109" s="64" t="s">
        <v>305</v>
      </c>
      <c r="J109" s="65"/>
      <c r="K109" s="64"/>
      <c r="L109" s="11"/>
      <c r="M109" s="44">
        <f t="shared" si="7"/>
        <v>220</v>
      </c>
      <c r="N109" s="53">
        <v>220000</v>
      </c>
      <c r="O109" s="22" t="s">
        <v>65</v>
      </c>
      <c r="P109" s="36" t="s">
        <v>363</v>
      </c>
      <c r="Q109" s="36" t="s">
        <v>69</v>
      </c>
      <c r="R109" s="22" t="s">
        <v>364</v>
      </c>
      <c r="S109" s="22">
        <v>-0.14000000000000001</v>
      </c>
      <c r="T109" s="22" t="s">
        <v>365</v>
      </c>
      <c r="V109" s="52"/>
      <c r="AA109" s="6">
        <f t="shared" si="8"/>
        <v>220000</v>
      </c>
      <c r="AB109" s="6">
        <v>1</v>
      </c>
    </row>
    <row r="110" spans="1:28" s="22" customFormat="1" ht="12" customHeight="1" x14ac:dyDescent="0.25">
      <c r="A110" s="154" t="s">
        <v>314</v>
      </c>
      <c r="B110" s="6"/>
      <c r="C110" s="26">
        <v>36986</v>
      </c>
      <c r="D110" s="6"/>
      <c r="E110" s="58" t="s">
        <v>315</v>
      </c>
      <c r="F110" s="6"/>
      <c r="G110" s="6" t="s">
        <v>304</v>
      </c>
      <c r="I110" s="64">
        <v>152790</v>
      </c>
      <c r="J110" s="65"/>
      <c r="K110" s="64"/>
      <c r="L110" s="11"/>
      <c r="M110" s="44">
        <f t="shared" si="7"/>
        <v>9.1669999999999998</v>
      </c>
      <c r="N110" s="53">
        <v>9167</v>
      </c>
      <c r="O110" s="22" t="s">
        <v>62</v>
      </c>
      <c r="P110" s="36" t="s">
        <v>75</v>
      </c>
      <c r="Q110" s="36" t="s">
        <v>69</v>
      </c>
      <c r="R110" s="35" t="s">
        <v>366</v>
      </c>
      <c r="T110" s="22" t="s">
        <v>71</v>
      </c>
      <c r="V110" s="52"/>
      <c r="AA110" s="6">
        <f t="shared" si="8"/>
        <v>9167</v>
      </c>
      <c r="AB110" s="6">
        <v>1</v>
      </c>
    </row>
    <row r="111" spans="1:28" s="22" customFormat="1" ht="12" customHeight="1" x14ac:dyDescent="0.25">
      <c r="A111" s="154" t="s">
        <v>257</v>
      </c>
      <c r="B111" s="6"/>
      <c r="C111" s="26">
        <v>36985</v>
      </c>
      <c r="D111" s="6"/>
      <c r="E111" s="58" t="s">
        <v>257</v>
      </c>
      <c r="F111" s="6"/>
      <c r="G111" s="6" t="s">
        <v>304</v>
      </c>
      <c r="I111" s="64" t="s">
        <v>257</v>
      </c>
      <c r="J111" s="65"/>
      <c r="K111" s="64"/>
      <c r="L111" s="11"/>
      <c r="M111" s="44">
        <f t="shared" si="7"/>
        <v>1440.6110000000001</v>
      </c>
      <c r="N111" s="53">
        <v>1440611</v>
      </c>
      <c r="O111" s="22" t="s">
        <v>59</v>
      </c>
      <c r="P111" s="36" t="s">
        <v>105</v>
      </c>
      <c r="Q111" s="36" t="s">
        <v>367</v>
      </c>
      <c r="R111" s="22" t="s">
        <v>367</v>
      </c>
      <c r="S111" s="22" t="s">
        <v>367</v>
      </c>
      <c r="T111" s="22" t="s">
        <v>367</v>
      </c>
      <c r="V111" s="52"/>
      <c r="AA111" s="6">
        <f t="shared" si="8"/>
        <v>1440611</v>
      </c>
      <c r="AB111" s="6">
        <v>1</v>
      </c>
    </row>
    <row r="112" spans="1:28" s="22" customFormat="1" ht="12" customHeight="1" x14ac:dyDescent="0.25">
      <c r="A112" s="154" t="s">
        <v>255</v>
      </c>
      <c r="B112" s="6"/>
      <c r="C112" s="26">
        <v>36986</v>
      </c>
      <c r="D112" s="6"/>
      <c r="E112" s="58" t="s">
        <v>315</v>
      </c>
      <c r="F112" s="6"/>
      <c r="G112" s="6" t="s">
        <v>304</v>
      </c>
      <c r="I112" s="64">
        <v>1120</v>
      </c>
      <c r="J112" s="65"/>
      <c r="K112" s="64"/>
      <c r="L112" s="11"/>
      <c r="M112" s="44">
        <f t="shared" si="7"/>
        <v>0.85</v>
      </c>
      <c r="N112" s="53">
        <v>850</v>
      </c>
      <c r="O112" s="22" t="s">
        <v>62</v>
      </c>
      <c r="P112" s="36" t="s">
        <v>75</v>
      </c>
      <c r="Q112" s="36" t="s">
        <v>69</v>
      </c>
      <c r="R112" s="22" t="s">
        <v>361</v>
      </c>
      <c r="S112" s="22" t="s">
        <v>257</v>
      </c>
      <c r="T112" s="22" t="s">
        <v>71</v>
      </c>
      <c r="V112" s="52"/>
      <c r="AA112" s="6">
        <f t="shared" si="8"/>
        <v>850</v>
      </c>
      <c r="AB112" s="6">
        <v>1</v>
      </c>
    </row>
    <row r="113" spans="1:28" s="22" customFormat="1" ht="12" customHeight="1" x14ac:dyDescent="0.25">
      <c r="A113" s="154" t="s">
        <v>255</v>
      </c>
      <c r="B113" s="6"/>
      <c r="C113" s="26">
        <v>36986</v>
      </c>
      <c r="D113" s="6"/>
      <c r="E113" s="58" t="s">
        <v>315</v>
      </c>
      <c r="F113" s="6"/>
      <c r="G113" s="6" t="s">
        <v>304</v>
      </c>
      <c r="I113" s="64">
        <v>11340</v>
      </c>
      <c r="J113" s="65"/>
      <c r="K113" s="64"/>
      <c r="L113" s="11"/>
      <c r="M113" s="44">
        <f t="shared" si="7"/>
        <v>3.4</v>
      </c>
      <c r="N113" s="53">
        <v>3400</v>
      </c>
      <c r="O113" s="22" t="s">
        <v>62</v>
      </c>
      <c r="P113" s="36" t="s">
        <v>75</v>
      </c>
      <c r="Q113" s="36" t="s">
        <v>69</v>
      </c>
      <c r="R113" s="22" t="s">
        <v>368</v>
      </c>
      <c r="S113" s="22" t="s">
        <v>257</v>
      </c>
      <c r="T113" s="22" t="s">
        <v>71</v>
      </c>
      <c r="V113" s="52"/>
      <c r="AA113" s="6">
        <f t="shared" si="8"/>
        <v>3400</v>
      </c>
      <c r="AB113" s="6">
        <v>1</v>
      </c>
    </row>
    <row r="114" spans="1:28" s="22" customFormat="1" ht="12" customHeight="1" x14ac:dyDescent="0.25">
      <c r="A114" s="36">
        <v>720617</v>
      </c>
      <c r="B114" s="6"/>
      <c r="C114" s="26">
        <v>36987</v>
      </c>
      <c r="D114" s="6"/>
      <c r="E114" s="58" t="s">
        <v>316</v>
      </c>
      <c r="F114" s="6"/>
      <c r="G114" s="6" t="s">
        <v>304</v>
      </c>
      <c r="I114" s="64" t="s">
        <v>317</v>
      </c>
      <c r="J114" s="65"/>
      <c r="K114" s="64"/>
      <c r="L114" s="11"/>
      <c r="M114" s="44">
        <f t="shared" si="7"/>
        <v>4164.3599999999997</v>
      </c>
      <c r="N114" s="53">
        <v>4164360</v>
      </c>
      <c r="O114" s="22" t="s">
        <v>47</v>
      </c>
      <c r="P114" s="36" t="s">
        <v>39</v>
      </c>
      <c r="Q114" s="36" t="s">
        <v>69</v>
      </c>
      <c r="R114" s="22" t="s">
        <v>369</v>
      </c>
      <c r="S114" s="22">
        <v>5.5E-2</v>
      </c>
      <c r="T114" s="22" t="s">
        <v>370</v>
      </c>
      <c r="V114" s="52"/>
      <c r="AA114" s="6">
        <f t="shared" si="8"/>
        <v>4164360</v>
      </c>
      <c r="AB114" s="6">
        <v>1</v>
      </c>
    </row>
    <row r="115" spans="1:28" s="22" customFormat="1" ht="12" customHeight="1" x14ac:dyDescent="0.25">
      <c r="A115" s="154" t="s">
        <v>312</v>
      </c>
      <c r="B115" s="6"/>
      <c r="C115" s="26">
        <v>36990</v>
      </c>
      <c r="D115" s="6"/>
      <c r="E115" s="58" t="s">
        <v>313</v>
      </c>
      <c r="F115" s="6"/>
      <c r="G115" s="6" t="s">
        <v>304</v>
      </c>
      <c r="I115" s="64" t="s">
        <v>305</v>
      </c>
      <c r="J115" s="65"/>
      <c r="K115" s="64"/>
      <c r="L115" s="11"/>
      <c r="M115" s="44">
        <f t="shared" si="7"/>
        <v>-100</v>
      </c>
      <c r="N115" s="53">
        <v>-100000</v>
      </c>
      <c r="O115" s="22" t="s">
        <v>65</v>
      </c>
      <c r="P115" s="36" t="s">
        <v>363</v>
      </c>
      <c r="Q115" s="36" t="s">
        <v>69</v>
      </c>
      <c r="R115" s="22" t="s">
        <v>364</v>
      </c>
      <c r="S115" s="22">
        <v>-0.14000000000000001</v>
      </c>
      <c r="T115" s="22" t="s">
        <v>365</v>
      </c>
      <c r="V115" s="52"/>
      <c r="AA115" s="6">
        <f t="shared" si="8"/>
        <v>-100000</v>
      </c>
      <c r="AB115" s="6">
        <v>1</v>
      </c>
    </row>
    <row r="116" spans="1:28" s="22" customFormat="1" ht="12" customHeight="1" x14ac:dyDescent="0.25">
      <c r="A116" s="77"/>
      <c r="B116" s="6"/>
      <c r="C116" s="26"/>
      <c r="D116" s="6"/>
      <c r="E116" s="58"/>
      <c r="F116" s="6"/>
      <c r="G116" s="6" t="s">
        <v>304</v>
      </c>
      <c r="I116" s="64"/>
      <c r="J116" s="65"/>
      <c r="K116" s="64"/>
      <c r="L116" s="11"/>
      <c r="M116" s="44">
        <f t="shared" si="7"/>
        <v>0</v>
      </c>
      <c r="N116" s="53"/>
      <c r="P116" s="36"/>
      <c r="Q116" s="36"/>
      <c r="V116" s="52"/>
      <c r="AA116" s="6">
        <f t="shared" si="8"/>
        <v>0</v>
      </c>
      <c r="AB116" s="6">
        <v>1</v>
      </c>
    </row>
    <row r="117" spans="1:28" s="22" customFormat="1" ht="12" customHeight="1" x14ac:dyDescent="0.25">
      <c r="A117" s="158" t="s">
        <v>318</v>
      </c>
      <c r="B117" s="6"/>
      <c r="C117" s="26">
        <v>36992</v>
      </c>
      <c r="D117" s="6"/>
      <c r="E117" s="159" t="s">
        <v>319</v>
      </c>
      <c r="F117" s="6"/>
      <c r="G117" s="6" t="s">
        <v>304</v>
      </c>
      <c r="I117" s="160" t="s">
        <v>320</v>
      </c>
      <c r="J117" s="65"/>
      <c r="K117" s="64"/>
      <c r="L117" s="11"/>
      <c r="M117" s="44">
        <f t="shared" si="7"/>
        <v>6.5609999999999999</v>
      </c>
      <c r="N117" s="53">
        <f>7290-729</f>
        <v>6561</v>
      </c>
      <c r="O117" s="22" t="s">
        <v>62</v>
      </c>
      <c r="P117" s="36" t="s">
        <v>39</v>
      </c>
      <c r="Q117" s="36" t="s">
        <v>92</v>
      </c>
      <c r="R117" s="35" t="s">
        <v>371</v>
      </c>
      <c r="S117" s="22" t="s">
        <v>372</v>
      </c>
      <c r="T117" s="22" t="s">
        <v>373</v>
      </c>
      <c r="V117" s="52"/>
      <c r="AA117" s="6">
        <f t="shared" si="8"/>
        <v>6561</v>
      </c>
      <c r="AB117" s="6">
        <v>1</v>
      </c>
    </row>
    <row r="118" spans="1:28" s="22" customFormat="1" ht="12" customHeight="1" x14ac:dyDescent="0.25">
      <c r="A118" s="77" t="s">
        <v>321</v>
      </c>
      <c r="B118" s="6"/>
      <c r="C118" s="26">
        <v>36992</v>
      </c>
      <c r="D118" s="6"/>
      <c r="E118" s="58" t="s">
        <v>185</v>
      </c>
      <c r="F118" s="6"/>
      <c r="G118" s="6" t="s">
        <v>304</v>
      </c>
      <c r="I118" s="64"/>
      <c r="J118" s="65"/>
      <c r="K118" s="64"/>
      <c r="L118" s="11"/>
      <c r="M118" s="44">
        <f t="shared" si="7"/>
        <v>26.7</v>
      </c>
      <c r="N118" s="53">
        <v>26700</v>
      </c>
      <c r="O118" s="22" t="s">
        <v>47</v>
      </c>
      <c r="P118" s="36" t="s">
        <v>208</v>
      </c>
      <c r="Q118" s="36"/>
      <c r="R118" s="35"/>
      <c r="V118" s="52"/>
      <c r="AA118" s="6">
        <f t="shared" si="8"/>
        <v>26700</v>
      </c>
      <c r="AB118" s="6">
        <v>1</v>
      </c>
    </row>
    <row r="119" spans="1:28" s="22" customFormat="1" ht="12" customHeight="1" x14ac:dyDescent="0.25">
      <c r="A119" s="77" t="s">
        <v>180</v>
      </c>
      <c r="B119" s="6"/>
      <c r="C119" s="26">
        <v>36992</v>
      </c>
      <c r="D119" s="6"/>
      <c r="E119" s="58" t="s">
        <v>228</v>
      </c>
      <c r="F119" s="6"/>
      <c r="G119" s="6" t="s">
        <v>304</v>
      </c>
      <c r="I119" s="64" t="s">
        <v>229</v>
      </c>
      <c r="J119" s="65"/>
      <c r="K119" s="64"/>
      <c r="L119" s="11"/>
      <c r="M119" s="44">
        <f t="shared" si="7"/>
        <v>14.6</v>
      </c>
      <c r="N119" s="53">
        <v>14600</v>
      </c>
      <c r="O119" s="22" t="s">
        <v>62</v>
      </c>
      <c r="P119" s="36" t="s">
        <v>208</v>
      </c>
      <c r="Q119" s="36" t="s">
        <v>69</v>
      </c>
      <c r="R119" s="22" t="s">
        <v>182</v>
      </c>
      <c r="T119" s="22" t="s">
        <v>374</v>
      </c>
      <c r="V119" s="52"/>
      <c r="AA119" s="6">
        <f t="shared" si="8"/>
        <v>14600</v>
      </c>
      <c r="AB119" s="6">
        <v>1</v>
      </c>
    </row>
    <row r="120" spans="1:28" s="22" customFormat="1" ht="12" customHeight="1" x14ac:dyDescent="0.25">
      <c r="A120" s="77" t="s">
        <v>322</v>
      </c>
      <c r="B120" s="6"/>
      <c r="C120" s="26">
        <v>36992</v>
      </c>
      <c r="D120" s="6"/>
      <c r="E120" s="58" t="s">
        <v>323</v>
      </c>
      <c r="F120" s="6"/>
      <c r="G120" s="6" t="s">
        <v>304</v>
      </c>
      <c r="I120" s="64" t="s">
        <v>324</v>
      </c>
      <c r="J120" s="64"/>
      <c r="K120" s="64"/>
      <c r="L120" s="11"/>
      <c r="M120" s="44">
        <f t="shared" si="7"/>
        <v>2.0489999999999999</v>
      </c>
      <c r="N120" s="53">
        <v>2049</v>
      </c>
      <c r="O120" s="22" t="s">
        <v>62</v>
      </c>
      <c r="P120" s="36" t="s">
        <v>73</v>
      </c>
      <c r="Q120" s="36" t="s">
        <v>69</v>
      </c>
      <c r="R120" s="35" t="s">
        <v>375</v>
      </c>
      <c r="S120" s="22" t="s">
        <v>376</v>
      </c>
      <c r="T120" s="22" t="s">
        <v>71</v>
      </c>
      <c r="V120" s="52"/>
      <c r="AA120" s="6">
        <f t="shared" si="8"/>
        <v>2049</v>
      </c>
      <c r="AB120" s="6">
        <v>1</v>
      </c>
    </row>
    <row r="121" spans="1:28" s="22" customFormat="1" ht="12" customHeight="1" x14ac:dyDescent="0.25">
      <c r="A121" s="36"/>
      <c r="B121" s="6"/>
      <c r="C121" s="26">
        <v>36993</v>
      </c>
      <c r="D121" s="6"/>
      <c r="E121" s="58"/>
      <c r="F121" s="6"/>
      <c r="G121" s="24" t="s">
        <v>304</v>
      </c>
      <c r="I121" s="64"/>
      <c r="J121" s="65"/>
      <c r="K121" s="64"/>
      <c r="L121" s="11"/>
      <c r="M121" s="44">
        <f t="shared" si="7"/>
        <v>-21.887</v>
      </c>
      <c r="N121" s="53">
        <v>-21887</v>
      </c>
      <c r="O121" s="22" t="s">
        <v>47</v>
      </c>
      <c r="P121" s="36" t="s">
        <v>208</v>
      </c>
      <c r="Q121" s="36"/>
      <c r="V121" s="52"/>
      <c r="AA121" s="6">
        <f t="shared" si="8"/>
        <v>-21887</v>
      </c>
      <c r="AB121" s="6">
        <v>1</v>
      </c>
    </row>
    <row r="122" spans="1:28" s="22" customFormat="1" ht="12" customHeight="1" x14ac:dyDescent="0.25">
      <c r="A122" s="77" t="s">
        <v>325</v>
      </c>
      <c r="B122" s="6"/>
      <c r="C122" s="26">
        <v>36997</v>
      </c>
      <c r="D122" s="6"/>
      <c r="E122" s="58" t="s">
        <v>323</v>
      </c>
      <c r="F122" s="6"/>
      <c r="G122" s="6" t="s">
        <v>304</v>
      </c>
      <c r="I122" s="64" t="s">
        <v>324</v>
      </c>
      <c r="J122" s="64"/>
      <c r="K122" s="64"/>
      <c r="L122" s="11"/>
      <c r="M122" s="44">
        <f t="shared" si="7"/>
        <v>0.75600000000000001</v>
      </c>
      <c r="N122" s="53">
        <v>756</v>
      </c>
      <c r="O122" s="22" t="s">
        <v>62</v>
      </c>
      <c r="P122" s="36" t="s">
        <v>73</v>
      </c>
      <c r="Q122" s="36" t="s">
        <v>69</v>
      </c>
      <c r="R122" s="22" t="s">
        <v>377</v>
      </c>
      <c r="S122" s="22" t="s">
        <v>376</v>
      </c>
      <c r="T122" s="22" t="s">
        <v>71</v>
      </c>
      <c r="V122" s="52"/>
      <c r="AA122" s="6">
        <f t="shared" si="8"/>
        <v>756</v>
      </c>
      <c r="AB122" s="6">
        <v>1</v>
      </c>
    </row>
    <row r="123" spans="1:28" s="22" customFormat="1" ht="12" customHeight="1" x14ac:dyDescent="0.25">
      <c r="A123" s="77" t="s">
        <v>326</v>
      </c>
      <c r="B123" s="6"/>
      <c r="C123" s="26">
        <v>36998</v>
      </c>
      <c r="D123" s="6"/>
      <c r="E123" s="58" t="s">
        <v>327</v>
      </c>
      <c r="F123" s="6"/>
      <c r="G123" s="6" t="s">
        <v>304</v>
      </c>
      <c r="I123" s="64">
        <v>2500</v>
      </c>
      <c r="J123" s="64"/>
      <c r="K123" s="64"/>
      <c r="L123" s="11"/>
      <c r="M123" s="44">
        <f t="shared" si="7"/>
        <v>18.254999999999999</v>
      </c>
      <c r="N123" s="53">
        <v>18255</v>
      </c>
      <c r="O123" s="22" t="s">
        <v>62</v>
      </c>
      <c r="P123" s="36" t="s">
        <v>75</v>
      </c>
      <c r="Q123" s="36" t="s">
        <v>69</v>
      </c>
      <c r="R123" s="22" t="s">
        <v>378</v>
      </c>
      <c r="S123" s="22">
        <v>5.57</v>
      </c>
      <c r="V123" s="52"/>
      <c r="AA123" s="6">
        <f t="shared" si="8"/>
        <v>18255</v>
      </c>
      <c r="AB123" s="6">
        <v>1</v>
      </c>
    </row>
    <row r="124" spans="1:28" s="22" customFormat="1" ht="12" customHeight="1" x14ac:dyDescent="0.25">
      <c r="A124" s="77" t="s">
        <v>326</v>
      </c>
      <c r="B124" s="6"/>
      <c r="C124" s="26">
        <v>36998</v>
      </c>
      <c r="D124" s="6"/>
      <c r="E124" s="58" t="s">
        <v>327</v>
      </c>
      <c r="F124" s="6"/>
      <c r="G124" s="6" t="s">
        <v>304</v>
      </c>
      <c r="I124" s="64">
        <v>3500</v>
      </c>
      <c r="J124" s="64"/>
      <c r="K124" s="64"/>
      <c r="L124" s="11"/>
      <c r="M124" s="44">
        <f t="shared" si="7"/>
        <v>86.22</v>
      </c>
      <c r="N124" s="53">
        <v>86220</v>
      </c>
      <c r="O124" s="22" t="s">
        <v>62</v>
      </c>
      <c r="P124" s="36" t="s">
        <v>75</v>
      </c>
      <c r="Q124" s="36" t="s">
        <v>69</v>
      </c>
      <c r="R124" s="22" t="s">
        <v>379</v>
      </c>
      <c r="S124" s="22" t="s">
        <v>376</v>
      </c>
      <c r="V124" s="52"/>
      <c r="AA124" s="6">
        <f t="shared" si="8"/>
        <v>86220</v>
      </c>
      <c r="AB124" s="6">
        <v>1</v>
      </c>
    </row>
    <row r="125" spans="1:28" s="22" customFormat="1" ht="12" customHeight="1" x14ac:dyDescent="0.25">
      <c r="A125" s="77" t="s">
        <v>328</v>
      </c>
      <c r="B125" s="6"/>
      <c r="C125" s="26">
        <v>36998</v>
      </c>
      <c r="D125" s="6"/>
      <c r="E125" s="58" t="s">
        <v>329</v>
      </c>
      <c r="F125" s="6"/>
      <c r="G125" s="6" t="s">
        <v>304</v>
      </c>
      <c r="I125" s="64">
        <v>-1170000</v>
      </c>
      <c r="J125" s="64"/>
      <c r="K125" s="64"/>
      <c r="L125" s="11"/>
      <c r="M125" s="44">
        <f t="shared" si="7"/>
        <v>8.6080000000000005</v>
      </c>
      <c r="N125" s="53">
        <v>8608</v>
      </c>
      <c r="O125" s="22" t="s">
        <v>62</v>
      </c>
      <c r="P125" s="36" t="s">
        <v>75</v>
      </c>
      <c r="Q125" s="36" t="s">
        <v>69</v>
      </c>
      <c r="R125" s="22" t="s">
        <v>377</v>
      </c>
      <c r="S125" s="22" t="s">
        <v>376</v>
      </c>
      <c r="V125" s="52"/>
      <c r="AA125" s="6">
        <f t="shared" si="8"/>
        <v>8608</v>
      </c>
      <c r="AB125" s="6">
        <v>1</v>
      </c>
    </row>
    <row r="126" spans="1:28" s="22" customFormat="1" ht="12" customHeight="1" x14ac:dyDescent="0.25">
      <c r="A126" s="36" t="s">
        <v>330</v>
      </c>
      <c r="B126" s="6"/>
      <c r="C126" s="26">
        <v>36999</v>
      </c>
      <c r="D126" s="6"/>
      <c r="E126" s="58" t="s">
        <v>331</v>
      </c>
      <c r="F126" s="6"/>
      <c r="G126" s="24" t="s">
        <v>304</v>
      </c>
      <c r="I126" s="64"/>
      <c r="J126" s="65"/>
      <c r="K126" s="64" t="s">
        <v>206</v>
      </c>
      <c r="L126" s="11"/>
      <c r="M126" s="44">
        <f t="shared" si="7"/>
        <v>0</v>
      </c>
      <c r="N126" s="53">
        <v>0</v>
      </c>
      <c r="O126" s="22" t="s">
        <v>59</v>
      </c>
      <c r="P126" s="36" t="s">
        <v>105</v>
      </c>
      <c r="Q126" s="36" t="s">
        <v>92</v>
      </c>
      <c r="R126" s="22" t="s">
        <v>380</v>
      </c>
      <c r="S126" s="22">
        <v>-0.6</v>
      </c>
      <c r="T126" s="22" t="s">
        <v>381</v>
      </c>
      <c r="V126" s="52"/>
      <c r="AA126" s="6">
        <f t="shared" si="8"/>
        <v>0</v>
      </c>
      <c r="AB126" s="6">
        <v>1</v>
      </c>
    </row>
    <row r="127" spans="1:28" s="22" customFormat="1" ht="12" customHeight="1" x14ac:dyDescent="0.25">
      <c r="A127" s="36" t="s">
        <v>332</v>
      </c>
      <c r="B127" s="6"/>
      <c r="C127" s="26">
        <v>37000</v>
      </c>
      <c r="D127" s="6"/>
      <c r="E127" s="159" t="s">
        <v>333</v>
      </c>
      <c r="F127" s="6"/>
      <c r="G127" s="24" t="s">
        <v>304</v>
      </c>
      <c r="I127" s="64" t="s">
        <v>334</v>
      </c>
      <c r="J127" s="65"/>
      <c r="K127" s="64"/>
      <c r="L127" s="11"/>
      <c r="M127" s="44">
        <f t="shared" si="7"/>
        <v>29.22</v>
      </c>
      <c r="N127" s="53">
        <v>29220</v>
      </c>
      <c r="O127" s="22" t="s">
        <v>62</v>
      </c>
      <c r="P127" s="36" t="s">
        <v>39</v>
      </c>
      <c r="Q127" s="36" t="s">
        <v>69</v>
      </c>
      <c r="R127" s="22" t="s">
        <v>382</v>
      </c>
      <c r="S127" s="22">
        <v>0.12</v>
      </c>
      <c r="T127" s="22" t="s">
        <v>383</v>
      </c>
      <c r="V127" s="52"/>
      <c r="AA127" s="6">
        <f t="shared" si="8"/>
        <v>29220</v>
      </c>
      <c r="AB127" s="6">
        <v>1</v>
      </c>
    </row>
    <row r="128" spans="1:28" s="22" customFormat="1" ht="12" customHeight="1" x14ac:dyDescent="0.25">
      <c r="A128" s="36" t="s">
        <v>332</v>
      </c>
      <c r="B128" s="6"/>
      <c r="C128" s="26">
        <v>37000</v>
      </c>
      <c r="D128" s="6"/>
      <c r="E128" s="58" t="s">
        <v>335</v>
      </c>
      <c r="F128" s="6"/>
      <c r="G128" s="24" t="s">
        <v>304</v>
      </c>
      <c r="I128" s="64" t="s">
        <v>336</v>
      </c>
      <c r="J128" s="65"/>
      <c r="K128" s="64"/>
      <c r="L128" s="11"/>
      <c r="M128" s="44">
        <f t="shared" si="7"/>
        <v>11.625</v>
      </c>
      <c r="N128" s="53">
        <f>7500*31*0.05</f>
        <v>11625</v>
      </c>
      <c r="O128" s="22" t="s">
        <v>62</v>
      </c>
      <c r="P128" s="36" t="s">
        <v>39</v>
      </c>
      <c r="Q128" s="36" t="s">
        <v>69</v>
      </c>
      <c r="R128" s="35" t="s">
        <v>384</v>
      </c>
      <c r="S128" s="22">
        <v>0.1</v>
      </c>
      <c r="T128" s="22" t="s">
        <v>125</v>
      </c>
      <c r="V128" s="52"/>
      <c r="AA128" s="6">
        <f t="shared" si="8"/>
        <v>11625</v>
      </c>
      <c r="AB128" s="6">
        <v>1</v>
      </c>
    </row>
    <row r="129" spans="1:28" s="22" customFormat="1" ht="12" customHeight="1" x14ac:dyDescent="0.25">
      <c r="A129" s="36" t="s">
        <v>337</v>
      </c>
      <c r="B129" s="6"/>
      <c r="C129" s="26">
        <v>37000</v>
      </c>
      <c r="D129" s="6"/>
      <c r="E129" s="58" t="s">
        <v>338</v>
      </c>
      <c r="F129" s="6"/>
      <c r="G129" s="24" t="s">
        <v>304</v>
      </c>
      <c r="I129" s="64" t="s">
        <v>339</v>
      </c>
      <c r="J129" s="65"/>
      <c r="K129" s="64" t="s">
        <v>339</v>
      </c>
      <c r="L129" s="11"/>
      <c r="M129" s="44">
        <f t="shared" si="7"/>
        <v>25360.941999999999</v>
      </c>
      <c r="N129" s="53">
        <v>25360942</v>
      </c>
      <c r="O129" s="22" t="s">
        <v>47</v>
      </c>
      <c r="P129" s="36" t="s">
        <v>39</v>
      </c>
      <c r="Q129" s="36" t="s">
        <v>131</v>
      </c>
      <c r="R129" s="35" t="s">
        <v>385</v>
      </c>
      <c r="S129" s="22" t="s">
        <v>376</v>
      </c>
      <c r="T129" s="22" t="s">
        <v>386</v>
      </c>
      <c r="V129" s="52"/>
      <c r="AA129" s="6">
        <f t="shared" si="8"/>
        <v>25360942</v>
      </c>
      <c r="AB129" s="6">
        <v>1</v>
      </c>
    </row>
    <row r="130" spans="1:28" s="22" customFormat="1" ht="12" customHeight="1" x14ac:dyDescent="0.25">
      <c r="A130" s="36" t="s">
        <v>337</v>
      </c>
      <c r="B130" s="6"/>
      <c r="C130" s="26">
        <v>37001</v>
      </c>
      <c r="D130" s="6"/>
      <c r="E130" s="58" t="s">
        <v>338</v>
      </c>
      <c r="F130" s="6"/>
      <c r="G130" s="24" t="s">
        <v>304</v>
      </c>
      <c r="I130" s="64" t="s">
        <v>339</v>
      </c>
      <c r="J130" s="65"/>
      <c r="K130" s="64" t="s">
        <v>339</v>
      </c>
      <c r="L130" s="11"/>
      <c r="M130" s="44">
        <f t="shared" si="7"/>
        <v>-1500</v>
      </c>
      <c r="N130" s="53">
        <v>-1500000</v>
      </c>
      <c r="O130" s="22" t="s">
        <v>47</v>
      </c>
      <c r="P130" s="36" t="s">
        <v>39</v>
      </c>
      <c r="Q130" s="36" t="s">
        <v>131</v>
      </c>
      <c r="R130" s="35" t="s">
        <v>385</v>
      </c>
      <c r="S130" s="22" t="s">
        <v>376</v>
      </c>
      <c r="T130" s="22" t="s">
        <v>386</v>
      </c>
      <c r="V130" s="52"/>
      <c r="AA130" s="6">
        <f t="shared" si="8"/>
        <v>-1500000</v>
      </c>
      <c r="AB130" s="6">
        <v>1</v>
      </c>
    </row>
    <row r="131" spans="1:28" s="22" customFormat="1" ht="12" customHeight="1" x14ac:dyDescent="0.25">
      <c r="A131" s="36" t="s">
        <v>340</v>
      </c>
      <c r="B131" s="6"/>
      <c r="C131" s="26">
        <v>37004</v>
      </c>
      <c r="D131" s="6"/>
      <c r="E131" s="58" t="s">
        <v>341</v>
      </c>
      <c r="F131" s="6"/>
      <c r="G131" s="24" t="s">
        <v>304</v>
      </c>
      <c r="I131" s="64"/>
      <c r="J131" s="65"/>
      <c r="K131" s="64" t="s">
        <v>342</v>
      </c>
      <c r="L131" s="11"/>
      <c r="M131" s="44">
        <f t="shared" si="7"/>
        <v>0</v>
      </c>
      <c r="N131" s="53">
        <v>0</v>
      </c>
      <c r="O131" s="22" t="s">
        <v>62</v>
      </c>
      <c r="P131" s="36" t="s">
        <v>39</v>
      </c>
      <c r="Q131" s="36" t="s">
        <v>92</v>
      </c>
      <c r="R131" s="35">
        <v>37012</v>
      </c>
      <c r="S131" s="22">
        <v>0</v>
      </c>
      <c r="T131" s="22" t="s">
        <v>387</v>
      </c>
      <c r="V131" s="52"/>
      <c r="AA131" s="6">
        <f t="shared" si="8"/>
        <v>0</v>
      </c>
      <c r="AB131" s="6">
        <v>1</v>
      </c>
    </row>
    <row r="132" spans="1:28" s="22" customFormat="1" ht="12" customHeight="1" x14ac:dyDescent="0.25">
      <c r="A132" s="36" t="s">
        <v>343</v>
      </c>
      <c r="B132" s="6"/>
      <c r="C132" s="26">
        <v>37005</v>
      </c>
      <c r="D132" s="6"/>
      <c r="E132" s="58" t="s">
        <v>344</v>
      </c>
      <c r="F132" s="6"/>
      <c r="G132" s="24" t="s">
        <v>304</v>
      </c>
      <c r="I132" s="64" t="s">
        <v>186</v>
      </c>
      <c r="J132" s="65"/>
      <c r="K132" s="64"/>
      <c r="L132" s="11"/>
      <c r="M132" s="44">
        <f t="shared" si="7"/>
        <v>45.543999999999997</v>
      </c>
      <c r="N132" s="53">
        <v>45544</v>
      </c>
      <c r="O132" s="22" t="s">
        <v>59</v>
      </c>
      <c r="P132" s="36" t="s">
        <v>105</v>
      </c>
      <c r="Q132" s="36" t="s">
        <v>69</v>
      </c>
      <c r="R132" s="22" t="s">
        <v>72</v>
      </c>
      <c r="S132" s="22">
        <v>0.05</v>
      </c>
      <c r="T132" s="22" t="s">
        <v>388</v>
      </c>
      <c r="V132" s="52"/>
      <c r="AA132" s="6">
        <f t="shared" si="8"/>
        <v>45544</v>
      </c>
      <c r="AB132" s="6">
        <v>1</v>
      </c>
    </row>
    <row r="133" spans="1:28" s="22" customFormat="1" ht="12" customHeight="1" x14ac:dyDescent="0.25">
      <c r="A133" s="36" t="s">
        <v>345</v>
      </c>
      <c r="B133" s="6"/>
      <c r="C133" s="26">
        <v>37005</v>
      </c>
      <c r="D133" s="6"/>
      <c r="E133" s="58" t="s">
        <v>346</v>
      </c>
      <c r="F133" s="6"/>
      <c r="G133" s="24" t="s">
        <v>304</v>
      </c>
      <c r="I133" s="64"/>
      <c r="J133" s="65"/>
      <c r="K133" s="64" t="s">
        <v>347</v>
      </c>
      <c r="L133" s="11"/>
      <c r="M133" s="44">
        <f t="shared" si="7"/>
        <v>6.5640000000000001</v>
      </c>
      <c r="N133" s="53">
        <v>6564</v>
      </c>
      <c r="O133" s="22" t="s">
        <v>59</v>
      </c>
      <c r="P133" s="36" t="s">
        <v>105</v>
      </c>
      <c r="Q133" s="36" t="s">
        <v>92</v>
      </c>
      <c r="R133" s="22">
        <v>37012</v>
      </c>
      <c r="S133" s="22">
        <v>-7.0000000000000007E-2</v>
      </c>
      <c r="T133" s="22" t="s">
        <v>388</v>
      </c>
      <c r="V133" s="52"/>
      <c r="AA133" s="6">
        <f t="shared" si="8"/>
        <v>6564</v>
      </c>
      <c r="AB133" s="6">
        <v>1</v>
      </c>
    </row>
    <row r="134" spans="1:28" s="22" customFormat="1" ht="12" customHeight="1" x14ac:dyDescent="0.25">
      <c r="A134" s="81" t="s">
        <v>348</v>
      </c>
      <c r="B134" s="6"/>
      <c r="C134" s="26">
        <v>37005</v>
      </c>
      <c r="D134" s="6"/>
      <c r="E134" s="58" t="s">
        <v>349</v>
      </c>
      <c r="F134" s="6"/>
      <c r="G134" s="24" t="s">
        <v>304</v>
      </c>
      <c r="I134" s="64"/>
      <c r="J134" s="65"/>
      <c r="K134" s="64" t="s">
        <v>350</v>
      </c>
      <c r="L134" s="11"/>
      <c r="M134" s="44">
        <f t="shared" si="7"/>
        <v>57.484999999999999</v>
      </c>
      <c r="N134" s="53">
        <v>57485</v>
      </c>
      <c r="O134" s="22" t="s">
        <v>59</v>
      </c>
      <c r="P134" s="36" t="s">
        <v>105</v>
      </c>
      <c r="Q134" s="36" t="s">
        <v>92</v>
      </c>
      <c r="R134" s="22">
        <v>37012</v>
      </c>
      <c r="S134" s="22">
        <v>-0.67</v>
      </c>
      <c r="T134" s="22" t="s">
        <v>381</v>
      </c>
      <c r="V134" s="52"/>
      <c r="AA134" s="6">
        <f t="shared" si="8"/>
        <v>57485</v>
      </c>
      <c r="AB134" s="6">
        <v>1</v>
      </c>
    </row>
    <row r="135" spans="1:28" s="22" customFormat="1" ht="12" customHeight="1" x14ac:dyDescent="0.25">
      <c r="A135" s="81" t="s">
        <v>351</v>
      </c>
      <c r="B135" s="6"/>
      <c r="C135" s="26">
        <v>37005</v>
      </c>
      <c r="D135" s="6"/>
      <c r="E135" s="58" t="s">
        <v>352</v>
      </c>
      <c r="F135" s="6"/>
      <c r="G135" s="24" t="s">
        <v>304</v>
      </c>
      <c r="I135" s="64" t="s">
        <v>206</v>
      </c>
      <c r="J135" s="65"/>
      <c r="K135" s="64"/>
      <c r="L135" s="11"/>
      <c r="M135" s="44">
        <f t="shared" si="7"/>
        <v>7.7430000000000003</v>
      </c>
      <c r="N135" s="53">
        <v>7743</v>
      </c>
      <c r="O135" s="22" t="s">
        <v>59</v>
      </c>
      <c r="P135" s="36" t="s">
        <v>105</v>
      </c>
      <c r="Q135" s="36" t="s">
        <v>69</v>
      </c>
      <c r="R135" s="22">
        <v>37012</v>
      </c>
      <c r="S135" s="22">
        <v>-0.55000000000000004</v>
      </c>
      <c r="T135" s="22" t="s">
        <v>381</v>
      </c>
      <c r="V135" s="52"/>
      <c r="AA135" s="6">
        <f t="shared" si="8"/>
        <v>7743</v>
      </c>
      <c r="AB135" s="6">
        <v>1</v>
      </c>
    </row>
    <row r="136" spans="1:28" s="22" customFormat="1" ht="12" customHeight="1" x14ac:dyDescent="0.25">
      <c r="A136" s="81" t="s">
        <v>353</v>
      </c>
      <c r="B136" s="6"/>
      <c r="C136" s="26">
        <v>37005</v>
      </c>
      <c r="D136" s="6"/>
      <c r="E136" s="58" t="s">
        <v>199</v>
      </c>
      <c r="F136" s="6"/>
      <c r="G136" s="24" t="s">
        <v>304</v>
      </c>
      <c r="I136" s="64" t="s">
        <v>354</v>
      </c>
      <c r="J136" s="65"/>
      <c r="K136" s="64"/>
      <c r="L136" s="11"/>
      <c r="M136" s="44">
        <f t="shared" si="7"/>
        <v>0</v>
      </c>
      <c r="N136" s="53">
        <v>0</v>
      </c>
      <c r="O136" s="22" t="s">
        <v>62</v>
      </c>
      <c r="P136" s="36" t="s">
        <v>39</v>
      </c>
      <c r="Q136" s="36" t="s">
        <v>69</v>
      </c>
      <c r="R136" s="35" t="s">
        <v>389</v>
      </c>
      <c r="S136" s="22" t="s">
        <v>390</v>
      </c>
      <c r="T136" s="22" t="s">
        <v>71</v>
      </c>
      <c r="V136" s="52"/>
      <c r="AA136" s="6">
        <f t="shared" si="8"/>
        <v>0</v>
      </c>
      <c r="AB136" s="6">
        <v>1</v>
      </c>
    </row>
    <row r="137" spans="1:28" s="22" customFormat="1" ht="12" customHeight="1" x14ac:dyDescent="0.25">
      <c r="A137" s="81" t="s">
        <v>355</v>
      </c>
      <c r="B137" s="6"/>
      <c r="C137" s="26">
        <v>37007</v>
      </c>
      <c r="D137" s="6"/>
      <c r="E137" s="58" t="s">
        <v>199</v>
      </c>
      <c r="F137" s="6"/>
      <c r="G137" s="24" t="s">
        <v>304</v>
      </c>
      <c r="I137" s="64">
        <v>350000</v>
      </c>
      <c r="J137" s="65"/>
      <c r="K137" s="64"/>
      <c r="L137" s="11"/>
      <c r="M137" s="44">
        <f t="shared" si="7"/>
        <v>2.125</v>
      </c>
      <c r="N137" s="53">
        <v>2125</v>
      </c>
      <c r="O137" s="22" t="s">
        <v>62</v>
      </c>
      <c r="P137" s="36" t="s">
        <v>75</v>
      </c>
      <c r="Q137" s="36" t="s">
        <v>69</v>
      </c>
      <c r="R137" s="22" t="s">
        <v>391</v>
      </c>
      <c r="S137" s="22" t="s">
        <v>257</v>
      </c>
      <c r="V137" s="52"/>
      <c r="AA137" s="6">
        <f t="shared" si="8"/>
        <v>2125</v>
      </c>
      <c r="AB137" s="6">
        <v>1</v>
      </c>
    </row>
    <row r="138" spans="1:28" s="22" customFormat="1" ht="12" customHeight="1" x14ac:dyDescent="0.25">
      <c r="A138" s="81">
        <v>755904</v>
      </c>
      <c r="B138" s="6"/>
      <c r="C138" s="26">
        <v>37007</v>
      </c>
      <c r="D138" s="6"/>
      <c r="E138" s="58" t="s">
        <v>232</v>
      </c>
      <c r="F138" s="6"/>
      <c r="G138" s="24" t="s">
        <v>304</v>
      </c>
      <c r="I138" s="64"/>
      <c r="J138" s="65"/>
      <c r="K138" s="64" t="s">
        <v>356</v>
      </c>
      <c r="L138" s="11"/>
      <c r="M138" s="44">
        <f t="shared" si="7"/>
        <v>0</v>
      </c>
      <c r="N138" s="53">
        <v>0</v>
      </c>
      <c r="O138" s="22" t="s">
        <v>59</v>
      </c>
      <c r="P138" s="36" t="s">
        <v>39</v>
      </c>
      <c r="Q138" s="36" t="s">
        <v>92</v>
      </c>
      <c r="R138" s="35" t="s">
        <v>384</v>
      </c>
      <c r="S138" s="22">
        <v>0</v>
      </c>
      <c r="T138" s="22" t="s">
        <v>167</v>
      </c>
      <c r="V138" s="52"/>
      <c r="AA138" s="6">
        <f t="shared" si="8"/>
        <v>0</v>
      </c>
      <c r="AB138" s="6">
        <v>1</v>
      </c>
    </row>
    <row r="139" spans="1:28" s="22" customFormat="1" ht="12" customHeight="1" x14ac:dyDescent="0.25">
      <c r="A139" s="81">
        <v>755897</v>
      </c>
      <c r="B139" s="6"/>
      <c r="C139" s="26">
        <v>37007</v>
      </c>
      <c r="D139" s="6"/>
      <c r="E139" s="58" t="s">
        <v>331</v>
      </c>
      <c r="F139" s="6"/>
      <c r="G139" s="24" t="s">
        <v>304</v>
      </c>
      <c r="I139" s="64" t="s">
        <v>356</v>
      </c>
      <c r="J139" s="64"/>
      <c r="K139" s="64"/>
      <c r="L139" s="11"/>
      <c r="M139" s="44">
        <f t="shared" si="7"/>
        <v>1.55</v>
      </c>
      <c r="N139" s="53">
        <f>5000*31*0.01</f>
        <v>1550</v>
      </c>
      <c r="O139" s="22" t="s">
        <v>59</v>
      </c>
      <c r="P139" s="36" t="s">
        <v>39</v>
      </c>
      <c r="Q139" s="36" t="s">
        <v>69</v>
      </c>
      <c r="R139" s="35" t="s">
        <v>384</v>
      </c>
      <c r="S139" s="22">
        <v>0.01</v>
      </c>
      <c r="T139" s="22" t="s">
        <v>167</v>
      </c>
      <c r="V139" s="52"/>
      <c r="AA139" s="6">
        <f t="shared" si="8"/>
        <v>1550</v>
      </c>
      <c r="AB139" s="6">
        <v>1</v>
      </c>
    </row>
    <row r="140" spans="1:28" s="22" customFormat="1" ht="12" customHeight="1" x14ac:dyDescent="0.25">
      <c r="A140" s="36"/>
      <c r="B140" s="6"/>
      <c r="C140" s="26"/>
      <c r="D140" s="6"/>
      <c r="E140" s="58"/>
      <c r="F140" s="6"/>
      <c r="G140" s="24"/>
      <c r="I140" s="64"/>
      <c r="J140" s="65"/>
      <c r="K140" s="64"/>
      <c r="L140" s="11"/>
      <c r="M140" s="44">
        <f t="shared" si="7"/>
        <v>0</v>
      </c>
      <c r="N140" s="53"/>
      <c r="P140" s="36"/>
      <c r="V140" s="52"/>
      <c r="AA140" s="6">
        <f t="shared" si="8"/>
        <v>0</v>
      </c>
      <c r="AB140" s="6">
        <v>1</v>
      </c>
    </row>
    <row r="141" spans="1:28" s="22" customFormat="1" ht="12" customHeight="1" x14ac:dyDescent="0.25">
      <c r="A141" s="36"/>
      <c r="B141" s="6"/>
      <c r="C141" s="26"/>
      <c r="D141" s="6"/>
      <c r="E141" s="58"/>
      <c r="F141" s="6"/>
      <c r="G141" s="24"/>
      <c r="I141" s="64"/>
      <c r="J141" s="65"/>
      <c r="K141" s="64"/>
      <c r="L141" s="11"/>
      <c r="M141" s="44">
        <f t="shared" si="7"/>
        <v>0</v>
      </c>
      <c r="N141" s="53"/>
      <c r="P141" s="36"/>
      <c r="V141" s="52"/>
      <c r="AA141" s="6">
        <f t="shared" si="8"/>
        <v>0</v>
      </c>
      <c r="AB141" s="6">
        <v>1</v>
      </c>
    </row>
    <row r="142" spans="1:28" s="22" customFormat="1" ht="12" customHeight="1" x14ac:dyDescent="0.25">
      <c r="A142" s="36"/>
      <c r="B142" s="6"/>
      <c r="C142" s="26"/>
      <c r="D142" s="6"/>
      <c r="E142" s="58"/>
      <c r="F142" s="6"/>
      <c r="G142" s="24"/>
      <c r="I142" s="64"/>
      <c r="J142" s="65"/>
      <c r="K142" s="64"/>
      <c r="L142" s="11"/>
      <c r="M142" s="44">
        <f t="shared" si="7"/>
        <v>0</v>
      </c>
      <c r="N142" s="53"/>
      <c r="P142" s="36"/>
      <c r="V142" s="52"/>
      <c r="AA142" s="6">
        <f t="shared" si="8"/>
        <v>0</v>
      </c>
      <c r="AB142" s="6">
        <v>1</v>
      </c>
    </row>
    <row r="143" spans="1:28" s="22" customFormat="1" ht="12" customHeight="1" x14ac:dyDescent="0.25">
      <c r="A143" s="36"/>
      <c r="B143" s="6"/>
      <c r="C143" s="26"/>
      <c r="D143" s="6"/>
      <c r="E143" s="58"/>
      <c r="F143" s="6"/>
      <c r="G143" s="24"/>
      <c r="I143" s="64"/>
      <c r="J143" s="65"/>
      <c r="K143" s="64"/>
      <c r="L143" s="11"/>
      <c r="M143" s="44">
        <f t="shared" si="7"/>
        <v>0</v>
      </c>
      <c r="N143" s="53"/>
      <c r="P143" s="36"/>
      <c r="V143" s="52"/>
      <c r="AA143" s="6">
        <f t="shared" si="8"/>
        <v>0</v>
      </c>
      <c r="AB143" s="6">
        <v>1</v>
      </c>
    </row>
    <row r="144" spans="1:28" s="22" customFormat="1" ht="12" customHeight="1" x14ac:dyDescent="0.25">
      <c r="A144" s="36"/>
      <c r="B144" s="6"/>
      <c r="C144" s="26"/>
      <c r="D144" s="6"/>
      <c r="E144" s="58"/>
      <c r="F144" s="6"/>
      <c r="G144" s="24"/>
      <c r="I144" s="64"/>
      <c r="J144" s="65"/>
      <c r="K144" s="64"/>
      <c r="L144" s="11"/>
      <c r="M144" s="44">
        <f t="shared" si="7"/>
        <v>0</v>
      </c>
      <c r="N144" s="53"/>
      <c r="P144" s="36"/>
      <c r="V144" s="52"/>
      <c r="AA144" s="6">
        <f t="shared" si="8"/>
        <v>0</v>
      </c>
      <c r="AB144" s="6">
        <v>1</v>
      </c>
    </row>
    <row r="145" spans="1:28" s="22" customFormat="1" ht="12" customHeight="1" x14ac:dyDescent="0.25">
      <c r="A145" s="36"/>
      <c r="B145" s="6"/>
      <c r="C145" s="26"/>
      <c r="D145" s="6"/>
      <c r="E145" s="58"/>
      <c r="F145" s="6"/>
      <c r="G145" s="24"/>
      <c r="I145" s="64"/>
      <c r="J145" s="65"/>
      <c r="K145" s="64"/>
      <c r="L145" s="11"/>
      <c r="M145" s="44">
        <f t="shared" si="7"/>
        <v>0</v>
      </c>
      <c r="N145" s="53"/>
      <c r="P145" s="36"/>
      <c r="V145" s="52"/>
      <c r="AA145" s="6">
        <f t="shared" si="8"/>
        <v>0</v>
      </c>
      <c r="AB145" s="6">
        <v>1</v>
      </c>
    </row>
    <row r="146" spans="1:28" s="22" customFormat="1" ht="12" customHeight="1" x14ac:dyDescent="0.25">
      <c r="A146" s="36"/>
      <c r="B146" s="6"/>
      <c r="C146" s="26"/>
      <c r="D146" s="6"/>
      <c r="E146" s="58"/>
      <c r="F146" s="6"/>
      <c r="G146" s="24"/>
      <c r="I146" s="64"/>
      <c r="J146" s="65"/>
      <c r="K146" s="64"/>
      <c r="L146" s="11"/>
      <c r="M146" s="44">
        <f t="shared" si="7"/>
        <v>0</v>
      </c>
      <c r="N146" s="53"/>
      <c r="P146" s="36"/>
      <c r="V146" s="52"/>
      <c r="AA146" s="6">
        <f t="shared" si="8"/>
        <v>0</v>
      </c>
      <c r="AB146" s="6">
        <v>1</v>
      </c>
    </row>
    <row r="147" spans="1:28" s="22" customFormat="1" ht="12" customHeight="1" x14ac:dyDescent="0.25">
      <c r="A147" s="36"/>
      <c r="B147" s="6"/>
      <c r="C147" s="26"/>
      <c r="D147" s="6"/>
      <c r="E147" s="58"/>
      <c r="F147" s="6"/>
      <c r="G147" s="24"/>
      <c r="I147" s="64"/>
      <c r="J147" s="65"/>
      <c r="K147" s="64"/>
      <c r="L147" s="11"/>
      <c r="M147" s="44">
        <f t="shared" si="7"/>
        <v>0</v>
      </c>
      <c r="N147" s="53"/>
      <c r="P147" s="36"/>
      <c r="V147" s="52"/>
      <c r="AA147" s="6">
        <f t="shared" si="8"/>
        <v>0</v>
      </c>
      <c r="AB147" s="6">
        <v>1</v>
      </c>
    </row>
    <row r="148" spans="1:28" s="22" customFormat="1" ht="12" customHeight="1" x14ac:dyDescent="0.25">
      <c r="A148" s="36"/>
      <c r="B148" s="6"/>
      <c r="C148" s="26"/>
      <c r="D148" s="6"/>
      <c r="E148" s="58"/>
      <c r="F148" s="6"/>
      <c r="G148" s="24"/>
      <c r="I148" s="64"/>
      <c r="J148" s="65"/>
      <c r="K148" s="64"/>
      <c r="L148" s="11"/>
      <c r="M148" s="44">
        <f t="shared" si="7"/>
        <v>0</v>
      </c>
      <c r="N148" s="53"/>
      <c r="P148" s="36"/>
      <c r="V148" s="52"/>
      <c r="AA148" s="6">
        <f t="shared" si="8"/>
        <v>0</v>
      </c>
      <c r="AB148" s="6">
        <v>1</v>
      </c>
    </row>
    <row r="149" spans="1:28" s="22" customFormat="1" ht="12" customHeight="1" x14ac:dyDescent="0.25">
      <c r="A149" s="36"/>
      <c r="B149" s="6"/>
      <c r="C149" s="26"/>
      <c r="D149" s="6"/>
      <c r="E149" s="58"/>
      <c r="F149" s="6"/>
      <c r="G149" s="24"/>
      <c r="I149" s="64"/>
      <c r="J149" s="65"/>
      <c r="K149" s="64"/>
      <c r="L149" s="11"/>
      <c r="M149" s="44">
        <f t="shared" si="7"/>
        <v>0</v>
      </c>
      <c r="N149" s="53"/>
      <c r="P149" s="36"/>
      <c r="V149" s="52"/>
      <c r="AA149" s="6">
        <f t="shared" si="8"/>
        <v>0</v>
      </c>
      <c r="AB149" s="6">
        <v>1</v>
      </c>
    </row>
    <row r="150" spans="1:28" s="22" customFormat="1" ht="12" customHeight="1" x14ac:dyDescent="0.25">
      <c r="A150" s="36"/>
      <c r="B150" s="6"/>
      <c r="C150" s="26"/>
      <c r="D150" s="6"/>
      <c r="E150" s="58"/>
      <c r="F150" s="6"/>
      <c r="G150" s="24"/>
      <c r="I150" s="64"/>
      <c r="J150" s="65"/>
      <c r="K150" s="64"/>
      <c r="L150" s="11"/>
      <c r="M150" s="44">
        <f t="shared" si="7"/>
        <v>0</v>
      </c>
      <c r="N150" s="53"/>
      <c r="P150" s="36"/>
      <c r="V150" s="52"/>
      <c r="AA150" s="6">
        <f t="shared" si="8"/>
        <v>0</v>
      </c>
      <c r="AB150" s="6">
        <v>1</v>
      </c>
    </row>
    <row r="151" spans="1:28" s="22" customFormat="1" ht="12" customHeight="1" x14ac:dyDescent="0.25">
      <c r="A151" s="36"/>
      <c r="B151" s="6"/>
      <c r="C151" s="26"/>
      <c r="D151" s="6"/>
      <c r="E151" s="58"/>
      <c r="F151" s="6"/>
      <c r="G151" s="24"/>
      <c r="I151" s="64"/>
      <c r="J151" s="65"/>
      <c r="K151" s="64"/>
      <c r="L151" s="11"/>
      <c r="M151" s="44">
        <f t="shared" si="7"/>
        <v>0</v>
      </c>
      <c r="N151" s="53"/>
      <c r="P151" s="36"/>
      <c r="V151" s="52"/>
      <c r="AA151" s="6">
        <f t="shared" si="8"/>
        <v>0</v>
      </c>
      <c r="AB151" s="6">
        <v>1</v>
      </c>
    </row>
    <row r="152" spans="1:28" s="22" customFormat="1" ht="12" customHeight="1" x14ac:dyDescent="0.25">
      <c r="A152" s="81"/>
      <c r="B152" s="6"/>
      <c r="C152" s="26"/>
      <c r="D152" s="6"/>
      <c r="E152" s="58"/>
      <c r="F152" s="6"/>
      <c r="G152" s="24"/>
      <c r="I152" s="64"/>
      <c r="J152" s="65"/>
      <c r="K152" s="64"/>
      <c r="L152" s="11"/>
      <c r="M152" s="44">
        <f t="shared" si="7"/>
        <v>0</v>
      </c>
      <c r="N152" s="53"/>
      <c r="P152" s="36"/>
      <c r="R152" s="35"/>
      <c r="V152" s="52"/>
      <c r="AA152" s="6">
        <f t="shared" si="8"/>
        <v>0</v>
      </c>
      <c r="AB152" s="6">
        <v>1</v>
      </c>
    </row>
    <row r="153" spans="1:28" ht="12.75" customHeight="1" x14ac:dyDescent="0.25">
      <c r="A153" s="29"/>
      <c r="B153" s="29"/>
      <c r="K153" s="69"/>
      <c r="L153" s="27"/>
      <c r="M153" s="44">
        <f t="shared" si="7"/>
        <v>0</v>
      </c>
      <c r="N153" s="54"/>
      <c r="V153" s="52"/>
      <c r="AA153" s="6">
        <f>N153</f>
        <v>0</v>
      </c>
      <c r="AB153" s="6">
        <v>1</v>
      </c>
    </row>
    <row r="154" spans="1:28" ht="12.75" customHeight="1" x14ac:dyDescent="0.25">
      <c r="A154" s="29"/>
      <c r="B154" s="8"/>
      <c r="K154" s="69"/>
      <c r="L154" s="27"/>
      <c r="M154" s="44">
        <f t="shared" si="7"/>
        <v>0</v>
      </c>
      <c r="N154" s="28"/>
      <c r="V154" s="52"/>
      <c r="AA154" s="6">
        <f>N154</f>
        <v>0</v>
      </c>
      <c r="AB154" s="6">
        <v>1</v>
      </c>
    </row>
    <row r="155" spans="1:28" ht="12" customHeight="1" x14ac:dyDescent="0.25">
      <c r="A155" s="30" t="s">
        <v>17</v>
      </c>
      <c r="B155" s="30"/>
      <c r="C155" s="31"/>
      <c r="D155" s="31"/>
      <c r="E155" s="62"/>
      <c r="F155" s="31"/>
      <c r="G155" s="32"/>
      <c r="H155" s="31"/>
      <c r="I155" s="70">
        <f>SUBTOTAL(9,I9:I154)</f>
        <v>12395332</v>
      </c>
      <c r="J155" s="71"/>
      <c r="K155" s="70">
        <f>SUBTOTAL(9,K9:K154)</f>
        <v>10177781</v>
      </c>
      <c r="L155" s="33"/>
      <c r="M155" s="45">
        <f>SUBTOTAL(9,M9:M154)</f>
        <v>37325.583750000005</v>
      </c>
      <c r="N155" s="34">
        <f>SUBTOTAL(9,N9:N154)</f>
        <v>37325583.75</v>
      </c>
      <c r="P155" s="36"/>
      <c r="V155" s="52"/>
    </row>
    <row r="156" spans="1:28" ht="12.75" customHeight="1" x14ac:dyDescent="0.25">
      <c r="C156" s="35"/>
      <c r="G156" s="36"/>
      <c r="I156" s="69"/>
      <c r="J156" s="72"/>
      <c r="K156" s="73"/>
      <c r="L156" s="38"/>
      <c r="M156" s="46"/>
      <c r="O156" s="36"/>
      <c r="V156" s="52"/>
    </row>
    <row r="157" spans="1:28" ht="12.75" customHeight="1" x14ac:dyDescent="0.25">
      <c r="A157" s="78"/>
      <c r="C157" s="35"/>
      <c r="G157" s="36"/>
      <c r="I157" s="69"/>
      <c r="J157" s="72"/>
      <c r="K157" s="73"/>
      <c r="L157" s="38"/>
      <c r="M157" s="46"/>
      <c r="O157" s="36"/>
      <c r="V157" s="52"/>
    </row>
    <row r="158" spans="1:28" ht="12.75" customHeight="1" x14ac:dyDescent="0.25">
      <c r="A158" s="78"/>
      <c r="C158" s="35"/>
      <c r="G158" s="36"/>
      <c r="I158" s="69"/>
      <c r="J158" s="72"/>
      <c r="K158" s="73"/>
      <c r="L158" s="38"/>
      <c r="M158" s="46"/>
      <c r="O158" s="36"/>
      <c r="V158" s="52"/>
    </row>
    <row r="159" spans="1:28" ht="12.75" customHeight="1" x14ac:dyDescent="0.25">
      <c r="A159" s="78"/>
      <c r="C159" s="35"/>
      <c r="G159" s="36"/>
      <c r="I159" s="69"/>
      <c r="J159" s="72"/>
      <c r="K159" s="73"/>
      <c r="L159" s="38"/>
      <c r="M159" s="46"/>
      <c r="O159" s="36"/>
      <c r="V159" s="52"/>
    </row>
    <row r="160" spans="1:28" ht="12.75" customHeight="1" x14ac:dyDescent="0.25">
      <c r="A160" s="78"/>
      <c r="C160" s="35"/>
      <c r="G160" s="36"/>
      <c r="I160" s="69"/>
      <c r="J160" s="72"/>
      <c r="K160" s="73"/>
      <c r="L160" s="38"/>
      <c r="M160" s="46"/>
      <c r="O160" s="36"/>
      <c r="V160" s="52"/>
    </row>
    <row r="161" spans="1:22" ht="12.75" customHeight="1" x14ac:dyDescent="0.25">
      <c r="A161" s="78"/>
      <c r="C161" s="35"/>
      <c r="G161" s="36"/>
      <c r="I161" s="69"/>
      <c r="J161" s="72"/>
      <c r="K161" s="73"/>
      <c r="L161" s="38"/>
      <c r="M161" s="46"/>
      <c r="O161" s="36"/>
      <c r="V161" s="52"/>
    </row>
    <row r="162" spans="1:22" ht="12.75" customHeight="1" x14ac:dyDescent="0.25">
      <c r="A162" s="79"/>
      <c r="C162" s="35"/>
      <c r="G162" s="36"/>
      <c r="I162" s="69"/>
      <c r="J162" s="72"/>
      <c r="K162" s="73"/>
      <c r="L162" s="38"/>
      <c r="M162" s="46"/>
      <c r="O162" s="36"/>
      <c r="V162" s="52"/>
    </row>
    <row r="163" spans="1:22" ht="12.75" customHeight="1" x14ac:dyDescent="0.25">
      <c r="A163" s="78"/>
      <c r="B163" s="39"/>
      <c r="C163" s="35"/>
      <c r="G163" s="36"/>
      <c r="I163" s="69"/>
      <c r="J163" s="72"/>
      <c r="K163" s="73"/>
      <c r="L163" s="38"/>
      <c r="M163" s="46"/>
      <c r="O163" s="36"/>
      <c r="V163" s="52"/>
    </row>
    <row r="164" spans="1:22" ht="12.75" customHeight="1" x14ac:dyDescent="0.25">
      <c r="A164" s="78"/>
      <c r="B164" s="39"/>
      <c r="C164" s="35"/>
      <c r="G164" s="36"/>
      <c r="I164" s="69"/>
      <c r="J164" s="72"/>
      <c r="K164" s="73"/>
      <c r="L164" s="38"/>
      <c r="M164" s="46"/>
      <c r="O164" s="36"/>
      <c r="V164" s="52"/>
    </row>
    <row r="165" spans="1:22" ht="12.75" customHeight="1" x14ac:dyDescent="0.25">
      <c r="A165" s="78"/>
      <c r="B165" s="39"/>
      <c r="C165" s="35"/>
      <c r="G165" s="36"/>
      <c r="I165" s="69"/>
      <c r="J165" s="72"/>
      <c r="K165" s="73"/>
      <c r="L165" s="38"/>
      <c r="M165" s="46"/>
      <c r="O165" s="36"/>
      <c r="V165" s="52"/>
    </row>
    <row r="166" spans="1:22" ht="12.75" customHeight="1" x14ac:dyDescent="0.25">
      <c r="A166" s="78"/>
      <c r="B166" s="39"/>
      <c r="C166" s="35"/>
      <c r="G166" s="36"/>
      <c r="I166" s="69"/>
      <c r="J166" s="72"/>
      <c r="K166" s="73"/>
      <c r="L166" s="38"/>
      <c r="M166" s="46"/>
      <c r="O166" s="36"/>
      <c r="V166" s="52"/>
    </row>
    <row r="167" spans="1:22" ht="12.75" customHeight="1" x14ac:dyDescent="0.25">
      <c r="A167" s="78"/>
      <c r="C167" s="35"/>
      <c r="G167" s="36"/>
      <c r="I167" s="69"/>
      <c r="J167" s="72"/>
      <c r="K167" s="73"/>
      <c r="L167" s="38"/>
      <c r="M167" s="46"/>
      <c r="O167" s="36"/>
      <c r="V167" s="52"/>
    </row>
    <row r="168" spans="1:22" ht="12.75" customHeight="1" x14ac:dyDescent="0.25">
      <c r="A168" s="78"/>
      <c r="C168" s="35"/>
      <c r="G168" s="36"/>
      <c r="I168" s="69"/>
      <c r="J168" s="72"/>
      <c r="K168" s="73"/>
      <c r="L168" s="38"/>
      <c r="M168" s="46"/>
      <c r="O168" s="36"/>
      <c r="V168" s="52"/>
    </row>
    <row r="169" spans="1:22" ht="12.75" customHeight="1" x14ac:dyDescent="0.25">
      <c r="A169" s="78"/>
      <c r="C169" s="35"/>
      <c r="G169" s="36"/>
      <c r="I169" s="69"/>
      <c r="J169" s="72"/>
      <c r="K169" s="73"/>
      <c r="L169" s="38"/>
      <c r="M169" s="46"/>
      <c r="O169" s="36"/>
      <c r="V169" s="52"/>
    </row>
    <row r="170" spans="1:22" ht="12.75" customHeight="1" x14ac:dyDescent="0.25">
      <c r="A170" s="78"/>
      <c r="C170" s="35"/>
      <c r="G170" s="36"/>
      <c r="I170" s="69"/>
      <c r="J170" s="72"/>
      <c r="K170" s="73"/>
      <c r="L170" s="38"/>
      <c r="M170" s="46"/>
      <c r="O170" s="36"/>
      <c r="V170" s="52"/>
    </row>
    <row r="171" spans="1:22" ht="12.75" customHeight="1" x14ac:dyDescent="0.25">
      <c r="A171" s="78"/>
      <c r="C171" s="35"/>
      <c r="G171" s="36"/>
      <c r="I171" s="69"/>
      <c r="J171" s="72"/>
      <c r="K171" s="73"/>
      <c r="L171" s="38"/>
      <c r="M171" s="46"/>
      <c r="O171" s="36"/>
      <c r="V171" s="52"/>
    </row>
    <row r="172" spans="1:22" ht="12.75" customHeight="1" x14ac:dyDescent="0.25">
      <c r="A172" s="78"/>
      <c r="C172" s="35"/>
      <c r="G172" s="36"/>
      <c r="I172" s="69"/>
      <c r="J172" s="72"/>
      <c r="K172" s="73"/>
      <c r="L172" s="38"/>
      <c r="M172" s="46"/>
      <c r="O172" s="36"/>
      <c r="V172" s="52"/>
    </row>
    <row r="173" spans="1:22" ht="12.75" customHeight="1" x14ac:dyDescent="0.25">
      <c r="A173" s="78"/>
      <c r="C173" s="35"/>
      <c r="G173" s="36"/>
      <c r="I173" s="69"/>
      <c r="J173" s="72"/>
      <c r="K173" s="73"/>
      <c r="L173" s="38"/>
      <c r="M173" s="46"/>
      <c r="O173" s="36"/>
      <c r="V173" s="52"/>
    </row>
    <row r="174" spans="1:22" ht="12.75" customHeight="1" x14ac:dyDescent="0.25">
      <c r="A174" s="78"/>
      <c r="C174" s="35"/>
      <c r="G174" s="36"/>
      <c r="I174" s="69"/>
      <c r="J174" s="72"/>
      <c r="K174" s="73"/>
      <c r="L174" s="38"/>
      <c r="M174" s="46"/>
      <c r="O174" s="36"/>
      <c r="V174" s="52"/>
    </row>
    <row r="175" spans="1:22" ht="12.75" customHeight="1" x14ac:dyDescent="0.25">
      <c r="A175" s="78"/>
      <c r="C175" s="35"/>
      <c r="G175" s="36"/>
      <c r="I175" s="69"/>
      <c r="J175" s="72"/>
      <c r="K175" s="73"/>
      <c r="L175" s="38"/>
      <c r="M175" s="46"/>
      <c r="O175" s="36"/>
      <c r="V175" s="52"/>
    </row>
    <row r="176" spans="1:22" ht="12.75" customHeight="1" x14ac:dyDescent="0.25">
      <c r="A176" s="78"/>
      <c r="C176" s="35"/>
      <c r="G176" s="36"/>
      <c r="I176" s="69"/>
      <c r="J176" s="72"/>
      <c r="K176" s="73"/>
      <c r="L176" s="38"/>
      <c r="M176" s="46"/>
      <c r="O176" s="36"/>
      <c r="V176" s="52"/>
    </row>
    <row r="177" spans="1:22" ht="12.75" customHeight="1" x14ac:dyDescent="0.25">
      <c r="A177" s="78"/>
      <c r="C177" s="35"/>
      <c r="G177" s="36"/>
      <c r="I177" s="69"/>
      <c r="J177" s="72"/>
      <c r="K177" s="69"/>
      <c r="L177" s="37"/>
      <c r="M177" s="46"/>
      <c r="O177" s="36"/>
      <c r="V177" s="52"/>
    </row>
    <row r="178" spans="1:22" ht="12.75" customHeight="1" x14ac:dyDescent="0.25">
      <c r="A178" s="78"/>
      <c r="C178" s="35"/>
      <c r="G178" s="36"/>
      <c r="I178" s="69"/>
      <c r="J178" s="72"/>
      <c r="K178" s="69"/>
      <c r="L178" s="37"/>
      <c r="M178" s="46"/>
      <c r="O178" s="36"/>
      <c r="V178" s="52"/>
    </row>
    <row r="179" spans="1:22" ht="12.75" customHeight="1" x14ac:dyDescent="0.25">
      <c r="A179" s="78"/>
      <c r="C179" s="35"/>
      <c r="G179" s="36"/>
      <c r="I179" s="69"/>
      <c r="J179" s="72"/>
      <c r="K179" s="69"/>
      <c r="L179" s="37"/>
      <c r="M179" s="46"/>
      <c r="O179" s="36"/>
      <c r="V179" s="52"/>
    </row>
    <row r="180" spans="1:22" ht="12.75" customHeight="1" x14ac:dyDescent="0.25">
      <c r="A180" s="78"/>
      <c r="C180" s="35"/>
      <c r="G180" s="36"/>
      <c r="I180" s="69"/>
      <c r="J180" s="72"/>
      <c r="K180" s="69"/>
      <c r="L180" s="37"/>
      <c r="M180" s="46"/>
      <c r="O180" s="36"/>
      <c r="V180" s="52"/>
    </row>
    <row r="181" spans="1:22" ht="12.75" customHeight="1" x14ac:dyDescent="0.25">
      <c r="A181" s="78"/>
      <c r="C181" s="35"/>
      <c r="G181" s="36"/>
      <c r="I181" s="69"/>
      <c r="J181" s="72"/>
      <c r="K181" s="69"/>
      <c r="L181" s="37"/>
      <c r="M181" s="46"/>
      <c r="O181" s="36"/>
      <c r="V181" s="52"/>
    </row>
    <row r="182" spans="1:22" ht="12.75" customHeight="1" x14ac:dyDescent="0.25">
      <c r="A182" s="78"/>
      <c r="C182" s="35"/>
      <c r="G182" s="36"/>
      <c r="I182" s="69"/>
      <c r="J182" s="72"/>
      <c r="K182" s="69"/>
      <c r="L182" s="37"/>
      <c r="M182" s="46"/>
      <c r="O182" s="36"/>
      <c r="V182" s="52"/>
    </row>
    <row r="183" spans="1:22" ht="12.75" customHeight="1" x14ac:dyDescent="0.25">
      <c r="A183" s="78"/>
      <c r="C183" s="35"/>
      <c r="G183" s="36"/>
      <c r="I183" s="69"/>
      <c r="J183" s="72"/>
      <c r="K183" s="69"/>
      <c r="L183" s="37"/>
      <c r="M183" s="46"/>
      <c r="O183" s="36"/>
      <c r="V183" s="52"/>
    </row>
    <row r="184" spans="1:22" ht="12.75" customHeight="1" x14ac:dyDescent="0.25">
      <c r="A184" s="78"/>
      <c r="C184" s="35"/>
      <c r="G184" s="36"/>
      <c r="I184" s="69"/>
      <c r="J184" s="72"/>
      <c r="K184" s="69"/>
      <c r="L184" s="37"/>
      <c r="M184" s="46"/>
      <c r="O184" s="36"/>
      <c r="V184" s="52"/>
    </row>
    <row r="185" spans="1:22" ht="12.75" customHeight="1" x14ac:dyDescent="0.25">
      <c r="A185" s="78"/>
      <c r="C185" s="35"/>
      <c r="G185" s="36"/>
      <c r="I185" s="69"/>
      <c r="J185" s="72"/>
      <c r="K185" s="69"/>
      <c r="L185" s="37"/>
      <c r="M185" s="46"/>
      <c r="O185" s="36"/>
      <c r="V185" s="52"/>
    </row>
    <row r="186" spans="1:22" ht="12.75" customHeight="1" x14ac:dyDescent="0.25">
      <c r="A186" s="78"/>
      <c r="C186" s="35"/>
      <c r="G186" s="36"/>
      <c r="I186" s="69"/>
      <c r="J186" s="72"/>
      <c r="K186" s="69"/>
      <c r="L186" s="37"/>
      <c r="M186" s="46"/>
      <c r="O186" s="36"/>
      <c r="V186" s="52"/>
    </row>
    <row r="187" spans="1:22" ht="12.75" customHeight="1" x14ac:dyDescent="0.25">
      <c r="A187" s="78"/>
      <c r="C187" s="35"/>
      <c r="G187" s="36"/>
      <c r="I187" s="69"/>
      <c r="J187" s="72"/>
      <c r="K187" s="69"/>
      <c r="L187" s="37"/>
      <c r="M187" s="46"/>
      <c r="O187" s="36"/>
      <c r="V187" s="52"/>
    </row>
    <row r="188" spans="1:22" ht="12.75" customHeight="1" x14ac:dyDescent="0.25">
      <c r="A188" s="78"/>
      <c r="C188" s="35"/>
      <c r="G188" s="36"/>
      <c r="I188" s="69"/>
      <c r="J188" s="72"/>
      <c r="K188" s="69"/>
      <c r="L188" s="37"/>
      <c r="M188" s="46"/>
      <c r="O188" s="36"/>
      <c r="V188" s="52"/>
    </row>
    <row r="189" spans="1:22" ht="12.75" customHeight="1" x14ac:dyDescent="0.25">
      <c r="A189" s="78"/>
      <c r="C189" s="35"/>
      <c r="G189" s="36"/>
      <c r="I189" s="69"/>
      <c r="J189" s="72"/>
      <c r="K189" s="69"/>
      <c r="L189" s="37"/>
      <c r="M189" s="46"/>
      <c r="O189" s="36"/>
      <c r="V189" s="52"/>
    </row>
    <row r="190" spans="1:22" ht="12.75" customHeight="1" x14ac:dyDescent="0.25">
      <c r="A190" s="78"/>
      <c r="C190" s="35"/>
      <c r="G190" s="36"/>
      <c r="I190" s="69"/>
      <c r="J190" s="72"/>
      <c r="K190" s="69"/>
      <c r="L190" s="37"/>
      <c r="M190" s="46"/>
      <c r="O190" s="36"/>
      <c r="V190" s="52"/>
    </row>
    <row r="191" spans="1:22" ht="12.75" customHeight="1" x14ac:dyDescent="0.25">
      <c r="A191" s="78"/>
      <c r="V191" s="52"/>
    </row>
    <row r="192" spans="1:22" ht="12.75" customHeight="1" x14ac:dyDescent="0.25">
      <c r="V192" s="52"/>
    </row>
    <row r="193" spans="22:22" ht="12.75" customHeight="1" x14ac:dyDescent="0.25">
      <c r="V193" s="52"/>
    </row>
    <row r="194" spans="22:22" ht="12.75" customHeight="1" x14ac:dyDescent="0.25">
      <c r="V194" s="52"/>
    </row>
  </sheetData>
  <phoneticPr fontId="0" type="noConversion"/>
  <printOptions horizontalCentered="1" gridLinesSet="0"/>
  <pageMargins left="0.25" right="0.25" top="0.5" bottom="0.75" header="0.5" footer="0.25"/>
  <pageSetup scale="62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7"/>
  <sheetViews>
    <sheetView showGridLines="0" workbookViewId="0">
      <selection activeCell="E21" sqref="E21"/>
    </sheetView>
  </sheetViews>
  <sheetFormatPr defaultColWidth="8.42578125" defaultRowHeight="12.75" customHeight="1" x14ac:dyDescent="0.3"/>
  <cols>
    <col min="1" max="1" width="8.42578125" style="83"/>
    <col min="2" max="2" width="13.42578125" style="101" customWidth="1"/>
    <col min="3" max="3" width="10.7109375" style="101" hidden="1" customWidth="1"/>
    <col min="4" max="4" width="8.85546875" style="101" customWidth="1"/>
    <col min="5" max="5" width="12.5703125" style="83" customWidth="1"/>
    <col min="6" max="6" width="2.7109375" style="83" customWidth="1"/>
    <col min="7" max="7" width="11.42578125" style="83" customWidth="1"/>
    <col min="8" max="8" width="2.7109375" style="83" customWidth="1"/>
    <col min="9" max="9" width="14.42578125" style="83" customWidth="1"/>
    <col min="10" max="10" width="10.7109375" style="86" customWidth="1"/>
    <col min="11" max="12" width="10.7109375" style="83" customWidth="1"/>
    <col min="13" max="13" width="10.7109375" style="103" customWidth="1"/>
    <col min="14" max="14" width="10.7109375" style="89" customWidth="1"/>
    <col min="15" max="15" width="10.7109375" style="90" customWidth="1"/>
    <col min="16" max="16" width="10.7109375" style="89" customWidth="1"/>
    <col min="17" max="18" width="10.7109375" style="104" customWidth="1"/>
    <col min="19" max="19" width="10.7109375" style="54" customWidth="1"/>
    <col min="20" max="20" width="10.7109375" style="83" customWidth="1"/>
    <col min="21" max="21" width="10.7109375" style="93" customWidth="1"/>
    <col min="22" max="23" width="10.7109375" style="83" customWidth="1"/>
    <col min="24" max="24" width="8.7109375" style="83" bestFit="1" customWidth="1"/>
    <col min="25" max="25" width="18" style="83" bestFit="1" customWidth="1"/>
    <col min="26" max="26" width="1.5703125" style="83" customWidth="1"/>
    <col min="27" max="27" width="23.7109375" style="94" customWidth="1"/>
    <col min="28" max="28" width="5" style="83" customWidth="1"/>
    <col min="29" max="29" width="2.42578125" style="83" customWidth="1"/>
    <col min="30" max="30" width="6.7109375" style="83" customWidth="1"/>
    <col min="31" max="31" width="2.42578125" style="83" customWidth="1"/>
    <col min="32" max="32" width="6.7109375" style="83" customWidth="1"/>
    <col min="33" max="33" width="2.42578125" style="83" customWidth="1"/>
    <col min="34" max="34" width="17.85546875" style="83" customWidth="1"/>
    <col min="35" max="35" width="3.28515625" style="83" customWidth="1"/>
    <col min="36" max="36" width="13.5703125" style="83" customWidth="1"/>
    <col min="37" max="37" width="3.28515625" style="83" customWidth="1"/>
    <col min="38" max="38" width="11" style="83" customWidth="1"/>
    <col min="39" max="39" width="2.42578125" style="83" customWidth="1"/>
    <col min="40" max="40" width="5" style="83" customWidth="1"/>
    <col min="41" max="41" width="1.5703125" style="83" customWidth="1"/>
    <col min="42" max="42" width="5.85546875" style="83" customWidth="1"/>
    <col min="43" max="43" width="3.28515625" style="83" customWidth="1"/>
    <col min="44" max="44" width="9.28515625" style="83" customWidth="1"/>
    <col min="45" max="45" width="2.42578125" style="83" customWidth="1"/>
    <col min="46" max="46" width="11" style="83" customWidth="1"/>
    <col min="47" max="16384" width="8.425781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61" t="s">
        <v>392</v>
      </c>
      <c r="C5" s="161"/>
      <c r="D5" s="161"/>
      <c r="E5" s="161"/>
      <c r="F5" s="161"/>
      <c r="G5" s="161"/>
      <c r="H5" s="161"/>
      <c r="I5" s="161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48</v>
      </c>
      <c r="I10" s="105" t="s">
        <v>49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50</v>
      </c>
      <c r="F11" s="111"/>
      <c r="G11" s="111" t="s">
        <v>51</v>
      </c>
      <c r="H11" s="111"/>
      <c r="I11" s="111" t="s">
        <v>52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25">
      <c r="B13" s="101" t="s">
        <v>53</v>
      </c>
      <c r="C13" s="101" t="s">
        <v>47</v>
      </c>
      <c r="E13" s="83" t="s">
        <v>54</v>
      </c>
      <c r="G13" s="118">
        <f>SUMIF('Orig Sched'!$O$9:$AA$154,'Summary Sched'!$C13,'Orig Sched'!$AA$9:$AA$154)</f>
        <v>32073487</v>
      </c>
      <c r="I13" s="118">
        <f>SUMIF('Orig Sched'!$O$9:$AB$154,'Summary Sched'!$C13,'Orig Sched'!$AB$9:$AB$154)</f>
        <v>19</v>
      </c>
      <c r="R13" s="119"/>
      <c r="T13" s="120"/>
      <c r="AA13" s="121"/>
    </row>
    <row r="14" spans="2:37" ht="14.1" customHeight="1" x14ac:dyDescent="0.25">
      <c r="B14" s="101" t="s">
        <v>55</v>
      </c>
      <c r="C14" s="101" t="s">
        <v>56</v>
      </c>
      <c r="E14" s="83" t="s">
        <v>57</v>
      </c>
      <c r="G14" s="118">
        <f>SUMIF('Orig Sched'!$O$9:$AA$154,'Summary Sched'!$C14,'Orig Sched'!$AA$9:$AA$154)</f>
        <v>2531838</v>
      </c>
      <c r="H14" s="122"/>
      <c r="I14" s="118">
        <f>SUMIF('Orig Sched'!$O$9:$AB$154,'Summary Sched'!$C14,'Orig Sched'!$AB$9:$AB$154)</f>
        <v>3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25">
      <c r="B15" s="101" t="s">
        <v>58</v>
      </c>
      <c r="C15" s="101" t="s">
        <v>59</v>
      </c>
      <c r="E15" s="83" t="s">
        <v>60</v>
      </c>
      <c r="G15" s="118">
        <f>SUMIF('Orig Sched'!$O$9:$AA$154,'Summary Sched'!$C15,'Orig Sched'!$AA$9:$AA$154)</f>
        <v>2059844</v>
      </c>
      <c r="H15" s="122"/>
      <c r="I15" s="118">
        <f>SUMIF('Orig Sched'!$O$9:$AB$154,'Summary Sched'!$C15,'Orig Sched'!$AB$9:$AB$154)</f>
        <v>60</v>
      </c>
      <c r="L15" s="120"/>
      <c r="M15" s="83"/>
      <c r="O15" s="123"/>
      <c r="R15" s="125"/>
      <c r="T15" s="120"/>
      <c r="AA15" s="121"/>
    </row>
    <row r="16" spans="2:37" ht="14.1" customHeight="1" x14ac:dyDescent="0.25">
      <c r="B16" s="101" t="s">
        <v>61</v>
      </c>
      <c r="C16" s="101" t="s">
        <v>62</v>
      </c>
      <c r="E16" s="83" t="s">
        <v>63</v>
      </c>
      <c r="G16" s="118">
        <f>SUMIF('Orig Sched'!$O$9:$AA$154,'Summary Sched'!$C16,'Orig Sched'!$AA$9:$AA$154)</f>
        <v>540414.75</v>
      </c>
      <c r="H16" s="122"/>
      <c r="I16" s="118">
        <f>SUMIF('Orig Sched'!$O$9:$AB$154,'Summary Sched'!$C16,'Orig Sched'!$AB$9:$AB$154)</f>
        <v>42</v>
      </c>
      <c r="L16" s="120"/>
      <c r="M16" s="83"/>
      <c r="O16" s="89"/>
      <c r="R16" s="125"/>
      <c r="T16" s="120"/>
      <c r="AA16" s="121"/>
    </row>
    <row r="17" spans="2:27" ht="14.1" customHeight="1" x14ac:dyDescent="0.25">
      <c r="B17" s="101" t="s">
        <v>64</v>
      </c>
      <c r="C17" s="101" t="s">
        <v>65</v>
      </c>
      <c r="E17" s="83" t="s">
        <v>66</v>
      </c>
      <c r="G17" s="118">
        <f>SUMIF('Orig Sched'!$O$9:$AA$154,'Summary Sched'!$C17,'Orig Sched'!$AA$9:$AA$154)</f>
        <v>120000</v>
      </c>
      <c r="H17" s="130"/>
      <c r="I17" s="118">
        <f>SUMIF('Orig Sched'!$O$9:$AB$154,'Summary Sched'!$C17,'Orig Sched'!$AB$9:$AB$154)</f>
        <v>2</v>
      </c>
      <c r="L17" s="120"/>
      <c r="O17" s="89"/>
      <c r="R17" s="125"/>
      <c r="T17" s="120"/>
      <c r="AA17" s="121"/>
    </row>
    <row r="18" spans="2:27" ht="14.1" customHeight="1" x14ac:dyDescent="0.25">
      <c r="B18" s="101" t="s">
        <v>76</v>
      </c>
      <c r="C18" s="101" t="s">
        <v>79</v>
      </c>
      <c r="E18" s="83" t="s">
        <v>393</v>
      </c>
      <c r="G18" s="118">
        <f>SUMIF('Orig Sched'!$O$9:$AA$154,'Summary Sched'!$C18,'Orig Sched'!$AA$9:$AA$154)</f>
        <v>0</v>
      </c>
      <c r="H18" s="130"/>
      <c r="I18" s="118">
        <f>SUMIF('Orig Sched'!$O$9:$AB$154,'Summary Sched'!$C18,'Orig Sched'!$AB$9:$AB$154)</f>
        <v>0</v>
      </c>
      <c r="L18" s="120"/>
      <c r="O18" s="89"/>
      <c r="R18" s="125"/>
      <c r="T18" s="120"/>
      <c r="AA18" s="121"/>
    </row>
    <row r="19" spans="2:27" ht="14.1" customHeight="1" x14ac:dyDescent="0.25">
      <c r="B19" s="101" t="s">
        <v>77</v>
      </c>
      <c r="C19" s="101" t="s">
        <v>80</v>
      </c>
      <c r="E19" s="83" t="s">
        <v>394</v>
      </c>
      <c r="G19" s="118">
        <f>SUMIF('Orig Sched'!$O$9:$AA$154,'Summary Sched'!$C19,'Orig Sched'!$AA$9:$AA$154)</f>
        <v>0</v>
      </c>
      <c r="H19" s="130"/>
      <c r="I19" s="118">
        <f>SUMIF('Orig Sched'!$O$9:$AB$154,'Summary Sched'!$C19,'Orig Sched'!$AB$9:$AB$154)</f>
        <v>0</v>
      </c>
      <c r="L19" s="120"/>
      <c r="O19" s="89"/>
      <c r="R19" s="125"/>
      <c r="T19" s="120"/>
      <c r="AA19" s="121"/>
    </row>
    <row r="20" spans="2:27" ht="14.1" customHeight="1" x14ac:dyDescent="0.25">
      <c r="B20" s="101" t="s">
        <v>78</v>
      </c>
      <c r="C20" s="101" t="s">
        <v>81</v>
      </c>
      <c r="E20" s="83" t="s">
        <v>395</v>
      </c>
      <c r="G20" s="129">
        <f>SUMIF('Orig Sched'!$O$9:$AA$154,'Summary Sched'!$C20,'Orig Sched'!$AA$9:$AA$154)</f>
        <v>0</v>
      </c>
      <c r="H20" s="130"/>
      <c r="I20" s="129">
        <f>SUMIF('Orig Sched'!$O$9:$AB$154,'Summary Sched'!$C20,'Orig Sched'!$AB$9:$AB$154)</f>
        <v>0</v>
      </c>
      <c r="L20" s="120"/>
      <c r="O20" s="89"/>
      <c r="R20" s="125"/>
      <c r="T20" s="120"/>
      <c r="AA20" s="121"/>
    </row>
    <row r="21" spans="2:27" s="120" customFormat="1" ht="14.1" customHeight="1" x14ac:dyDescent="0.25">
      <c r="B21" s="101"/>
      <c r="C21" s="101"/>
      <c r="D21" s="101"/>
      <c r="E21" s="83"/>
      <c r="F21" s="83"/>
      <c r="G21" s="131">
        <f>SUM(G13:G17)</f>
        <v>37325583.75</v>
      </c>
      <c r="H21" s="130"/>
      <c r="I21" s="83">
        <f>SUM(I13:I17)</f>
        <v>126</v>
      </c>
      <c r="J21" s="86"/>
      <c r="K21" s="83"/>
      <c r="N21" s="89"/>
      <c r="O21" s="89"/>
      <c r="P21" s="89"/>
      <c r="Q21" s="104"/>
      <c r="R21" s="125"/>
      <c r="S21" s="54"/>
      <c r="U21" s="101"/>
      <c r="AA21" s="121"/>
    </row>
    <row r="22" spans="2:27" s="120" customFormat="1" ht="14.1" customHeight="1" x14ac:dyDescent="0.25">
      <c r="B22" s="101"/>
      <c r="C22" s="101"/>
      <c r="D22" s="101"/>
      <c r="G22" s="130"/>
      <c r="H22" s="130"/>
      <c r="J22" s="86"/>
      <c r="N22" s="89"/>
      <c r="O22" s="89"/>
      <c r="P22" s="89"/>
      <c r="Q22" s="104"/>
      <c r="R22" s="125"/>
      <c r="S22" s="54"/>
      <c r="U22" s="101"/>
      <c r="AA22" s="121"/>
    </row>
    <row r="23" spans="2:27" s="120" customFormat="1" ht="14.1" customHeight="1" x14ac:dyDescent="0.25">
      <c r="B23" s="101"/>
      <c r="C23" s="101"/>
      <c r="D23" s="101"/>
      <c r="E23" s="83"/>
      <c r="F23" s="83"/>
      <c r="G23" s="122"/>
      <c r="H23" s="122"/>
      <c r="I23" s="83"/>
      <c r="J23" s="86"/>
      <c r="K23" s="83"/>
      <c r="M23" s="83"/>
      <c r="N23" s="89"/>
      <c r="O23" s="89"/>
      <c r="P23" s="89"/>
      <c r="Q23" s="124"/>
      <c r="R23" s="125"/>
      <c r="S23" s="132"/>
      <c r="U23" s="101"/>
      <c r="AA23" s="121"/>
    </row>
    <row r="24" spans="2:27" s="120" customFormat="1" ht="14.1" customHeight="1" x14ac:dyDescent="0.25">
      <c r="B24" s="101"/>
      <c r="C24" s="101"/>
      <c r="D24" s="101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25">
      <c r="B25" s="101"/>
      <c r="C25" s="101"/>
      <c r="D25" s="101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25">
      <c r="B26" s="133"/>
      <c r="C26" s="133"/>
      <c r="D26" s="133"/>
      <c r="E26" s="83"/>
      <c r="F26" s="83"/>
      <c r="G26" s="130"/>
      <c r="H26" s="130"/>
      <c r="I26" s="83"/>
      <c r="J26" s="86"/>
      <c r="K26" s="83"/>
      <c r="N26" s="89"/>
      <c r="O26" s="90"/>
      <c r="P26" s="89"/>
      <c r="Q26" s="104"/>
      <c r="R26" s="125"/>
      <c r="S26" s="54"/>
      <c r="U26" s="101"/>
      <c r="AA26" s="121"/>
    </row>
    <row r="27" spans="2:27" s="120" customFormat="1" ht="12.75" customHeight="1" x14ac:dyDescent="0.25">
      <c r="B27" s="133"/>
      <c r="C27" s="133"/>
      <c r="D27" s="133"/>
      <c r="E27" s="83"/>
      <c r="F27" s="83"/>
      <c r="G27" s="130"/>
      <c r="H27" s="130"/>
      <c r="I27" s="83"/>
      <c r="J27" s="86"/>
      <c r="K27" s="8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25">
      <c r="B28" s="133"/>
      <c r="C28" s="133"/>
      <c r="D28" s="133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25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M29" s="103"/>
      <c r="N29" s="89"/>
      <c r="O29" s="90"/>
      <c r="P29" s="89"/>
      <c r="Q29" s="104"/>
      <c r="R29" s="125"/>
      <c r="S29" s="54"/>
      <c r="U29" s="101"/>
      <c r="W29" s="134"/>
      <c r="AA29" s="121"/>
    </row>
    <row r="30" spans="2:27" s="120" customFormat="1" ht="12.75" customHeight="1" x14ac:dyDescent="0.25">
      <c r="B30" s="101"/>
      <c r="C30" s="101"/>
      <c r="D30" s="101"/>
      <c r="E30" s="83"/>
      <c r="F30" s="83"/>
      <c r="G30" s="130"/>
      <c r="H30" s="130"/>
      <c r="I30" s="83"/>
      <c r="J30" s="86"/>
      <c r="K30" s="83"/>
      <c r="M30" s="103"/>
      <c r="N30" s="89"/>
      <c r="O30" s="90"/>
      <c r="P30" s="89"/>
      <c r="Q30" s="104"/>
      <c r="R30" s="125"/>
      <c r="S30" s="54"/>
      <c r="U30" s="101"/>
      <c r="AA30" s="121"/>
    </row>
    <row r="31" spans="2:27" s="120" customFormat="1" ht="12.75" customHeight="1" x14ac:dyDescent="0.25">
      <c r="B31" s="101"/>
      <c r="C31" s="101"/>
      <c r="D31" s="101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AA31" s="121"/>
    </row>
    <row r="32" spans="2:27" s="120" customFormat="1" ht="12.75" customHeight="1" x14ac:dyDescent="0.25">
      <c r="B32" s="101"/>
      <c r="C32" s="101"/>
      <c r="D32" s="101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25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W33" s="135"/>
      <c r="AA33" s="121"/>
    </row>
    <row r="34" spans="2:27" s="120" customFormat="1" ht="12.75" customHeight="1" x14ac:dyDescent="0.25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W34" s="135"/>
      <c r="AA34" s="121"/>
    </row>
    <row r="35" spans="2:27" s="120" customFormat="1" ht="12.75" customHeight="1" x14ac:dyDescent="0.25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W35" s="135"/>
      <c r="AA35" s="121"/>
    </row>
    <row r="36" spans="2:27" s="120" customFormat="1" ht="12.75" customHeight="1" x14ac:dyDescent="0.25">
      <c r="B36" s="133"/>
      <c r="C36" s="133"/>
      <c r="D36" s="133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25">
      <c r="B37" s="133"/>
      <c r="C37" s="133"/>
      <c r="D37" s="133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AA37" s="121"/>
    </row>
    <row r="38" spans="2:27" s="120" customFormat="1" ht="12.75" customHeight="1" x14ac:dyDescent="0.25">
      <c r="B38" s="133"/>
      <c r="C38" s="133"/>
      <c r="D38" s="133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AA38" s="121"/>
    </row>
    <row r="39" spans="2:27" s="120" customFormat="1" ht="12.75" customHeight="1" x14ac:dyDescent="0.25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25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W40" s="135"/>
      <c r="AA40" s="121"/>
    </row>
    <row r="41" spans="2:27" s="120" customFormat="1" ht="12.75" customHeight="1" x14ac:dyDescent="0.25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W41" s="135"/>
      <c r="AA41" s="121"/>
    </row>
    <row r="42" spans="2:27" s="120" customFormat="1" ht="12.75" customHeight="1" x14ac:dyDescent="0.25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25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25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25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AA45" s="121"/>
    </row>
    <row r="46" spans="2:27" s="120" customFormat="1" ht="12.75" customHeight="1" x14ac:dyDescent="0.25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AA46" s="121"/>
    </row>
    <row r="47" spans="2:27" s="120" customFormat="1" ht="12.75" customHeight="1" x14ac:dyDescent="0.25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25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W48" s="135"/>
      <c r="AA48" s="121"/>
    </row>
    <row r="49" spans="2:27" s="120" customFormat="1" ht="12.75" customHeight="1" x14ac:dyDescent="0.25">
      <c r="B49" s="101"/>
      <c r="C49" s="101"/>
      <c r="D49" s="101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W49" s="135"/>
      <c r="AA49" s="121"/>
    </row>
    <row r="50" spans="2:27" s="120" customFormat="1" ht="12.75" customHeight="1" x14ac:dyDescent="0.25">
      <c r="B50" s="101"/>
      <c r="C50" s="101"/>
      <c r="D50" s="101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25">
      <c r="B51" s="101"/>
      <c r="C51" s="101"/>
      <c r="D51" s="101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AA51" s="121"/>
    </row>
    <row r="52" spans="2:27" s="120" customFormat="1" ht="12.75" customHeight="1" x14ac:dyDescent="0.25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AA52" s="121"/>
    </row>
    <row r="53" spans="2:27" s="120" customFormat="1" ht="12.75" customHeight="1" x14ac:dyDescent="0.25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AA53" s="121"/>
    </row>
    <row r="54" spans="2:27" s="120" customFormat="1" ht="12.75" customHeight="1" x14ac:dyDescent="0.25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25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25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W56" s="135"/>
      <c r="AA56" s="121"/>
    </row>
    <row r="57" spans="2:27" s="120" customFormat="1" ht="12.75" customHeight="1" x14ac:dyDescent="0.25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W57" s="135"/>
      <c r="AA57" s="121"/>
    </row>
    <row r="58" spans="2:27" s="120" customFormat="1" ht="12.75" customHeight="1" x14ac:dyDescent="0.25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W58" s="135"/>
      <c r="AA58" s="121"/>
    </row>
    <row r="59" spans="2:27" s="120" customFormat="1" ht="12.75" customHeight="1" x14ac:dyDescent="0.25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25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25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25">
      <c r="B62" s="136"/>
      <c r="C62" s="136"/>
      <c r="D62" s="136"/>
      <c r="E62" s="83"/>
      <c r="F62" s="83"/>
      <c r="G62" s="130"/>
      <c r="H62" s="130"/>
      <c r="I62" s="83"/>
      <c r="J62" s="86"/>
      <c r="K62" s="83"/>
      <c r="N62" s="89"/>
      <c r="O62" s="90"/>
      <c r="P62" s="89"/>
      <c r="Q62" s="104"/>
      <c r="R62" s="125"/>
      <c r="S62" s="54"/>
      <c r="U62" s="101"/>
      <c r="AA62" s="121"/>
    </row>
    <row r="63" spans="2:27" s="120" customFormat="1" ht="12.75" customHeight="1" x14ac:dyDescent="0.25">
      <c r="B63" s="136"/>
      <c r="C63" s="136"/>
      <c r="D63" s="136"/>
      <c r="E63" s="83"/>
      <c r="F63" s="83"/>
      <c r="G63" s="130"/>
      <c r="H63" s="130"/>
      <c r="I63" s="83"/>
      <c r="J63" s="86"/>
      <c r="K63" s="83"/>
      <c r="N63" s="89"/>
      <c r="O63" s="90"/>
      <c r="P63" s="89"/>
      <c r="Q63" s="104"/>
      <c r="R63" s="125"/>
      <c r="S63" s="54"/>
      <c r="U63" s="101"/>
      <c r="AA63" s="121"/>
    </row>
    <row r="64" spans="2:27" s="120" customFormat="1" ht="12.75" customHeight="1" x14ac:dyDescent="0.25">
      <c r="B64" s="136"/>
      <c r="C64" s="136"/>
      <c r="D64" s="136"/>
      <c r="E64" s="83"/>
      <c r="F64" s="83"/>
      <c r="G64" s="130"/>
      <c r="H64" s="130"/>
      <c r="I64" s="83"/>
      <c r="J64" s="86"/>
      <c r="K64" s="83"/>
      <c r="N64" s="89"/>
      <c r="O64" s="90"/>
      <c r="P64" s="89"/>
      <c r="Q64" s="104"/>
      <c r="R64" s="125"/>
      <c r="S64" s="54"/>
      <c r="U64" s="101"/>
      <c r="AA64" s="121"/>
    </row>
    <row r="65" spans="2:27" s="120" customFormat="1" ht="12.75" customHeight="1" x14ac:dyDescent="0.25">
      <c r="B65" s="101"/>
      <c r="C65" s="101"/>
      <c r="D65" s="101"/>
      <c r="E65" s="83"/>
      <c r="F65" s="83"/>
      <c r="G65" s="83"/>
      <c r="H65" s="83"/>
      <c r="I65" s="83"/>
      <c r="J65" s="86"/>
      <c r="K65" s="83"/>
      <c r="L65" s="83"/>
      <c r="N65" s="89"/>
      <c r="O65" s="90"/>
      <c r="P65" s="137"/>
      <c r="Q65" s="138"/>
      <c r="R65" s="125"/>
      <c r="S65" s="54"/>
      <c r="U65" s="101"/>
      <c r="AA65" s="121"/>
    </row>
    <row r="66" spans="2:27" ht="12.75" customHeight="1" x14ac:dyDescent="0.25">
      <c r="B66" s="139"/>
      <c r="C66" s="139"/>
      <c r="D66" s="139"/>
      <c r="E66" s="139"/>
      <c r="F66" s="139"/>
      <c r="P66" s="137"/>
      <c r="Q66" s="138"/>
      <c r="R66" s="125"/>
      <c r="AA66" s="121"/>
    </row>
    <row r="67" spans="2:27" ht="12.75" customHeight="1" x14ac:dyDescent="0.25">
      <c r="B67" s="139"/>
      <c r="C67" s="139"/>
      <c r="D67" s="139"/>
      <c r="E67" s="96"/>
      <c r="F67" s="96"/>
      <c r="P67" s="137"/>
      <c r="Q67" s="138"/>
      <c r="R67" s="125"/>
      <c r="AA67" s="121"/>
    </row>
    <row r="68" spans="2:27" ht="12" customHeight="1" x14ac:dyDescent="0.25">
      <c r="B68" s="139"/>
      <c r="C68" s="139"/>
      <c r="D68" s="139"/>
      <c r="E68" s="139"/>
      <c r="F68" s="139"/>
      <c r="G68" s="96"/>
      <c r="H68" s="96"/>
      <c r="I68" s="96"/>
      <c r="J68" s="140"/>
      <c r="K68" s="96"/>
      <c r="L68" s="95"/>
      <c r="M68" s="96"/>
      <c r="N68" s="141"/>
      <c r="O68" s="142"/>
      <c r="P68" s="141"/>
      <c r="Q68" s="143"/>
      <c r="R68" s="144"/>
      <c r="S68" s="145"/>
      <c r="U68" s="101"/>
      <c r="AA68" s="121"/>
    </row>
    <row r="69" spans="2:27" ht="12.75" customHeight="1" x14ac:dyDescent="0.25"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25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25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25">
      <c r="B72" s="149"/>
      <c r="C72" s="149"/>
      <c r="D72" s="149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25">
      <c r="B73" s="149"/>
      <c r="C73" s="149"/>
      <c r="D73" s="149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25">
      <c r="B74" s="149"/>
      <c r="C74" s="149"/>
      <c r="D74" s="149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25">
      <c r="B75" s="150"/>
      <c r="C75" s="150"/>
      <c r="D75" s="150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25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25">
      <c r="B77" s="149"/>
      <c r="C77" s="149"/>
      <c r="D77" s="149"/>
      <c r="E77" s="151"/>
      <c r="F77" s="151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25">
      <c r="B78" s="149"/>
      <c r="C78" s="149"/>
      <c r="D78" s="149"/>
      <c r="E78" s="151"/>
      <c r="F78" s="151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25">
      <c r="B79" s="149"/>
      <c r="C79" s="149"/>
      <c r="D79" s="149"/>
      <c r="E79" s="151"/>
      <c r="F79" s="151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25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25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25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25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25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25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25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25">
      <c r="B87" s="149"/>
      <c r="C87" s="149"/>
      <c r="D87" s="149"/>
      <c r="G87" s="135"/>
      <c r="H87" s="135"/>
      <c r="L87" s="101"/>
      <c r="N87" s="137"/>
      <c r="O87" s="146"/>
      <c r="P87" s="147"/>
      <c r="Q87" s="148"/>
      <c r="T87" s="101"/>
      <c r="AA87" s="121"/>
    </row>
    <row r="88" spans="2:27" ht="12.75" customHeight="1" x14ac:dyDescent="0.25">
      <c r="B88" s="149"/>
      <c r="C88" s="149"/>
      <c r="D88" s="149"/>
      <c r="G88" s="135"/>
      <c r="H88" s="135"/>
      <c r="L88" s="101"/>
      <c r="N88" s="137"/>
      <c r="O88" s="146"/>
      <c r="P88" s="147"/>
      <c r="Q88" s="148"/>
      <c r="T88" s="101"/>
      <c r="AA88" s="121"/>
    </row>
    <row r="89" spans="2:27" ht="12.75" customHeight="1" x14ac:dyDescent="0.25">
      <c r="B89" s="149"/>
      <c r="C89" s="149"/>
      <c r="D89" s="149"/>
      <c r="G89" s="135"/>
      <c r="H89" s="135"/>
      <c r="L89" s="101"/>
      <c r="N89" s="137"/>
      <c r="O89" s="146"/>
      <c r="P89" s="147"/>
      <c r="Q89" s="148"/>
      <c r="T89" s="101"/>
      <c r="AA89" s="121"/>
    </row>
    <row r="90" spans="2:27" ht="12.75" customHeight="1" x14ac:dyDescent="0.25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25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25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25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25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25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25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25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25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25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25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25">
      <c r="B101" s="149"/>
      <c r="C101" s="149"/>
      <c r="D101" s="149"/>
      <c r="G101" s="135"/>
      <c r="H101" s="135"/>
      <c r="L101" s="101"/>
      <c r="N101" s="137"/>
      <c r="O101" s="146"/>
      <c r="P101" s="137"/>
      <c r="Q101" s="152"/>
      <c r="T101" s="101"/>
      <c r="AA101" s="121"/>
    </row>
    <row r="102" spans="2:27" ht="12.75" customHeight="1" x14ac:dyDescent="0.25">
      <c r="B102" s="149"/>
      <c r="C102" s="149"/>
      <c r="D102" s="149"/>
      <c r="G102" s="135"/>
      <c r="H102" s="135"/>
      <c r="L102" s="101"/>
      <c r="N102" s="137"/>
      <c r="O102" s="146"/>
      <c r="P102" s="137"/>
      <c r="Q102" s="152"/>
      <c r="T102" s="101"/>
      <c r="AA102" s="121"/>
    </row>
    <row r="103" spans="2:27" ht="12.75" customHeight="1" x14ac:dyDescent="0.25">
      <c r="B103" s="149"/>
      <c r="C103" s="149"/>
      <c r="D103" s="149"/>
      <c r="G103" s="135"/>
      <c r="H103" s="135"/>
      <c r="L103" s="101"/>
      <c r="N103" s="137"/>
      <c r="O103" s="146"/>
      <c r="P103" s="137"/>
      <c r="Q103" s="152"/>
      <c r="T103" s="101"/>
      <c r="AA103" s="121"/>
    </row>
    <row r="104" spans="2:27" ht="12.75" customHeight="1" x14ac:dyDescent="0.25">
      <c r="B104" s="149"/>
      <c r="C104" s="149"/>
      <c r="D104" s="149"/>
      <c r="AA104" s="121"/>
    </row>
    <row r="105" spans="2:27" ht="12.75" customHeight="1" x14ac:dyDescent="0.25">
      <c r="AA105" s="121"/>
    </row>
    <row r="106" spans="2:27" ht="12.75" customHeight="1" x14ac:dyDescent="0.25">
      <c r="AA106" s="121"/>
    </row>
    <row r="107" spans="2:27" ht="12.75" customHeight="1" x14ac:dyDescent="0.25">
      <c r="AA107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2001-05-01T14:39:51Z</cp:lastPrinted>
  <dcterms:created xsi:type="dcterms:W3CDTF">2001-01-03T21:27:28Z</dcterms:created>
  <dcterms:modified xsi:type="dcterms:W3CDTF">2023-09-11T18:55:53Z</dcterms:modified>
</cp:coreProperties>
</file>