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4120EA-8959-4888-B790-7E893C88209B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4" r:id="rId1"/>
    <sheet name="Detail" sheetId="2" r:id="rId2"/>
    <sheet name="CurveFetch" sheetId="1" r:id="rId3"/>
    <sheet name="Sheet3" sheetId="3" r:id="rId4"/>
  </sheets>
  <externalReferences>
    <externalReference r:id="rId5"/>
  </externalReferences>
  <definedNames>
    <definedName name="Count">CurveFetch!$A$4</definedName>
    <definedName name="CurveCode">CurveFetch!$B$4</definedName>
    <definedName name="CurvePrices">CurveFetch!$D$4:$E$9</definedName>
    <definedName name="CurveTable">CurveFetch!$E$1:$AD$7</definedName>
    <definedName name="CurveType">CurveFetch!$B$5</definedName>
    <definedName name="Dump">CurveFetch!$B$7</definedName>
    <definedName name="EffectiveDate">CurveFetch!$B$2</definedName>
    <definedName name="Holiday" localSheetId="2">CurveFetch!$B$17:$B$29</definedName>
    <definedName name="Month">CurveFetch!$B$3</definedName>
    <definedName name="_xlnm.Print_Area" localSheetId="2">CurveFetch!$D$2:$R$26</definedName>
    <definedName name="RiskType">CurveFetch!$B$6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B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B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4" i="1"/>
  <c r="B5" i="1"/>
  <c r="B6" i="1"/>
  <c r="B7" i="1"/>
  <c r="A6" i="2"/>
  <c r="B6" i="2"/>
  <c r="C6" i="2"/>
  <c r="E6" i="2"/>
  <c r="F6" i="2"/>
  <c r="G6" i="2"/>
  <c r="I6" i="2"/>
  <c r="J6" i="2"/>
  <c r="K6" i="2"/>
  <c r="M6" i="2"/>
  <c r="N6" i="2"/>
  <c r="O6" i="2"/>
  <c r="Q6" i="2"/>
  <c r="R6" i="2"/>
  <c r="S6" i="2"/>
  <c r="U6" i="2"/>
  <c r="V6" i="2"/>
  <c r="W6" i="2"/>
  <c r="X6" i="2"/>
  <c r="Z6" i="2"/>
  <c r="AA6" i="2"/>
  <c r="AC6" i="2"/>
  <c r="AD6" i="2"/>
  <c r="AE6" i="2"/>
  <c r="AF6" i="2"/>
  <c r="AH6" i="2"/>
  <c r="AI6" i="2"/>
  <c r="AJ6" i="2"/>
  <c r="AK6" i="2"/>
  <c r="A7" i="2"/>
  <c r="B7" i="2"/>
  <c r="C7" i="2"/>
  <c r="E7" i="2"/>
  <c r="F7" i="2"/>
  <c r="G7" i="2"/>
  <c r="I7" i="2"/>
  <c r="J7" i="2"/>
  <c r="K7" i="2"/>
  <c r="M7" i="2"/>
  <c r="N7" i="2"/>
  <c r="O7" i="2"/>
  <c r="Q7" i="2"/>
  <c r="R7" i="2"/>
  <c r="S7" i="2"/>
  <c r="U7" i="2"/>
  <c r="V7" i="2"/>
  <c r="W7" i="2"/>
  <c r="X7" i="2"/>
  <c r="Z7" i="2"/>
  <c r="AA7" i="2"/>
  <c r="AC7" i="2"/>
  <c r="AD7" i="2"/>
  <c r="AE7" i="2"/>
  <c r="AF7" i="2"/>
  <c r="AH7" i="2"/>
  <c r="AI7" i="2"/>
  <c r="AJ7" i="2"/>
  <c r="AK7" i="2"/>
  <c r="A8" i="2"/>
  <c r="B8" i="2"/>
  <c r="C8" i="2"/>
  <c r="E8" i="2"/>
  <c r="F8" i="2"/>
  <c r="G8" i="2"/>
  <c r="I8" i="2"/>
  <c r="J8" i="2"/>
  <c r="K8" i="2"/>
  <c r="M8" i="2"/>
  <c r="N8" i="2"/>
  <c r="O8" i="2"/>
  <c r="Q8" i="2"/>
  <c r="R8" i="2"/>
  <c r="S8" i="2"/>
  <c r="U8" i="2"/>
  <c r="V8" i="2"/>
  <c r="W8" i="2"/>
  <c r="X8" i="2"/>
  <c r="Z8" i="2"/>
  <c r="AA8" i="2"/>
  <c r="AC8" i="2"/>
  <c r="AD8" i="2"/>
  <c r="AE8" i="2"/>
  <c r="AF8" i="2"/>
  <c r="AH8" i="2"/>
  <c r="AI8" i="2"/>
  <c r="AJ8" i="2"/>
  <c r="AK8" i="2"/>
  <c r="A9" i="2"/>
  <c r="B9" i="2"/>
  <c r="C9" i="2"/>
  <c r="E9" i="2"/>
  <c r="F9" i="2"/>
  <c r="G9" i="2"/>
  <c r="I9" i="2"/>
  <c r="J9" i="2"/>
  <c r="K9" i="2"/>
  <c r="M9" i="2"/>
  <c r="N9" i="2"/>
  <c r="O9" i="2"/>
  <c r="Q9" i="2"/>
  <c r="R9" i="2"/>
  <c r="S9" i="2"/>
  <c r="U9" i="2"/>
  <c r="V9" i="2"/>
  <c r="W9" i="2"/>
  <c r="X9" i="2"/>
  <c r="Z9" i="2"/>
  <c r="AA9" i="2"/>
  <c r="AC9" i="2"/>
  <c r="AD9" i="2"/>
  <c r="AE9" i="2"/>
  <c r="AF9" i="2"/>
  <c r="AH9" i="2"/>
  <c r="AI9" i="2"/>
  <c r="AJ9" i="2"/>
  <c r="AK9" i="2"/>
  <c r="A10" i="2"/>
  <c r="B10" i="2"/>
  <c r="C10" i="2"/>
  <c r="E10" i="2"/>
  <c r="F10" i="2"/>
  <c r="G10" i="2"/>
  <c r="I10" i="2"/>
  <c r="J10" i="2"/>
  <c r="K10" i="2"/>
  <c r="M10" i="2"/>
  <c r="N10" i="2"/>
  <c r="O10" i="2"/>
  <c r="Q10" i="2"/>
  <c r="R10" i="2"/>
  <c r="S10" i="2"/>
  <c r="U10" i="2"/>
  <c r="V10" i="2"/>
  <c r="W10" i="2"/>
  <c r="X10" i="2"/>
  <c r="Z10" i="2"/>
  <c r="AA10" i="2"/>
  <c r="AC10" i="2"/>
  <c r="AD10" i="2"/>
  <c r="AE10" i="2"/>
  <c r="AF10" i="2"/>
  <c r="AH10" i="2"/>
  <c r="AI10" i="2"/>
  <c r="AJ10" i="2"/>
  <c r="AK10" i="2"/>
  <c r="A11" i="2"/>
  <c r="B11" i="2"/>
  <c r="C11" i="2"/>
  <c r="E11" i="2"/>
  <c r="F11" i="2"/>
  <c r="G11" i="2"/>
  <c r="I11" i="2"/>
  <c r="J11" i="2"/>
  <c r="K11" i="2"/>
  <c r="M11" i="2"/>
  <c r="N11" i="2"/>
  <c r="O11" i="2"/>
  <c r="Q11" i="2"/>
  <c r="R11" i="2"/>
  <c r="S11" i="2"/>
  <c r="U11" i="2"/>
  <c r="V11" i="2"/>
  <c r="W11" i="2"/>
  <c r="X11" i="2"/>
  <c r="Z11" i="2"/>
  <c r="AA11" i="2"/>
  <c r="AC11" i="2"/>
  <c r="AD11" i="2"/>
  <c r="AE11" i="2"/>
  <c r="AF11" i="2"/>
  <c r="AH11" i="2"/>
  <c r="AI11" i="2"/>
  <c r="AJ11" i="2"/>
  <c r="AK11" i="2"/>
  <c r="A12" i="2"/>
  <c r="B12" i="2"/>
  <c r="C12" i="2"/>
  <c r="E12" i="2"/>
  <c r="F12" i="2"/>
  <c r="G12" i="2"/>
  <c r="I12" i="2"/>
  <c r="J12" i="2"/>
  <c r="K12" i="2"/>
  <c r="M12" i="2"/>
  <c r="N12" i="2"/>
  <c r="O12" i="2"/>
  <c r="Q12" i="2"/>
  <c r="R12" i="2"/>
  <c r="S12" i="2"/>
  <c r="U12" i="2"/>
  <c r="V12" i="2"/>
  <c r="W12" i="2"/>
  <c r="X12" i="2"/>
  <c r="Z12" i="2"/>
  <c r="AA12" i="2"/>
  <c r="AC12" i="2"/>
  <c r="AD12" i="2"/>
  <c r="AE12" i="2"/>
  <c r="AF12" i="2"/>
  <c r="AH12" i="2"/>
  <c r="AI12" i="2"/>
  <c r="AJ12" i="2"/>
  <c r="AK12" i="2"/>
  <c r="A13" i="2"/>
  <c r="B13" i="2"/>
  <c r="C13" i="2"/>
  <c r="E13" i="2"/>
  <c r="F13" i="2"/>
  <c r="G13" i="2"/>
  <c r="I13" i="2"/>
  <c r="J13" i="2"/>
  <c r="K13" i="2"/>
  <c r="M13" i="2"/>
  <c r="N13" i="2"/>
  <c r="O13" i="2"/>
  <c r="Q13" i="2"/>
  <c r="R13" i="2"/>
  <c r="S13" i="2"/>
  <c r="U13" i="2"/>
  <c r="V13" i="2"/>
  <c r="W13" i="2"/>
  <c r="X13" i="2"/>
  <c r="Z13" i="2"/>
  <c r="AA13" i="2"/>
  <c r="AC13" i="2"/>
  <c r="AD13" i="2"/>
  <c r="AE13" i="2"/>
  <c r="AF13" i="2"/>
  <c r="AH13" i="2"/>
  <c r="AI13" i="2"/>
  <c r="AJ13" i="2"/>
  <c r="AK13" i="2"/>
  <c r="A14" i="2"/>
  <c r="B14" i="2"/>
  <c r="C14" i="2"/>
  <c r="E14" i="2"/>
  <c r="F14" i="2"/>
  <c r="G14" i="2"/>
  <c r="I14" i="2"/>
  <c r="J14" i="2"/>
  <c r="K14" i="2"/>
  <c r="M14" i="2"/>
  <c r="N14" i="2"/>
  <c r="O14" i="2"/>
  <c r="Q14" i="2"/>
  <c r="R14" i="2"/>
  <c r="S14" i="2"/>
  <c r="U14" i="2"/>
  <c r="V14" i="2"/>
  <c r="W14" i="2"/>
  <c r="X14" i="2"/>
  <c r="Z14" i="2"/>
  <c r="AA14" i="2"/>
  <c r="AC14" i="2"/>
  <c r="AD14" i="2"/>
  <c r="AE14" i="2"/>
  <c r="AF14" i="2"/>
  <c r="AH14" i="2"/>
  <c r="AI14" i="2"/>
  <c r="AJ14" i="2"/>
  <c r="AK14" i="2"/>
  <c r="A15" i="2"/>
  <c r="B15" i="2"/>
  <c r="C15" i="2"/>
  <c r="E15" i="2"/>
  <c r="F15" i="2"/>
  <c r="G15" i="2"/>
  <c r="I15" i="2"/>
  <c r="J15" i="2"/>
  <c r="K15" i="2"/>
  <c r="M15" i="2"/>
  <c r="N15" i="2"/>
  <c r="O15" i="2"/>
  <c r="Q15" i="2"/>
  <c r="R15" i="2"/>
  <c r="S15" i="2"/>
  <c r="U15" i="2"/>
  <c r="V15" i="2"/>
  <c r="W15" i="2"/>
  <c r="X15" i="2"/>
  <c r="Z15" i="2"/>
  <c r="AA15" i="2"/>
  <c r="AC15" i="2"/>
  <c r="AD15" i="2"/>
  <c r="AE15" i="2"/>
  <c r="AF15" i="2"/>
  <c r="AH15" i="2"/>
  <c r="AI15" i="2"/>
  <c r="AJ15" i="2"/>
  <c r="AK15" i="2"/>
  <c r="A16" i="2"/>
  <c r="B16" i="2"/>
  <c r="C16" i="2"/>
  <c r="E16" i="2"/>
  <c r="F16" i="2"/>
  <c r="G16" i="2"/>
  <c r="I16" i="2"/>
  <c r="J16" i="2"/>
  <c r="K16" i="2"/>
  <c r="M16" i="2"/>
  <c r="N16" i="2"/>
  <c r="O16" i="2"/>
  <c r="Q16" i="2"/>
  <c r="R16" i="2"/>
  <c r="S16" i="2"/>
  <c r="U16" i="2"/>
  <c r="V16" i="2"/>
  <c r="W16" i="2"/>
  <c r="X16" i="2"/>
  <c r="Z16" i="2"/>
  <c r="AA16" i="2"/>
  <c r="AC16" i="2"/>
  <c r="AD16" i="2"/>
  <c r="AE16" i="2"/>
  <c r="AF16" i="2"/>
  <c r="AH16" i="2"/>
  <c r="AI16" i="2"/>
  <c r="AJ16" i="2"/>
  <c r="AK16" i="2"/>
  <c r="A17" i="2"/>
  <c r="B17" i="2"/>
  <c r="C17" i="2"/>
  <c r="E17" i="2"/>
  <c r="F17" i="2"/>
  <c r="G17" i="2"/>
  <c r="I17" i="2"/>
  <c r="J17" i="2"/>
  <c r="K17" i="2"/>
  <c r="M17" i="2"/>
  <c r="N17" i="2"/>
  <c r="O17" i="2"/>
  <c r="Q17" i="2"/>
  <c r="R17" i="2"/>
  <c r="S17" i="2"/>
  <c r="U17" i="2"/>
  <c r="V17" i="2"/>
  <c r="W17" i="2"/>
  <c r="X17" i="2"/>
  <c r="Z17" i="2"/>
  <c r="AA17" i="2"/>
  <c r="AC17" i="2"/>
  <c r="AD17" i="2"/>
  <c r="AE17" i="2"/>
  <c r="AF17" i="2"/>
  <c r="AH17" i="2"/>
  <c r="AI17" i="2"/>
  <c r="AJ17" i="2"/>
  <c r="AK17" i="2"/>
  <c r="A18" i="2"/>
  <c r="B18" i="2"/>
  <c r="C18" i="2"/>
  <c r="E18" i="2"/>
  <c r="F18" i="2"/>
  <c r="G18" i="2"/>
  <c r="I18" i="2"/>
  <c r="J18" i="2"/>
  <c r="K18" i="2"/>
  <c r="M18" i="2"/>
  <c r="N18" i="2"/>
  <c r="O18" i="2"/>
  <c r="Q18" i="2"/>
  <c r="R18" i="2"/>
  <c r="S18" i="2"/>
  <c r="U18" i="2"/>
  <c r="V18" i="2"/>
  <c r="W18" i="2"/>
  <c r="X18" i="2"/>
  <c r="Z18" i="2"/>
  <c r="AA18" i="2"/>
  <c r="AC18" i="2"/>
  <c r="AD18" i="2"/>
  <c r="AE18" i="2"/>
  <c r="AF18" i="2"/>
  <c r="AH18" i="2"/>
  <c r="AI18" i="2"/>
  <c r="AJ18" i="2"/>
  <c r="AK18" i="2"/>
  <c r="A19" i="2"/>
  <c r="B19" i="2"/>
  <c r="C19" i="2"/>
  <c r="E19" i="2"/>
  <c r="F19" i="2"/>
  <c r="G19" i="2"/>
  <c r="I19" i="2"/>
  <c r="J19" i="2"/>
  <c r="K19" i="2"/>
  <c r="M19" i="2"/>
  <c r="N19" i="2"/>
  <c r="O19" i="2"/>
  <c r="Q19" i="2"/>
  <c r="R19" i="2"/>
  <c r="S19" i="2"/>
  <c r="U19" i="2"/>
  <c r="V19" i="2"/>
  <c r="W19" i="2"/>
  <c r="X19" i="2"/>
  <c r="Z19" i="2"/>
  <c r="AA19" i="2"/>
  <c r="AC19" i="2"/>
  <c r="AD19" i="2"/>
  <c r="AE19" i="2"/>
  <c r="AF19" i="2"/>
  <c r="AH19" i="2"/>
  <c r="AI19" i="2"/>
  <c r="AJ19" i="2"/>
  <c r="AK19" i="2"/>
  <c r="A20" i="2"/>
  <c r="B20" i="2"/>
  <c r="C20" i="2"/>
  <c r="E20" i="2"/>
  <c r="F20" i="2"/>
  <c r="G20" i="2"/>
  <c r="I20" i="2"/>
  <c r="J20" i="2"/>
  <c r="K20" i="2"/>
  <c r="M20" i="2"/>
  <c r="N20" i="2"/>
  <c r="O20" i="2"/>
  <c r="Q20" i="2"/>
  <c r="R20" i="2"/>
  <c r="S20" i="2"/>
  <c r="U20" i="2"/>
  <c r="V20" i="2"/>
  <c r="W20" i="2"/>
  <c r="X20" i="2"/>
  <c r="Z20" i="2"/>
  <c r="AA20" i="2"/>
  <c r="AC20" i="2"/>
  <c r="AD20" i="2"/>
  <c r="AE20" i="2"/>
  <c r="AF20" i="2"/>
  <c r="AH20" i="2"/>
  <c r="AI20" i="2"/>
  <c r="AJ20" i="2"/>
  <c r="AK20" i="2"/>
  <c r="A21" i="2"/>
  <c r="B21" i="2"/>
  <c r="C21" i="2"/>
  <c r="E21" i="2"/>
  <c r="F21" i="2"/>
  <c r="G21" i="2"/>
  <c r="I21" i="2"/>
  <c r="J21" i="2"/>
  <c r="K21" i="2"/>
  <c r="M21" i="2"/>
  <c r="N21" i="2"/>
  <c r="O21" i="2"/>
  <c r="Q21" i="2"/>
  <c r="R21" i="2"/>
  <c r="S21" i="2"/>
  <c r="U21" i="2"/>
  <c r="V21" i="2"/>
  <c r="W21" i="2"/>
  <c r="X21" i="2"/>
  <c r="Z21" i="2"/>
  <c r="AA21" i="2"/>
  <c r="AC21" i="2"/>
  <c r="AD21" i="2"/>
  <c r="AE21" i="2"/>
  <c r="AF21" i="2"/>
  <c r="AH21" i="2"/>
  <c r="AI21" i="2"/>
  <c r="AJ21" i="2"/>
  <c r="AK21" i="2"/>
  <c r="A22" i="2"/>
  <c r="B22" i="2"/>
  <c r="C22" i="2"/>
  <c r="E22" i="2"/>
  <c r="F22" i="2"/>
  <c r="G22" i="2"/>
  <c r="I22" i="2"/>
  <c r="J22" i="2"/>
  <c r="K22" i="2"/>
  <c r="M22" i="2"/>
  <c r="N22" i="2"/>
  <c r="O22" i="2"/>
  <c r="Q22" i="2"/>
  <c r="R22" i="2"/>
  <c r="S22" i="2"/>
  <c r="U22" i="2"/>
  <c r="V22" i="2"/>
  <c r="W22" i="2"/>
  <c r="X22" i="2"/>
  <c r="Z22" i="2"/>
  <c r="AA22" i="2"/>
  <c r="AC22" i="2"/>
  <c r="AD22" i="2"/>
  <c r="AE22" i="2"/>
  <c r="AF22" i="2"/>
  <c r="AH22" i="2"/>
  <c r="AI22" i="2"/>
  <c r="AJ22" i="2"/>
  <c r="AK22" i="2"/>
  <c r="A23" i="2"/>
  <c r="B23" i="2"/>
  <c r="C23" i="2"/>
  <c r="E23" i="2"/>
  <c r="F23" i="2"/>
  <c r="G23" i="2"/>
  <c r="I23" i="2"/>
  <c r="J23" i="2"/>
  <c r="K23" i="2"/>
  <c r="M23" i="2"/>
  <c r="N23" i="2"/>
  <c r="O23" i="2"/>
  <c r="Q23" i="2"/>
  <c r="R23" i="2"/>
  <c r="S23" i="2"/>
  <c r="U23" i="2"/>
  <c r="V23" i="2"/>
  <c r="W23" i="2"/>
  <c r="X23" i="2"/>
  <c r="Z23" i="2"/>
  <c r="AA23" i="2"/>
  <c r="AC23" i="2"/>
  <c r="AD23" i="2"/>
  <c r="AE23" i="2"/>
  <c r="AF23" i="2"/>
  <c r="AH23" i="2"/>
  <c r="AI23" i="2"/>
  <c r="AJ23" i="2"/>
  <c r="AK23" i="2"/>
  <c r="A24" i="2"/>
  <c r="B24" i="2"/>
  <c r="C24" i="2"/>
  <c r="E24" i="2"/>
  <c r="F24" i="2"/>
  <c r="G24" i="2"/>
  <c r="I24" i="2"/>
  <c r="J24" i="2"/>
  <c r="K24" i="2"/>
  <c r="M24" i="2"/>
  <c r="N24" i="2"/>
  <c r="O24" i="2"/>
  <c r="Q24" i="2"/>
  <c r="R24" i="2"/>
  <c r="S24" i="2"/>
  <c r="U24" i="2"/>
  <c r="V24" i="2"/>
  <c r="W24" i="2"/>
  <c r="X24" i="2"/>
  <c r="Z24" i="2"/>
  <c r="AA24" i="2"/>
  <c r="AC24" i="2"/>
  <c r="AD24" i="2"/>
  <c r="AE24" i="2"/>
  <c r="AF24" i="2"/>
  <c r="AH24" i="2"/>
  <c r="AI24" i="2"/>
  <c r="AJ24" i="2"/>
  <c r="AK24" i="2"/>
  <c r="A25" i="2"/>
  <c r="B25" i="2"/>
  <c r="C25" i="2"/>
  <c r="E25" i="2"/>
  <c r="F25" i="2"/>
  <c r="G25" i="2"/>
  <c r="I25" i="2"/>
  <c r="J25" i="2"/>
  <c r="K25" i="2"/>
  <c r="M25" i="2"/>
  <c r="N25" i="2"/>
  <c r="O25" i="2"/>
  <c r="Q25" i="2"/>
  <c r="R25" i="2"/>
  <c r="S25" i="2"/>
  <c r="U25" i="2"/>
  <c r="V25" i="2"/>
  <c r="W25" i="2"/>
  <c r="X25" i="2"/>
  <c r="Z25" i="2"/>
  <c r="AA25" i="2"/>
  <c r="AC25" i="2"/>
  <c r="AD25" i="2"/>
  <c r="AE25" i="2"/>
  <c r="AF25" i="2"/>
  <c r="AH25" i="2"/>
  <c r="AI25" i="2"/>
  <c r="AJ25" i="2"/>
  <c r="AK25" i="2"/>
  <c r="A26" i="2"/>
  <c r="B26" i="2"/>
  <c r="C26" i="2"/>
  <c r="E26" i="2"/>
  <c r="F26" i="2"/>
  <c r="G26" i="2"/>
  <c r="I26" i="2"/>
  <c r="J26" i="2"/>
  <c r="K26" i="2"/>
  <c r="M26" i="2"/>
  <c r="N26" i="2"/>
  <c r="O26" i="2"/>
  <c r="Q26" i="2"/>
  <c r="R26" i="2"/>
  <c r="S26" i="2"/>
  <c r="U26" i="2"/>
  <c r="V26" i="2"/>
  <c r="W26" i="2"/>
  <c r="X26" i="2"/>
  <c r="Z26" i="2"/>
  <c r="AA26" i="2"/>
  <c r="AC26" i="2"/>
  <c r="AD26" i="2"/>
  <c r="AE26" i="2"/>
  <c r="AF26" i="2"/>
  <c r="AH26" i="2"/>
  <c r="AI26" i="2"/>
  <c r="AJ26" i="2"/>
  <c r="AK26" i="2"/>
  <c r="A27" i="2"/>
  <c r="B27" i="2"/>
  <c r="C27" i="2"/>
  <c r="E27" i="2"/>
  <c r="F27" i="2"/>
  <c r="G27" i="2"/>
  <c r="I27" i="2"/>
  <c r="J27" i="2"/>
  <c r="K27" i="2"/>
  <c r="M27" i="2"/>
  <c r="N27" i="2"/>
  <c r="O27" i="2"/>
  <c r="Q27" i="2"/>
  <c r="R27" i="2"/>
  <c r="S27" i="2"/>
  <c r="U27" i="2"/>
  <c r="V27" i="2"/>
  <c r="W27" i="2"/>
  <c r="X27" i="2"/>
  <c r="Z27" i="2"/>
  <c r="AA27" i="2"/>
  <c r="AC27" i="2"/>
  <c r="AD27" i="2"/>
  <c r="AE27" i="2"/>
  <c r="AF27" i="2"/>
  <c r="AH27" i="2"/>
  <c r="AI27" i="2"/>
  <c r="AJ27" i="2"/>
  <c r="AK27" i="2"/>
  <c r="A28" i="2"/>
  <c r="B28" i="2"/>
  <c r="C28" i="2"/>
  <c r="E28" i="2"/>
  <c r="F28" i="2"/>
  <c r="G28" i="2"/>
  <c r="I28" i="2"/>
  <c r="J28" i="2"/>
  <c r="K28" i="2"/>
  <c r="M28" i="2"/>
  <c r="N28" i="2"/>
  <c r="O28" i="2"/>
  <c r="Q28" i="2"/>
  <c r="R28" i="2"/>
  <c r="S28" i="2"/>
  <c r="U28" i="2"/>
  <c r="V28" i="2"/>
  <c r="W28" i="2"/>
  <c r="X28" i="2"/>
  <c r="Z28" i="2"/>
  <c r="AA28" i="2"/>
  <c r="AC28" i="2"/>
  <c r="AD28" i="2"/>
  <c r="AE28" i="2"/>
  <c r="AF28" i="2"/>
  <c r="AH28" i="2"/>
  <c r="AI28" i="2"/>
  <c r="AJ28" i="2"/>
  <c r="AK28" i="2"/>
  <c r="A29" i="2"/>
  <c r="B29" i="2"/>
  <c r="C29" i="2"/>
  <c r="E29" i="2"/>
  <c r="F29" i="2"/>
  <c r="G29" i="2"/>
  <c r="I29" i="2"/>
  <c r="J29" i="2"/>
  <c r="K29" i="2"/>
  <c r="M29" i="2"/>
  <c r="N29" i="2"/>
  <c r="O29" i="2"/>
  <c r="Q29" i="2"/>
  <c r="R29" i="2"/>
  <c r="S29" i="2"/>
  <c r="U29" i="2"/>
  <c r="V29" i="2"/>
  <c r="W29" i="2"/>
  <c r="X29" i="2"/>
  <c r="Z29" i="2"/>
  <c r="AA29" i="2"/>
  <c r="AC29" i="2"/>
  <c r="AD29" i="2"/>
  <c r="AE29" i="2"/>
  <c r="AF29" i="2"/>
  <c r="AH29" i="2"/>
  <c r="AI29" i="2"/>
  <c r="AJ29" i="2"/>
  <c r="AK29" i="2"/>
  <c r="A30" i="2"/>
  <c r="B30" i="2"/>
  <c r="C30" i="2"/>
  <c r="E30" i="2"/>
  <c r="F30" i="2"/>
  <c r="G30" i="2"/>
  <c r="I30" i="2"/>
  <c r="J30" i="2"/>
  <c r="K30" i="2"/>
  <c r="M30" i="2"/>
  <c r="N30" i="2"/>
  <c r="O30" i="2"/>
  <c r="Q30" i="2"/>
  <c r="R30" i="2"/>
  <c r="S30" i="2"/>
  <c r="U30" i="2"/>
  <c r="V30" i="2"/>
  <c r="W30" i="2"/>
  <c r="X30" i="2"/>
  <c r="Z30" i="2"/>
  <c r="AA30" i="2"/>
  <c r="AC30" i="2"/>
  <c r="AD30" i="2"/>
  <c r="AE30" i="2"/>
  <c r="AF30" i="2"/>
  <c r="AH30" i="2"/>
  <c r="AI30" i="2"/>
  <c r="AJ30" i="2"/>
  <c r="AK30" i="2"/>
  <c r="A31" i="2"/>
  <c r="B31" i="2"/>
  <c r="C31" i="2"/>
  <c r="E31" i="2"/>
  <c r="F31" i="2"/>
  <c r="G31" i="2"/>
  <c r="I31" i="2"/>
  <c r="J31" i="2"/>
  <c r="K31" i="2"/>
  <c r="M31" i="2"/>
  <c r="N31" i="2"/>
  <c r="O31" i="2"/>
  <c r="Q31" i="2"/>
  <c r="R31" i="2"/>
  <c r="S31" i="2"/>
  <c r="U31" i="2"/>
  <c r="V31" i="2"/>
  <c r="W31" i="2"/>
  <c r="X31" i="2"/>
  <c r="Z31" i="2"/>
  <c r="AA31" i="2"/>
  <c r="AC31" i="2"/>
  <c r="AD31" i="2"/>
  <c r="AE31" i="2"/>
  <c r="AF31" i="2"/>
  <c r="AH31" i="2"/>
  <c r="AI31" i="2"/>
  <c r="AJ31" i="2"/>
  <c r="AK31" i="2"/>
  <c r="A32" i="2"/>
  <c r="B32" i="2"/>
  <c r="C32" i="2"/>
  <c r="E32" i="2"/>
  <c r="F32" i="2"/>
  <c r="G32" i="2"/>
  <c r="I32" i="2"/>
  <c r="J32" i="2"/>
  <c r="K32" i="2"/>
  <c r="M32" i="2"/>
  <c r="N32" i="2"/>
  <c r="O32" i="2"/>
  <c r="Q32" i="2"/>
  <c r="R32" i="2"/>
  <c r="S32" i="2"/>
  <c r="U32" i="2"/>
  <c r="V32" i="2"/>
  <c r="W32" i="2"/>
  <c r="X32" i="2"/>
  <c r="Z32" i="2"/>
  <c r="AA32" i="2"/>
  <c r="AC32" i="2"/>
  <c r="AD32" i="2"/>
  <c r="AE32" i="2"/>
  <c r="AF32" i="2"/>
  <c r="AH32" i="2"/>
  <c r="AI32" i="2"/>
  <c r="AJ32" i="2"/>
  <c r="AK32" i="2"/>
  <c r="A33" i="2"/>
  <c r="B33" i="2"/>
  <c r="C33" i="2"/>
  <c r="E33" i="2"/>
  <c r="F33" i="2"/>
  <c r="G33" i="2"/>
  <c r="I33" i="2"/>
  <c r="J33" i="2"/>
  <c r="K33" i="2"/>
  <c r="M33" i="2"/>
  <c r="N33" i="2"/>
  <c r="O33" i="2"/>
  <c r="Q33" i="2"/>
  <c r="R33" i="2"/>
  <c r="S33" i="2"/>
  <c r="U33" i="2"/>
  <c r="V33" i="2"/>
  <c r="W33" i="2"/>
  <c r="X33" i="2"/>
  <c r="Z33" i="2"/>
  <c r="AA33" i="2"/>
  <c r="AC33" i="2"/>
  <c r="AD33" i="2"/>
  <c r="AE33" i="2"/>
  <c r="AF33" i="2"/>
  <c r="AH33" i="2"/>
  <c r="AI33" i="2"/>
  <c r="AJ33" i="2"/>
  <c r="AK33" i="2"/>
  <c r="A34" i="2"/>
  <c r="B34" i="2"/>
  <c r="C34" i="2"/>
  <c r="E34" i="2"/>
  <c r="F34" i="2"/>
  <c r="G34" i="2"/>
  <c r="I34" i="2"/>
  <c r="J34" i="2"/>
  <c r="K34" i="2"/>
  <c r="M34" i="2"/>
  <c r="N34" i="2"/>
  <c r="O34" i="2"/>
  <c r="Q34" i="2"/>
  <c r="R34" i="2"/>
  <c r="S34" i="2"/>
  <c r="U34" i="2"/>
  <c r="V34" i="2"/>
  <c r="W34" i="2"/>
  <c r="X34" i="2"/>
  <c r="Z34" i="2"/>
  <c r="AA34" i="2"/>
  <c r="AC34" i="2"/>
  <c r="AD34" i="2"/>
  <c r="AE34" i="2"/>
  <c r="AF34" i="2"/>
  <c r="AH34" i="2"/>
  <c r="AI34" i="2"/>
  <c r="AJ34" i="2"/>
  <c r="AK34" i="2"/>
  <c r="A35" i="2"/>
  <c r="B35" i="2"/>
  <c r="C35" i="2"/>
  <c r="E35" i="2"/>
  <c r="F35" i="2"/>
  <c r="G35" i="2"/>
  <c r="I35" i="2"/>
  <c r="J35" i="2"/>
  <c r="K35" i="2"/>
  <c r="M35" i="2"/>
  <c r="N35" i="2"/>
  <c r="O35" i="2"/>
  <c r="Q35" i="2"/>
  <c r="R35" i="2"/>
  <c r="S35" i="2"/>
  <c r="U35" i="2"/>
  <c r="V35" i="2"/>
  <c r="W35" i="2"/>
  <c r="X35" i="2"/>
  <c r="Z35" i="2"/>
  <c r="AA35" i="2"/>
  <c r="AC35" i="2"/>
  <c r="AD35" i="2"/>
  <c r="AE35" i="2"/>
  <c r="AF35" i="2"/>
  <c r="AH35" i="2"/>
  <c r="AI35" i="2"/>
  <c r="AJ35" i="2"/>
  <c r="AK35" i="2"/>
  <c r="A36" i="2"/>
  <c r="B36" i="2"/>
  <c r="C36" i="2"/>
  <c r="E36" i="2"/>
  <c r="F36" i="2"/>
  <c r="G36" i="2"/>
  <c r="I36" i="2"/>
  <c r="J36" i="2"/>
  <c r="K36" i="2"/>
  <c r="M36" i="2"/>
  <c r="N36" i="2"/>
  <c r="O36" i="2"/>
  <c r="Q36" i="2"/>
  <c r="R36" i="2"/>
  <c r="S36" i="2"/>
  <c r="U36" i="2"/>
  <c r="V36" i="2"/>
  <c r="W36" i="2"/>
  <c r="X36" i="2"/>
  <c r="Z36" i="2"/>
  <c r="AA36" i="2"/>
  <c r="AC36" i="2"/>
  <c r="AD36" i="2"/>
  <c r="AE36" i="2"/>
  <c r="AF36" i="2"/>
  <c r="AH36" i="2"/>
  <c r="AI36" i="2"/>
  <c r="AJ36" i="2"/>
  <c r="AK36" i="2"/>
  <c r="A37" i="2"/>
  <c r="B37" i="2"/>
  <c r="C37" i="2"/>
  <c r="E37" i="2"/>
  <c r="F37" i="2"/>
  <c r="G37" i="2"/>
  <c r="I37" i="2"/>
  <c r="J37" i="2"/>
  <c r="K37" i="2"/>
  <c r="M37" i="2"/>
  <c r="N37" i="2"/>
  <c r="O37" i="2"/>
  <c r="Q37" i="2"/>
  <c r="R37" i="2"/>
  <c r="S37" i="2"/>
  <c r="U37" i="2"/>
  <c r="V37" i="2"/>
  <c r="W37" i="2"/>
  <c r="X37" i="2"/>
  <c r="Z37" i="2"/>
  <c r="AA37" i="2"/>
  <c r="AC37" i="2"/>
  <c r="AD37" i="2"/>
  <c r="AE37" i="2"/>
  <c r="AF37" i="2"/>
  <c r="AH37" i="2"/>
  <c r="AI37" i="2"/>
  <c r="AJ37" i="2"/>
  <c r="AK37" i="2"/>
  <c r="A38" i="2"/>
  <c r="B38" i="2"/>
  <c r="C38" i="2"/>
  <c r="E38" i="2"/>
  <c r="F38" i="2"/>
  <c r="G38" i="2"/>
  <c r="I38" i="2"/>
  <c r="J38" i="2"/>
  <c r="K38" i="2"/>
  <c r="M38" i="2"/>
  <c r="N38" i="2"/>
  <c r="O38" i="2"/>
  <c r="Q38" i="2"/>
  <c r="R38" i="2"/>
  <c r="S38" i="2"/>
  <c r="U38" i="2"/>
  <c r="V38" i="2"/>
  <c r="W38" i="2"/>
  <c r="X38" i="2"/>
  <c r="Z38" i="2"/>
  <c r="AA38" i="2"/>
  <c r="AC38" i="2"/>
  <c r="AD38" i="2"/>
  <c r="AE38" i="2"/>
  <c r="AF38" i="2"/>
  <c r="AH38" i="2"/>
  <c r="AI38" i="2"/>
  <c r="AJ38" i="2"/>
  <c r="AK38" i="2"/>
  <c r="A39" i="2"/>
  <c r="B39" i="2"/>
  <c r="C39" i="2"/>
  <c r="E39" i="2"/>
  <c r="F39" i="2"/>
  <c r="G39" i="2"/>
  <c r="I39" i="2"/>
  <c r="J39" i="2"/>
  <c r="K39" i="2"/>
  <c r="M39" i="2"/>
  <c r="N39" i="2"/>
  <c r="O39" i="2"/>
  <c r="Q39" i="2"/>
  <c r="R39" i="2"/>
  <c r="S39" i="2"/>
  <c r="U39" i="2"/>
  <c r="V39" i="2"/>
  <c r="W39" i="2"/>
  <c r="X39" i="2"/>
  <c r="Z39" i="2"/>
  <c r="AA39" i="2"/>
  <c r="AC39" i="2"/>
  <c r="AD39" i="2"/>
  <c r="AE39" i="2"/>
  <c r="AF39" i="2"/>
  <c r="AH39" i="2"/>
  <c r="AI39" i="2"/>
  <c r="AJ39" i="2"/>
  <c r="AK39" i="2"/>
  <c r="A40" i="2"/>
  <c r="B40" i="2"/>
  <c r="C40" i="2"/>
  <c r="E40" i="2"/>
  <c r="F40" i="2"/>
  <c r="G40" i="2"/>
  <c r="I40" i="2"/>
  <c r="J40" i="2"/>
  <c r="K40" i="2"/>
  <c r="M40" i="2"/>
  <c r="N40" i="2"/>
  <c r="O40" i="2"/>
  <c r="Q40" i="2"/>
  <c r="R40" i="2"/>
  <c r="S40" i="2"/>
  <c r="U40" i="2"/>
  <c r="V40" i="2"/>
  <c r="W40" i="2"/>
  <c r="X40" i="2"/>
  <c r="Z40" i="2"/>
  <c r="AA40" i="2"/>
  <c r="AC40" i="2"/>
  <c r="AD40" i="2"/>
  <c r="AE40" i="2"/>
  <c r="AF40" i="2"/>
  <c r="AH40" i="2"/>
  <c r="AI40" i="2"/>
  <c r="AJ40" i="2"/>
  <c r="AK40" i="2"/>
  <c r="A41" i="2"/>
  <c r="B41" i="2"/>
  <c r="C41" i="2"/>
  <c r="E41" i="2"/>
  <c r="F41" i="2"/>
  <c r="G41" i="2"/>
  <c r="I41" i="2"/>
  <c r="J41" i="2"/>
  <c r="K41" i="2"/>
  <c r="M41" i="2"/>
  <c r="N41" i="2"/>
  <c r="O41" i="2"/>
  <c r="Q41" i="2"/>
  <c r="R41" i="2"/>
  <c r="S41" i="2"/>
  <c r="U41" i="2"/>
  <c r="V41" i="2"/>
  <c r="W41" i="2"/>
  <c r="X41" i="2"/>
  <c r="Z41" i="2"/>
  <c r="AA41" i="2"/>
  <c r="AC41" i="2"/>
  <c r="AD41" i="2"/>
  <c r="AE41" i="2"/>
  <c r="AF41" i="2"/>
  <c r="AH41" i="2"/>
  <c r="AI41" i="2"/>
  <c r="AJ41" i="2"/>
  <c r="AK41" i="2"/>
  <c r="A42" i="2"/>
  <c r="B42" i="2"/>
  <c r="C42" i="2"/>
  <c r="E42" i="2"/>
  <c r="F42" i="2"/>
  <c r="G42" i="2"/>
  <c r="I42" i="2"/>
  <c r="J42" i="2"/>
  <c r="K42" i="2"/>
  <c r="M42" i="2"/>
  <c r="N42" i="2"/>
  <c r="O42" i="2"/>
  <c r="Q42" i="2"/>
  <c r="R42" i="2"/>
  <c r="S42" i="2"/>
  <c r="U42" i="2"/>
  <c r="V42" i="2"/>
  <c r="W42" i="2"/>
  <c r="X42" i="2"/>
  <c r="Z42" i="2"/>
  <c r="AA42" i="2"/>
  <c r="AC42" i="2"/>
  <c r="AD42" i="2"/>
  <c r="AE42" i="2"/>
  <c r="AF42" i="2"/>
  <c r="AH42" i="2"/>
  <c r="AI42" i="2"/>
  <c r="AJ42" i="2"/>
  <c r="AK42" i="2"/>
  <c r="A43" i="2"/>
  <c r="B43" i="2"/>
  <c r="C43" i="2"/>
  <c r="E43" i="2"/>
  <c r="F43" i="2"/>
  <c r="G43" i="2"/>
  <c r="I43" i="2"/>
  <c r="J43" i="2"/>
  <c r="K43" i="2"/>
  <c r="M43" i="2"/>
  <c r="N43" i="2"/>
  <c r="O43" i="2"/>
  <c r="Q43" i="2"/>
  <c r="R43" i="2"/>
  <c r="S43" i="2"/>
  <c r="U43" i="2"/>
  <c r="V43" i="2"/>
  <c r="W43" i="2"/>
  <c r="X43" i="2"/>
  <c r="Z43" i="2"/>
  <c r="AA43" i="2"/>
  <c r="AC43" i="2"/>
  <c r="AD43" i="2"/>
  <c r="AE43" i="2"/>
  <c r="AF43" i="2"/>
  <c r="AH43" i="2"/>
  <c r="AI43" i="2"/>
  <c r="AJ43" i="2"/>
  <c r="AK43" i="2"/>
  <c r="A44" i="2"/>
  <c r="B44" i="2"/>
  <c r="C44" i="2"/>
  <c r="E44" i="2"/>
  <c r="F44" i="2"/>
  <c r="G44" i="2"/>
  <c r="I44" i="2"/>
  <c r="J44" i="2"/>
  <c r="K44" i="2"/>
  <c r="M44" i="2"/>
  <c r="N44" i="2"/>
  <c r="O44" i="2"/>
  <c r="Q44" i="2"/>
  <c r="R44" i="2"/>
  <c r="S44" i="2"/>
  <c r="U44" i="2"/>
  <c r="V44" i="2"/>
  <c r="W44" i="2"/>
  <c r="X44" i="2"/>
  <c r="Z44" i="2"/>
  <c r="AA44" i="2"/>
  <c r="AC44" i="2"/>
  <c r="AD44" i="2"/>
  <c r="AE44" i="2"/>
  <c r="AF44" i="2"/>
  <c r="AH44" i="2"/>
  <c r="AI44" i="2"/>
  <c r="AJ44" i="2"/>
  <c r="AK44" i="2"/>
  <c r="A45" i="2"/>
  <c r="B45" i="2"/>
  <c r="C45" i="2"/>
  <c r="E45" i="2"/>
  <c r="F45" i="2"/>
  <c r="G45" i="2"/>
  <c r="I45" i="2"/>
  <c r="J45" i="2"/>
  <c r="K45" i="2"/>
  <c r="M45" i="2"/>
  <c r="N45" i="2"/>
  <c r="O45" i="2"/>
  <c r="Q45" i="2"/>
  <c r="R45" i="2"/>
  <c r="S45" i="2"/>
  <c r="U45" i="2"/>
  <c r="V45" i="2"/>
  <c r="W45" i="2"/>
  <c r="X45" i="2"/>
  <c r="Z45" i="2"/>
  <c r="AA45" i="2"/>
  <c r="AC45" i="2"/>
  <c r="AD45" i="2"/>
  <c r="AE45" i="2"/>
  <c r="AF45" i="2"/>
  <c r="AH45" i="2"/>
  <c r="AI45" i="2"/>
  <c r="AJ45" i="2"/>
  <c r="AK45" i="2"/>
  <c r="A46" i="2"/>
  <c r="B46" i="2"/>
  <c r="C46" i="2"/>
  <c r="E46" i="2"/>
  <c r="F46" i="2"/>
  <c r="G46" i="2"/>
  <c r="I46" i="2"/>
  <c r="J46" i="2"/>
  <c r="K46" i="2"/>
  <c r="M46" i="2"/>
  <c r="N46" i="2"/>
  <c r="O46" i="2"/>
  <c r="Q46" i="2"/>
  <c r="R46" i="2"/>
  <c r="S46" i="2"/>
  <c r="U46" i="2"/>
  <c r="V46" i="2"/>
  <c r="W46" i="2"/>
  <c r="X46" i="2"/>
  <c r="Z46" i="2"/>
  <c r="AA46" i="2"/>
  <c r="AC46" i="2"/>
  <c r="AD46" i="2"/>
  <c r="AE46" i="2"/>
  <c r="AF46" i="2"/>
  <c r="AH46" i="2"/>
  <c r="AI46" i="2"/>
  <c r="AJ46" i="2"/>
  <c r="AK46" i="2"/>
  <c r="A47" i="2"/>
  <c r="B47" i="2"/>
  <c r="C47" i="2"/>
  <c r="E47" i="2"/>
  <c r="F47" i="2"/>
  <c r="G47" i="2"/>
  <c r="I47" i="2"/>
  <c r="J47" i="2"/>
  <c r="K47" i="2"/>
  <c r="M47" i="2"/>
  <c r="N47" i="2"/>
  <c r="O47" i="2"/>
  <c r="Q47" i="2"/>
  <c r="R47" i="2"/>
  <c r="S47" i="2"/>
  <c r="U47" i="2"/>
  <c r="V47" i="2"/>
  <c r="W47" i="2"/>
  <c r="X47" i="2"/>
  <c r="Z47" i="2"/>
  <c r="AA47" i="2"/>
  <c r="AC47" i="2"/>
  <c r="AD47" i="2"/>
  <c r="AE47" i="2"/>
  <c r="AF47" i="2"/>
  <c r="AH47" i="2"/>
  <c r="AI47" i="2"/>
  <c r="AJ47" i="2"/>
  <c r="AK47" i="2"/>
  <c r="A48" i="2"/>
  <c r="B48" i="2"/>
  <c r="C48" i="2"/>
  <c r="E48" i="2"/>
  <c r="F48" i="2"/>
  <c r="G48" i="2"/>
  <c r="I48" i="2"/>
  <c r="J48" i="2"/>
  <c r="K48" i="2"/>
  <c r="M48" i="2"/>
  <c r="N48" i="2"/>
  <c r="O48" i="2"/>
  <c r="Q48" i="2"/>
  <c r="R48" i="2"/>
  <c r="S48" i="2"/>
  <c r="U48" i="2"/>
  <c r="V48" i="2"/>
  <c r="W48" i="2"/>
  <c r="X48" i="2"/>
  <c r="Z48" i="2"/>
  <c r="AA48" i="2"/>
  <c r="AC48" i="2"/>
  <c r="AD48" i="2"/>
  <c r="AE48" i="2"/>
  <c r="AF48" i="2"/>
  <c r="AH48" i="2"/>
  <c r="AI48" i="2"/>
  <c r="AJ48" i="2"/>
  <c r="AK48" i="2"/>
  <c r="A49" i="2"/>
  <c r="B49" i="2"/>
  <c r="C49" i="2"/>
  <c r="E49" i="2"/>
  <c r="F49" i="2"/>
  <c r="G49" i="2"/>
  <c r="I49" i="2"/>
  <c r="J49" i="2"/>
  <c r="K49" i="2"/>
  <c r="M49" i="2"/>
  <c r="N49" i="2"/>
  <c r="O49" i="2"/>
  <c r="Q49" i="2"/>
  <c r="R49" i="2"/>
  <c r="S49" i="2"/>
  <c r="U49" i="2"/>
  <c r="V49" i="2"/>
  <c r="W49" i="2"/>
  <c r="X49" i="2"/>
  <c r="Z49" i="2"/>
  <c r="AA49" i="2"/>
  <c r="AC49" i="2"/>
  <c r="AD49" i="2"/>
  <c r="AE49" i="2"/>
  <c r="AF49" i="2"/>
  <c r="AH49" i="2"/>
  <c r="AI49" i="2"/>
  <c r="AJ49" i="2"/>
  <c r="AK49" i="2"/>
  <c r="A50" i="2"/>
  <c r="B50" i="2"/>
  <c r="C50" i="2"/>
  <c r="E50" i="2"/>
  <c r="F50" i="2"/>
  <c r="G50" i="2"/>
  <c r="I50" i="2"/>
  <c r="J50" i="2"/>
  <c r="K50" i="2"/>
  <c r="M50" i="2"/>
  <c r="N50" i="2"/>
  <c r="O50" i="2"/>
  <c r="Q50" i="2"/>
  <c r="R50" i="2"/>
  <c r="S50" i="2"/>
  <c r="U50" i="2"/>
  <c r="V50" i="2"/>
  <c r="W50" i="2"/>
  <c r="X50" i="2"/>
  <c r="Z50" i="2"/>
  <c r="AA50" i="2"/>
  <c r="AC50" i="2"/>
  <c r="AD50" i="2"/>
  <c r="AE50" i="2"/>
  <c r="AF50" i="2"/>
  <c r="AH50" i="2"/>
  <c r="AI50" i="2"/>
  <c r="AJ50" i="2"/>
  <c r="AK50" i="2"/>
  <c r="A51" i="2"/>
  <c r="B51" i="2"/>
  <c r="C51" i="2"/>
  <c r="E51" i="2"/>
  <c r="F51" i="2"/>
  <c r="G51" i="2"/>
  <c r="I51" i="2"/>
  <c r="J51" i="2"/>
  <c r="K51" i="2"/>
  <c r="M51" i="2"/>
  <c r="N51" i="2"/>
  <c r="O51" i="2"/>
  <c r="Q51" i="2"/>
  <c r="R51" i="2"/>
  <c r="S51" i="2"/>
  <c r="U51" i="2"/>
  <c r="V51" i="2"/>
  <c r="W51" i="2"/>
  <c r="X51" i="2"/>
  <c r="Z51" i="2"/>
  <c r="AA51" i="2"/>
  <c r="AC51" i="2"/>
  <c r="AD51" i="2"/>
  <c r="AE51" i="2"/>
  <c r="AF51" i="2"/>
  <c r="AH51" i="2"/>
  <c r="AI51" i="2"/>
  <c r="AJ51" i="2"/>
  <c r="AK51" i="2"/>
  <c r="A52" i="2"/>
  <c r="B52" i="2"/>
  <c r="C52" i="2"/>
  <c r="E52" i="2"/>
  <c r="F52" i="2"/>
  <c r="G52" i="2"/>
  <c r="I52" i="2"/>
  <c r="J52" i="2"/>
  <c r="K52" i="2"/>
  <c r="M52" i="2"/>
  <c r="N52" i="2"/>
  <c r="O52" i="2"/>
  <c r="Q52" i="2"/>
  <c r="R52" i="2"/>
  <c r="S52" i="2"/>
  <c r="U52" i="2"/>
  <c r="V52" i="2"/>
  <c r="W52" i="2"/>
  <c r="X52" i="2"/>
  <c r="Z52" i="2"/>
  <c r="AA52" i="2"/>
  <c r="AC52" i="2"/>
  <c r="AD52" i="2"/>
  <c r="AE52" i="2"/>
  <c r="AF52" i="2"/>
  <c r="AH52" i="2"/>
  <c r="AI52" i="2"/>
  <c r="AJ52" i="2"/>
  <c r="AK52" i="2"/>
  <c r="A53" i="2"/>
  <c r="B53" i="2"/>
  <c r="C53" i="2"/>
  <c r="E53" i="2"/>
  <c r="F53" i="2"/>
  <c r="G53" i="2"/>
  <c r="I53" i="2"/>
  <c r="J53" i="2"/>
  <c r="K53" i="2"/>
  <c r="M53" i="2"/>
  <c r="N53" i="2"/>
  <c r="O53" i="2"/>
  <c r="Q53" i="2"/>
  <c r="R53" i="2"/>
  <c r="S53" i="2"/>
  <c r="U53" i="2"/>
  <c r="V53" i="2"/>
  <c r="W53" i="2"/>
  <c r="X53" i="2"/>
  <c r="Z53" i="2"/>
  <c r="AA53" i="2"/>
  <c r="AC53" i="2"/>
  <c r="AD53" i="2"/>
  <c r="AE53" i="2"/>
  <c r="AF53" i="2"/>
  <c r="AH53" i="2"/>
  <c r="AI53" i="2"/>
  <c r="AJ53" i="2"/>
  <c r="AK53" i="2"/>
  <c r="A54" i="2"/>
  <c r="B54" i="2"/>
  <c r="C54" i="2"/>
  <c r="E54" i="2"/>
  <c r="F54" i="2"/>
  <c r="G54" i="2"/>
  <c r="I54" i="2"/>
  <c r="J54" i="2"/>
  <c r="K54" i="2"/>
  <c r="M54" i="2"/>
  <c r="N54" i="2"/>
  <c r="O54" i="2"/>
  <c r="Q54" i="2"/>
  <c r="R54" i="2"/>
  <c r="S54" i="2"/>
  <c r="U54" i="2"/>
  <c r="V54" i="2"/>
  <c r="W54" i="2"/>
  <c r="X54" i="2"/>
  <c r="Z54" i="2"/>
  <c r="AA54" i="2"/>
  <c r="AC54" i="2"/>
  <c r="AD54" i="2"/>
  <c r="AE54" i="2"/>
  <c r="AF54" i="2"/>
  <c r="AH54" i="2"/>
  <c r="AI54" i="2"/>
  <c r="AJ54" i="2"/>
  <c r="AK54" i="2"/>
  <c r="A55" i="2"/>
  <c r="B55" i="2"/>
  <c r="C55" i="2"/>
  <c r="E55" i="2"/>
  <c r="F55" i="2"/>
  <c r="G55" i="2"/>
  <c r="I55" i="2"/>
  <c r="J55" i="2"/>
  <c r="K55" i="2"/>
  <c r="M55" i="2"/>
  <c r="N55" i="2"/>
  <c r="O55" i="2"/>
  <c r="Q55" i="2"/>
  <c r="R55" i="2"/>
  <c r="S55" i="2"/>
  <c r="U55" i="2"/>
  <c r="V55" i="2"/>
  <c r="W55" i="2"/>
  <c r="X55" i="2"/>
  <c r="Z55" i="2"/>
  <c r="AA55" i="2"/>
  <c r="AC55" i="2"/>
  <c r="AD55" i="2"/>
  <c r="AE55" i="2"/>
  <c r="AF55" i="2"/>
  <c r="AH55" i="2"/>
  <c r="AI55" i="2"/>
  <c r="AJ55" i="2"/>
  <c r="AK55" i="2"/>
  <c r="A56" i="2"/>
  <c r="B56" i="2"/>
  <c r="C56" i="2"/>
  <c r="E56" i="2"/>
  <c r="F56" i="2"/>
  <c r="G56" i="2"/>
  <c r="I56" i="2"/>
  <c r="J56" i="2"/>
  <c r="K56" i="2"/>
  <c r="M56" i="2"/>
  <c r="N56" i="2"/>
  <c r="O56" i="2"/>
  <c r="Q56" i="2"/>
  <c r="R56" i="2"/>
  <c r="S56" i="2"/>
  <c r="U56" i="2"/>
  <c r="V56" i="2"/>
  <c r="W56" i="2"/>
  <c r="X56" i="2"/>
  <c r="Z56" i="2"/>
  <c r="AA56" i="2"/>
  <c r="AC56" i="2"/>
  <c r="AD56" i="2"/>
  <c r="AE56" i="2"/>
  <c r="AF56" i="2"/>
  <c r="AH56" i="2"/>
  <c r="AI56" i="2"/>
  <c r="AJ56" i="2"/>
  <c r="AK56" i="2"/>
  <c r="A57" i="2"/>
  <c r="B57" i="2"/>
  <c r="C57" i="2"/>
  <c r="E57" i="2"/>
  <c r="F57" i="2"/>
  <c r="G57" i="2"/>
  <c r="I57" i="2"/>
  <c r="J57" i="2"/>
  <c r="K57" i="2"/>
  <c r="M57" i="2"/>
  <c r="N57" i="2"/>
  <c r="O57" i="2"/>
  <c r="Q57" i="2"/>
  <c r="R57" i="2"/>
  <c r="S57" i="2"/>
  <c r="U57" i="2"/>
  <c r="V57" i="2"/>
  <c r="W57" i="2"/>
  <c r="X57" i="2"/>
  <c r="Z57" i="2"/>
  <c r="AA57" i="2"/>
  <c r="AC57" i="2"/>
  <c r="AD57" i="2"/>
  <c r="AE57" i="2"/>
  <c r="AF57" i="2"/>
  <c r="AH57" i="2"/>
  <c r="AI57" i="2"/>
  <c r="AJ57" i="2"/>
  <c r="AK57" i="2"/>
  <c r="A58" i="2"/>
  <c r="B58" i="2"/>
  <c r="C58" i="2"/>
  <c r="E58" i="2"/>
  <c r="F58" i="2"/>
  <c r="G58" i="2"/>
  <c r="I58" i="2"/>
  <c r="J58" i="2"/>
  <c r="K58" i="2"/>
  <c r="M58" i="2"/>
  <c r="N58" i="2"/>
  <c r="O58" i="2"/>
  <c r="Q58" i="2"/>
  <c r="R58" i="2"/>
  <c r="S58" i="2"/>
  <c r="U58" i="2"/>
  <c r="V58" i="2"/>
  <c r="W58" i="2"/>
  <c r="X58" i="2"/>
  <c r="Z58" i="2"/>
  <c r="AA58" i="2"/>
  <c r="AC58" i="2"/>
  <c r="AD58" i="2"/>
  <c r="AE58" i="2"/>
  <c r="AF58" i="2"/>
  <c r="AH58" i="2"/>
  <c r="AI58" i="2"/>
  <c r="AJ58" i="2"/>
  <c r="AK58" i="2"/>
  <c r="A59" i="2"/>
  <c r="B59" i="2"/>
  <c r="C59" i="2"/>
  <c r="E59" i="2"/>
  <c r="F59" i="2"/>
  <c r="G59" i="2"/>
  <c r="I59" i="2"/>
  <c r="J59" i="2"/>
  <c r="K59" i="2"/>
  <c r="M59" i="2"/>
  <c r="N59" i="2"/>
  <c r="O59" i="2"/>
  <c r="Q59" i="2"/>
  <c r="R59" i="2"/>
  <c r="S59" i="2"/>
  <c r="U59" i="2"/>
  <c r="V59" i="2"/>
  <c r="W59" i="2"/>
  <c r="X59" i="2"/>
  <c r="Z59" i="2"/>
  <c r="AA59" i="2"/>
  <c r="AC59" i="2"/>
  <c r="AD59" i="2"/>
  <c r="AE59" i="2"/>
  <c r="AF59" i="2"/>
  <c r="AH59" i="2"/>
  <c r="AI59" i="2"/>
  <c r="AJ59" i="2"/>
  <c r="AK59" i="2"/>
  <c r="A60" i="2"/>
  <c r="B60" i="2"/>
  <c r="C60" i="2"/>
  <c r="E60" i="2"/>
  <c r="F60" i="2"/>
  <c r="G60" i="2"/>
  <c r="I60" i="2"/>
  <c r="J60" i="2"/>
  <c r="K60" i="2"/>
  <c r="M60" i="2"/>
  <c r="N60" i="2"/>
  <c r="O60" i="2"/>
  <c r="Q60" i="2"/>
  <c r="R60" i="2"/>
  <c r="S60" i="2"/>
  <c r="U60" i="2"/>
  <c r="V60" i="2"/>
  <c r="W60" i="2"/>
  <c r="X60" i="2"/>
  <c r="Z60" i="2"/>
  <c r="AA60" i="2"/>
  <c r="AC60" i="2"/>
  <c r="AD60" i="2"/>
  <c r="AE60" i="2"/>
  <c r="AF60" i="2"/>
  <c r="AH60" i="2"/>
  <c r="AI60" i="2"/>
  <c r="AJ60" i="2"/>
  <c r="AK60" i="2"/>
  <c r="A61" i="2"/>
  <c r="B61" i="2"/>
  <c r="C61" i="2"/>
  <c r="E61" i="2"/>
  <c r="F61" i="2"/>
  <c r="G61" i="2"/>
  <c r="I61" i="2"/>
  <c r="J61" i="2"/>
  <c r="K61" i="2"/>
  <c r="M61" i="2"/>
  <c r="N61" i="2"/>
  <c r="O61" i="2"/>
  <c r="Q61" i="2"/>
  <c r="R61" i="2"/>
  <c r="S61" i="2"/>
  <c r="U61" i="2"/>
  <c r="V61" i="2"/>
  <c r="W61" i="2"/>
  <c r="X61" i="2"/>
  <c r="Z61" i="2"/>
  <c r="AA61" i="2"/>
  <c r="AC61" i="2"/>
  <c r="AD61" i="2"/>
  <c r="AE61" i="2"/>
  <c r="AF61" i="2"/>
  <c r="AH61" i="2"/>
  <c r="AI61" i="2"/>
  <c r="AJ61" i="2"/>
  <c r="AK61" i="2"/>
  <c r="A62" i="2"/>
  <c r="B62" i="2"/>
  <c r="C62" i="2"/>
  <c r="E62" i="2"/>
  <c r="F62" i="2"/>
  <c r="G62" i="2"/>
  <c r="I62" i="2"/>
  <c r="J62" i="2"/>
  <c r="K62" i="2"/>
  <c r="M62" i="2"/>
  <c r="N62" i="2"/>
  <c r="O62" i="2"/>
  <c r="Q62" i="2"/>
  <c r="R62" i="2"/>
  <c r="S62" i="2"/>
  <c r="U62" i="2"/>
  <c r="V62" i="2"/>
  <c r="W62" i="2"/>
  <c r="X62" i="2"/>
  <c r="Z62" i="2"/>
  <c r="AA62" i="2"/>
  <c r="AC62" i="2"/>
  <c r="AD62" i="2"/>
  <c r="AE62" i="2"/>
  <c r="AF62" i="2"/>
  <c r="AH62" i="2"/>
  <c r="AI62" i="2"/>
  <c r="AJ62" i="2"/>
  <c r="AK62" i="2"/>
  <c r="A63" i="2"/>
  <c r="B63" i="2"/>
  <c r="C63" i="2"/>
  <c r="E63" i="2"/>
  <c r="F63" i="2"/>
  <c r="G63" i="2"/>
  <c r="I63" i="2"/>
  <c r="J63" i="2"/>
  <c r="K63" i="2"/>
  <c r="M63" i="2"/>
  <c r="N63" i="2"/>
  <c r="O63" i="2"/>
  <c r="Q63" i="2"/>
  <c r="R63" i="2"/>
  <c r="S63" i="2"/>
  <c r="U63" i="2"/>
  <c r="V63" i="2"/>
  <c r="W63" i="2"/>
  <c r="X63" i="2"/>
  <c r="Z63" i="2"/>
  <c r="AA63" i="2"/>
  <c r="AC63" i="2"/>
  <c r="AD63" i="2"/>
  <c r="AE63" i="2"/>
  <c r="AF63" i="2"/>
  <c r="AH63" i="2"/>
  <c r="AI63" i="2"/>
  <c r="AJ63" i="2"/>
  <c r="AK63" i="2"/>
  <c r="A64" i="2"/>
  <c r="B64" i="2"/>
  <c r="C64" i="2"/>
  <c r="E64" i="2"/>
  <c r="F64" i="2"/>
  <c r="G64" i="2"/>
  <c r="I64" i="2"/>
  <c r="J64" i="2"/>
  <c r="K64" i="2"/>
  <c r="M64" i="2"/>
  <c r="N64" i="2"/>
  <c r="O64" i="2"/>
  <c r="Q64" i="2"/>
  <c r="R64" i="2"/>
  <c r="S64" i="2"/>
  <c r="U64" i="2"/>
  <c r="V64" i="2"/>
  <c r="W64" i="2"/>
  <c r="X64" i="2"/>
  <c r="Z64" i="2"/>
  <c r="AA64" i="2"/>
  <c r="AC64" i="2"/>
  <c r="AD64" i="2"/>
  <c r="AE64" i="2"/>
  <c r="AF64" i="2"/>
  <c r="AH64" i="2"/>
  <c r="AI64" i="2"/>
  <c r="AJ64" i="2"/>
  <c r="AK64" i="2"/>
  <c r="A65" i="2"/>
  <c r="B65" i="2"/>
  <c r="C65" i="2"/>
  <c r="E65" i="2"/>
  <c r="F65" i="2"/>
  <c r="G65" i="2"/>
  <c r="I65" i="2"/>
  <c r="J65" i="2"/>
  <c r="K65" i="2"/>
  <c r="M65" i="2"/>
  <c r="N65" i="2"/>
  <c r="O65" i="2"/>
  <c r="Q65" i="2"/>
  <c r="R65" i="2"/>
  <c r="S65" i="2"/>
  <c r="U65" i="2"/>
  <c r="V65" i="2"/>
  <c r="W65" i="2"/>
  <c r="X65" i="2"/>
  <c r="Z65" i="2"/>
  <c r="AA65" i="2"/>
  <c r="AC65" i="2"/>
  <c r="AD65" i="2"/>
  <c r="AE65" i="2"/>
  <c r="AF65" i="2"/>
  <c r="AH65" i="2"/>
  <c r="AI65" i="2"/>
  <c r="AJ65" i="2"/>
  <c r="AK65" i="2"/>
  <c r="A66" i="2"/>
  <c r="B66" i="2"/>
  <c r="C66" i="2"/>
  <c r="E66" i="2"/>
  <c r="F66" i="2"/>
  <c r="G66" i="2"/>
  <c r="I66" i="2"/>
  <c r="J66" i="2"/>
  <c r="K66" i="2"/>
  <c r="M66" i="2"/>
  <c r="N66" i="2"/>
  <c r="O66" i="2"/>
  <c r="Q66" i="2"/>
  <c r="R66" i="2"/>
  <c r="S66" i="2"/>
  <c r="U66" i="2"/>
  <c r="V66" i="2"/>
  <c r="W66" i="2"/>
  <c r="X66" i="2"/>
  <c r="Z66" i="2"/>
  <c r="AA66" i="2"/>
  <c r="AC66" i="2"/>
  <c r="AD66" i="2"/>
  <c r="AE66" i="2"/>
  <c r="AF66" i="2"/>
  <c r="AH66" i="2"/>
  <c r="AI66" i="2"/>
  <c r="AJ66" i="2"/>
  <c r="AK66" i="2"/>
  <c r="A67" i="2"/>
  <c r="B67" i="2"/>
  <c r="C67" i="2"/>
  <c r="E67" i="2"/>
  <c r="F67" i="2"/>
  <c r="G67" i="2"/>
  <c r="I67" i="2"/>
  <c r="J67" i="2"/>
  <c r="K67" i="2"/>
  <c r="M67" i="2"/>
  <c r="N67" i="2"/>
  <c r="O67" i="2"/>
  <c r="Q67" i="2"/>
  <c r="R67" i="2"/>
  <c r="S67" i="2"/>
  <c r="U67" i="2"/>
  <c r="V67" i="2"/>
  <c r="W67" i="2"/>
  <c r="X67" i="2"/>
  <c r="Z67" i="2"/>
  <c r="AA67" i="2"/>
  <c r="AC67" i="2"/>
  <c r="AD67" i="2"/>
  <c r="AE67" i="2"/>
  <c r="AF67" i="2"/>
  <c r="AH67" i="2"/>
  <c r="AI67" i="2"/>
  <c r="AJ67" i="2"/>
  <c r="AK67" i="2"/>
  <c r="H3" i="4"/>
  <c r="D5" i="4"/>
  <c r="F5" i="4"/>
  <c r="B12" i="4"/>
  <c r="D12" i="4"/>
  <c r="F12" i="4"/>
  <c r="B14" i="4"/>
  <c r="D14" i="4"/>
  <c r="F14" i="4"/>
  <c r="H14" i="4"/>
</calcChain>
</file>

<file path=xl/sharedStrings.xml><?xml version="1.0" encoding="utf-8"?>
<sst xmlns="http://schemas.openxmlformats.org/spreadsheetml/2006/main" count="120" uniqueCount="78">
  <si>
    <t>Effective Date</t>
  </si>
  <si>
    <t>Prompt Month</t>
  </si>
  <si>
    <t>Curve Code</t>
  </si>
  <si>
    <t>NG</t>
  </si>
  <si>
    <t>IF-ELPO/SJ</t>
  </si>
  <si>
    <t>IF-ELPO/PERMIAN</t>
  </si>
  <si>
    <t>IF-NWPL_ROCKY_M</t>
  </si>
  <si>
    <t>CGPR-AECO/BASIS</t>
  </si>
  <si>
    <t>NGI-SOCAL</t>
  </si>
  <si>
    <t>NGI-MALIN</t>
  </si>
  <si>
    <t>NGI-PGE/CG</t>
  </si>
  <si>
    <t>IF-NTHWST/CANBR</t>
  </si>
  <si>
    <t>IF-NGPL/MIDCON</t>
  </si>
  <si>
    <t>Curve Type</t>
  </si>
  <si>
    <t>PR</t>
  </si>
  <si>
    <t>Book Code 1</t>
  </si>
  <si>
    <t>P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</si>
  <si>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</si>
  <si>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</si>
  <si>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</si>
  <si>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</si>
  <si>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</si>
  <si>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</si>
  <si>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</si>
  <si>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</si>
  <si>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</si>
  <si>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</si>
  <si>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</si>
  <si>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</si>
  <si>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</si>
  <si>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</si>
  <si>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</si>
  <si>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</si>
  <si>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Prior Day GD HH</t>
  </si>
  <si>
    <t>Holiday Schedule</t>
  </si>
  <si>
    <t>IF-WAHA-TX</t>
  </si>
  <si>
    <t>IF-HEHUB</t>
  </si>
  <si>
    <t>INTNS</t>
  </si>
  <si>
    <t>R</t>
  </si>
  <si>
    <t>AA</t>
  </si>
  <si>
    <t>s8</t>
  </si>
  <si>
    <t>CGPR-DAWN</t>
  </si>
  <si>
    <t>PWRP</t>
  </si>
  <si>
    <t>s9</t>
  </si>
  <si>
    <t>NGI-PGE/TOPOCK</t>
  </si>
  <si>
    <t>Leg 1</t>
  </si>
  <si>
    <t>Leg 2</t>
  </si>
  <si>
    <t>Leg 3</t>
  </si>
  <si>
    <t>Start Date</t>
  </si>
  <si>
    <t>End Date</t>
  </si>
  <si>
    <t>Volume</t>
  </si>
  <si>
    <t>Desk Bid</t>
  </si>
  <si>
    <t>Customer Offer</t>
  </si>
  <si>
    <t>Orig Amount</t>
  </si>
  <si>
    <t>Delivery Date</t>
  </si>
  <si>
    <t>Days in Delivery</t>
  </si>
  <si>
    <t>Settlement Date</t>
  </si>
  <si>
    <t>Physical</t>
  </si>
  <si>
    <t>Volume 1</t>
  </si>
  <si>
    <t>Volume 2</t>
  </si>
  <si>
    <t>Volume 3</t>
  </si>
  <si>
    <t xml:space="preserve">Desk </t>
  </si>
  <si>
    <t>Bid 1</t>
  </si>
  <si>
    <t>Bid 2</t>
  </si>
  <si>
    <t>Bid 3</t>
  </si>
  <si>
    <t>Customer</t>
  </si>
  <si>
    <t>Offer 1</t>
  </si>
  <si>
    <t>Offer 2</t>
  </si>
  <si>
    <t>Offer 3</t>
  </si>
  <si>
    <t xml:space="preserve">Origination </t>
  </si>
  <si>
    <t>Total</t>
  </si>
  <si>
    <t>Total Origination</t>
  </si>
  <si>
    <t>Discount Factors</t>
  </si>
  <si>
    <t>Libor</t>
  </si>
  <si>
    <t>PVIF</t>
  </si>
  <si>
    <t>PV Volume</t>
  </si>
  <si>
    <t>Origination</t>
  </si>
  <si>
    <t>Total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</si>
</sst>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\ h:mm:ss"/>
    <numFmt numFmtId="165" formatCode="mmm\-dd\-yy"/>
    <numFmt numFmtId="166" formatCode="0.000"/>
    <numFmt numFmtId="168" formatCode="_(* #,##0_);_(* \(#,##0\);_(* &quot;-&quot;??_);_(@_)"/>
    <numFmt numFmtId="169" formatCode="&quot;$&quot;#,##0.000"/>
    <numFmt numFmtId="170" formatCode="_(&quot;$&quot;* #,##0.000_);_(&quot;$&quot;* \(#,##0.000\);_(&quot;$&quot;* &quot;-&quot;??_);_(@_)"/>
    <numFmt numFmtId="173" formatCode="_(&quot;$&quot;* #,##0_);_(&quot;$&quot;* \(#,##0\);_(&quot;$&quot;* &quot;-&quot;??_);_(@_)"/>
    <numFmt numFmtId="175" formatCode="0.000%"/>
    <numFmt numFmtId="177" formatCode="_(* #,##0.0000_);_(* \(#,##0.000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sz val="10"/>
      <color indexed="32"/>
      <name val="Times New Roman"/>
      <family val="1"/>
    </font>
    <font>
      <b/>
      <sz val="10"/>
      <name val="Times New Roman"/>
      <family val="1"/>
    </font>
    <font>
      <b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3" fontId="3" fillId="0" borderId="0" xfId="0" applyNumberFormat="1" applyFont="1"/>
    <xf numFmtId="14" fontId="3" fillId="0" borderId="1" xfId="0" applyNumberFormat="1" applyFont="1" applyBorder="1" applyAlignment="1" applyProtection="1">
      <alignment horizontal="right"/>
    </xf>
    <xf numFmtId="164" fontId="4" fillId="2" borderId="1" xfId="0" applyNumberFormat="1" applyFont="1" applyFill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17" fontId="3" fillId="0" borderId="1" xfId="0" applyNumberFormat="1" applyFont="1" applyBorder="1" applyAlignment="1" applyProtection="1">
      <alignment horizontal="right"/>
    </xf>
    <xf numFmtId="0" fontId="3" fillId="0" borderId="0" xfId="0" applyFont="1" applyBorder="1"/>
    <xf numFmtId="0" fontId="3" fillId="0" borderId="1" xfId="0" applyFont="1" applyBorder="1" applyAlignment="1">
      <alignment horizontal="right"/>
    </xf>
    <xf numFmtId="1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" fontId="3" fillId="0" borderId="0" xfId="0" applyNumberFormat="1" applyFont="1"/>
    <xf numFmtId="0" fontId="5" fillId="3" borderId="2" xfId="0" applyFont="1" applyFill="1" applyBorder="1" applyAlignment="1">
      <alignment horizontal="center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14" fontId="3" fillId="2" borderId="5" xfId="0" applyNumberFormat="1" applyFont="1" applyFill="1" applyBorder="1"/>
    <xf numFmtId="166" fontId="0" fillId="0" borderId="0" xfId="0" applyNumberFormat="1"/>
    <xf numFmtId="165" fontId="0" fillId="0" borderId="0" xfId="0" applyNumberFormat="1"/>
    <xf numFmtId="14" fontId="3" fillId="4" borderId="1" xfId="0" applyNumberFormat="1" applyFont="1" applyFill="1" applyBorder="1" applyAlignment="1">
      <alignment horizontal="right"/>
    </xf>
    <xf numFmtId="15" fontId="3" fillId="0" borderId="0" xfId="0" applyNumberFormat="1" applyFont="1"/>
    <xf numFmtId="17" fontId="3" fillId="0" borderId="0" xfId="0" applyNumberFormat="1" applyFont="1"/>
    <xf numFmtId="0" fontId="5" fillId="0" borderId="0" xfId="0" applyFont="1"/>
    <xf numFmtId="0" fontId="5" fillId="0" borderId="0" xfId="0" applyNumberFormat="1" applyFont="1"/>
    <xf numFmtId="168" fontId="3" fillId="0" borderId="0" xfId="1" applyNumberFormat="1" applyFont="1"/>
    <xf numFmtId="170" fontId="3" fillId="0" borderId="0" xfId="2" applyNumberFormat="1" applyFont="1"/>
    <xf numFmtId="170" fontId="3" fillId="0" borderId="0" xfId="0" applyNumberFormat="1" applyFont="1"/>
    <xf numFmtId="173" fontId="3" fillId="0" borderId="0" xfId="2" applyNumberFormat="1" applyFont="1"/>
    <xf numFmtId="173" fontId="3" fillId="0" borderId="0" xfId="0" applyNumberFormat="1" applyFont="1"/>
    <xf numFmtId="175" fontId="3" fillId="0" borderId="0" xfId="3" applyNumberFormat="1" applyFont="1"/>
    <xf numFmtId="177" fontId="3" fillId="0" borderId="0" xfId="1" applyNumberFormat="1" applyFont="1"/>
    <xf numFmtId="168" fontId="3" fillId="0" borderId="0" xfId="0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73" fontId="2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5" fontId="6" fillId="3" borderId="0" xfId="0" applyNumberFormat="1" applyFont="1" applyFill="1" applyAlignment="1">
      <alignment horizontal="center"/>
    </xf>
    <xf numFmtId="15" fontId="2" fillId="3" borderId="0" xfId="0" applyNumberFormat="1" applyFont="1" applyFill="1" applyAlignment="1">
      <alignment horizontal="center"/>
    </xf>
    <xf numFmtId="169" fontId="6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3" fontId="2" fillId="3" borderId="0" xfId="2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3" fontId="6" fillId="3" borderId="0" xfId="1" applyNumberFormat="1" applyFon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2" fillId="3" borderId="0" xfId="0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8</xdr:row>
          <xdr:rowOff>38100</xdr:rowOff>
        </xdr:from>
        <xdr:to>
          <xdr:col>2</xdr:col>
          <xdr:colOff>28575</xdr:colOff>
          <xdr:row>10</xdr:row>
          <xdr:rowOff>28575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F1218A7-F5A4-8B27-1785-95F1874959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edate"/>
    </defined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/>
  </sheetViews>
  <sheetFormatPr defaultRowHeight="12.75" x14ac:dyDescent="0.2"/>
  <cols>
    <col min="1" max="1" width="14.7109375" bestFit="1" customWidth="1"/>
    <col min="2" max="2" width="11.85546875" bestFit="1" customWidth="1"/>
    <col min="3" max="3" width="3.5703125" customWidth="1"/>
    <col min="4" max="4" width="11.28515625" bestFit="1" customWidth="1"/>
    <col min="5" max="5" width="3" customWidth="1"/>
    <col min="6" max="6" width="9.85546875" bestFit="1" customWidth="1"/>
    <col min="7" max="7" width="2.85546875" customWidth="1"/>
    <col min="8" max="8" width="11.28515625" bestFit="1" customWidth="1"/>
  </cols>
  <sheetData>
    <row r="2" spans="1:8" x14ac:dyDescent="0.2">
      <c r="B2" s="34" t="s">
        <v>45</v>
      </c>
      <c r="C2" s="34"/>
      <c r="D2" s="34" t="s">
        <v>46</v>
      </c>
      <c r="E2" s="34"/>
      <c r="F2" s="34" t="s">
        <v>47</v>
      </c>
      <c r="G2" s="35"/>
      <c r="H2" s="34" t="s">
        <v>70</v>
      </c>
    </row>
    <row r="3" spans="1:8" x14ac:dyDescent="0.2">
      <c r="A3" s="32" t="s">
        <v>50</v>
      </c>
      <c r="B3" s="45">
        <v>10000</v>
      </c>
      <c r="C3" s="45"/>
      <c r="D3" s="45">
        <v>21000</v>
      </c>
      <c r="E3" s="45"/>
      <c r="F3" s="45">
        <v>9000</v>
      </c>
      <c r="G3" s="46"/>
      <c r="H3" s="47">
        <f>B3+D3+F3</f>
        <v>40000</v>
      </c>
    </row>
    <row r="4" spans="1:8" x14ac:dyDescent="0.2">
      <c r="A4" s="32"/>
      <c r="B4" s="38"/>
      <c r="C4" s="38"/>
      <c r="D4" s="38"/>
      <c r="E4" s="38"/>
      <c r="F4" s="38"/>
      <c r="G4" s="36"/>
      <c r="H4" s="36"/>
    </row>
    <row r="5" spans="1:8" x14ac:dyDescent="0.2">
      <c r="A5" s="32" t="s">
        <v>48</v>
      </c>
      <c r="B5" s="39">
        <v>37196</v>
      </c>
      <c r="C5" s="39"/>
      <c r="D5" s="40">
        <f>B5</f>
        <v>37196</v>
      </c>
      <c r="E5" s="40"/>
      <c r="F5" s="40">
        <f>B5</f>
        <v>37196</v>
      </c>
      <c r="G5" s="36"/>
      <c r="H5" s="36"/>
    </row>
    <row r="6" spans="1:8" x14ac:dyDescent="0.2">
      <c r="A6" s="32" t="s">
        <v>49</v>
      </c>
      <c r="B6" s="39">
        <v>37346</v>
      </c>
      <c r="C6" s="38"/>
      <c r="D6" s="39">
        <v>38868</v>
      </c>
      <c r="E6" s="38"/>
      <c r="F6" s="39">
        <v>37346</v>
      </c>
      <c r="G6" s="36"/>
      <c r="H6" s="36"/>
    </row>
    <row r="7" spans="1:8" x14ac:dyDescent="0.2">
      <c r="A7" s="32"/>
      <c r="B7" s="38"/>
      <c r="C7" s="38"/>
      <c r="D7" s="38"/>
      <c r="E7" s="38"/>
      <c r="F7" s="38"/>
      <c r="G7" s="36"/>
      <c r="H7" s="36"/>
    </row>
    <row r="8" spans="1:8" x14ac:dyDescent="0.2">
      <c r="A8" s="32" t="s">
        <v>51</v>
      </c>
      <c r="B8" s="41">
        <v>-0.15</v>
      </c>
      <c r="C8" s="41"/>
      <c r="D8" s="41">
        <v>-1.4999999999999999E-2</v>
      </c>
      <c r="E8" s="41"/>
      <c r="F8" s="41">
        <v>-0.1</v>
      </c>
      <c r="G8" s="36"/>
      <c r="H8" s="36"/>
    </row>
    <row r="9" spans="1:8" x14ac:dyDescent="0.2">
      <c r="A9" s="32"/>
      <c r="B9" s="41"/>
      <c r="C9" s="41"/>
      <c r="D9" s="41"/>
      <c r="E9" s="41"/>
      <c r="F9" s="41"/>
      <c r="G9" s="36"/>
      <c r="H9" s="36"/>
    </row>
    <row r="10" spans="1:8" x14ac:dyDescent="0.2">
      <c r="A10" s="32" t="s">
        <v>52</v>
      </c>
      <c r="B10" s="41">
        <v>-0.1</v>
      </c>
      <c r="C10" s="41"/>
      <c r="D10" s="41">
        <v>-0.05</v>
      </c>
      <c r="E10" s="41"/>
      <c r="F10" s="41">
        <v>-0.1</v>
      </c>
      <c r="G10" s="36"/>
      <c r="H10" s="36"/>
    </row>
    <row r="11" spans="1:8" x14ac:dyDescent="0.2">
      <c r="A11" s="32"/>
      <c r="B11" s="42"/>
      <c r="C11" s="42"/>
      <c r="D11" s="42"/>
      <c r="E11" s="42"/>
      <c r="F11" s="42"/>
      <c r="G11" s="36"/>
      <c r="H11" s="36"/>
    </row>
    <row r="12" spans="1:8" x14ac:dyDescent="0.2">
      <c r="A12" s="32" t="s">
        <v>53</v>
      </c>
      <c r="B12" s="42">
        <f>-B10+B8</f>
        <v>-4.9999999999999989E-2</v>
      </c>
      <c r="C12" s="42"/>
      <c r="D12" s="42">
        <f>-D10+D8</f>
        <v>3.5000000000000003E-2</v>
      </c>
      <c r="E12" s="42"/>
      <c r="F12" s="42">
        <f>-F10+F8</f>
        <v>0</v>
      </c>
      <c r="G12" s="36"/>
      <c r="H12" s="36"/>
    </row>
    <row r="13" spans="1:8" x14ac:dyDescent="0.2">
      <c r="A13" s="33"/>
      <c r="B13" s="36"/>
      <c r="C13" s="36"/>
      <c r="D13" s="36"/>
      <c r="E13" s="36"/>
      <c r="F13" s="36"/>
      <c r="G13" s="36"/>
      <c r="H13" s="36"/>
    </row>
    <row r="14" spans="1:8" x14ac:dyDescent="0.2">
      <c r="A14" s="32" t="s">
        <v>77</v>
      </c>
      <c r="B14" s="43">
        <f ca="1">SUM(Detail!AH$6:AH$67)</f>
        <v>-74813.621905063235</v>
      </c>
      <c r="C14" s="44"/>
      <c r="D14" s="43">
        <f ca="1">SUM(Detail!AI$6:AI$67)</f>
        <v>1121150.7481795442</v>
      </c>
      <c r="E14" s="44"/>
      <c r="F14" s="43">
        <f ca="1">SUM(Detail!AJ$6:AJ$67)</f>
        <v>0</v>
      </c>
      <c r="G14" s="44"/>
      <c r="H14" s="37">
        <f ca="1">B14+D14+F14</f>
        <v>1046337.126274481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K22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6" sqref="A6"/>
    </sheetView>
  </sheetViews>
  <sheetFormatPr defaultRowHeight="12.75" x14ac:dyDescent="0.2"/>
  <cols>
    <col min="1" max="1" width="11.42578125" style="1" bestFit="1" customWidth="1"/>
    <col min="2" max="2" width="13.85546875" style="1" bestFit="1" customWidth="1"/>
    <col min="3" max="3" width="13.140625" style="1" bestFit="1" customWidth="1"/>
    <col min="4" max="7" width="9.140625" style="1"/>
    <col min="8" max="8" width="3.5703125" style="1" customWidth="1"/>
    <col min="9" max="11" width="9.140625" style="1"/>
    <col min="12" max="12" width="3.42578125" style="1" customWidth="1"/>
    <col min="13" max="15" width="9.140625" style="1"/>
    <col min="16" max="16" width="4" style="1" customWidth="1"/>
    <col min="17" max="20" width="9.140625" style="1"/>
    <col min="21" max="21" width="10.42578125" style="1" bestFit="1" customWidth="1"/>
    <col min="22" max="28" width="9.140625" style="1"/>
    <col min="29" max="29" width="9.85546875" style="1" bestFit="1" customWidth="1"/>
    <col min="30" max="33" width="9.140625" style="1"/>
    <col min="34" max="34" width="15.7109375" style="1" bestFit="1" customWidth="1"/>
    <col min="35" max="16384" width="9.140625" style="1"/>
  </cols>
  <sheetData>
    <row r="3" spans="1:37" x14ac:dyDescent="0.2">
      <c r="M3" s="22"/>
    </row>
    <row r="4" spans="1:37" x14ac:dyDescent="0.2">
      <c r="A4" s="22"/>
      <c r="B4" s="22"/>
      <c r="C4" s="23" t="s">
        <v>57</v>
      </c>
      <c r="I4" s="22" t="s">
        <v>61</v>
      </c>
      <c r="J4" s="22"/>
      <c r="K4" s="22"/>
      <c r="M4" s="22" t="s">
        <v>65</v>
      </c>
      <c r="Q4" s="22" t="s">
        <v>69</v>
      </c>
      <c r="U4" s="22" t="s">
        <v>71</v>
      </c>
      <c r="Z4" s="22" t="s">
        <v>72</v>
      </c>
      <c r="AA4" s="22"/>
      <c r="AC4" s="22" t="s">
        <v>75</v>
      </c>
      <c r="AH4" s="22" t="s">
        <v>76</v>
      </c>
    </row>
    <row r="5" spans="1:37" x14ac:dyDescent="0.2">
      <c r="A5" s="22" t="s">
        <v>54</v>
      </c>
      <c r="B5" s="22" t="s">
        <v>55</v>
      </c>
      <c r="C5" s="22" t="s">
        <v>56</v>
      </c>
      <c r="E5" s="22" t="s">
        <v>58</v>
      </c>
      <c r="F5" s="22" t="s">
        <v>59</v>
      </c>
      <c r="G5" s="22" t="s">
        <v>60</v>
      </c>
      <c r="I5" s="22" t="s">
        <v>62</v>
      </c>
      <c r="J5" s="22" t="s">
        <v>63</v>
      </c>
      <c r="K5" s="22" t="s">
        <v>64</v>
      </c>
      <c r="M5" s="22" t="s">
        <v>66</v>
      </c>
      <c r="N5" s="22" t="s">
        <v>67</v>
      </c>
      <c r="O5" s="22" t="s">
        <v>68</v>
      </c>
      <c r="Q5" s="22" t="s">
        <v>45</v>
      </c>
      <c r="R5" s="22" t="s">
        <v>46</v>
      </c>
      <c r="S5" s="22" t="s">
        <v>47</v>
      </c>
      <c r="T5" s="22"/>
      <c r="U5" s="22" t="s">
        <v>45</v>
      </c>
      <c r="V5" s="22" t="s">
        <v>46</v>
      </c>
      <c r="W5" s="22" t="s">
        <v>47</v>
      </c>
      <c r="X5" s="22" t="s">
        <v>70</v>
      </c>
      <c r="Z5" s="22" t="s">
        <v>73</v>
      </c>
      <c r="AA5" s="22" t="s">
        <v>74</v>
      </c>
      <c r="AC5" s="22" t="s">
        <v>58</v>
      </c>
      <c r="AD5" s="22" t="s">
        <v>59</v>
      </c>
      <c r="AE5" s="22" t="s">
        <v>60</v>
      </c>
      <c r="AF5" s="22" t="s">
        <v>70</v>
      </c>
      <c r="AH5" s="22" t="s">
        <v>45</v>
      </c>
      <c r="AI5" s="22" t="s">
        <v>46</v>
      </c>
      <c r="AJ5" s="22" t="s">
        <v>47</v>
      </c>
      <c r="AK5" s="22" t="s">
        <v>70</v>
      </c>
    </row>
    <row r="6" spans="1:37" x14ac:dyDescent="0.2">
      <c r="A6" s="21">
        <f>Summary!$B$5</f>
        <v>37196</v>
      </c>
      <c r="B6" s="12">
        <f>A7-A6</f>
        <v>30</v>
      </c>
      <c r="C6" s="20">
        <f>IF($C$4="Physical",A7+24,A7)</f>
        <v>37250</v>
      </c>
      <c r="E6" s="24">
        <f>IF($A6&lt;Summary!$B$6,Summary!$B$3,0)</f>
        <v>10000</v>
      </c>
      <c r="F6" s="24">
        <f>IF($A6&lt;Summary!$D$6,Summary!$D$3,0)</f>
        <v>21000</v>
      </c>
      <c r="G6" s="24">
        <f>IF($A6&lt;Summary!$F$6,Summary!$F$3,0)</f>
        <v>9000</v>
      </c>
      <c r="I6" s="25">
        <f>Summary!$B$8</f>
        <v>-0.15</v>
      </c>
      <c r="J6" s="25">
        <f>Summary!$D$8</f>
        <v>-1.4999999999999999E-2</v>
      </c>
      <c r="K6" s="25">
        <f>Summary!$F$8</f>
        <v>-0.1</v>
      </c>
      <c r="M6" s="25">
        <f>Summary!$B$10</f>
        <v>-0.1</v>
      </c>
      <c r="N6" s="25">
        <f>Summary!$D$10</f>
        <v>-0.05</v>
      </c>
      <c r="O6" s="25">
        <f>Summary!$F$10</f>
        <v>-0.1</v>
      </c>
      <c r="Q6" s="26">
        <f>-M6+I6</f>
        <v>-4.9999999999999989E-2</v>
      </c>
      <c r="R6" s="26">
        <f>-N6+J6</f>
        <v>3.5000000000000003E-2</v>
      </c>
      <c r="S6" s="26">
        <f>-O6+K6</f>
        <v>0</v>
      </c>
      <c r="T6" s="26"/>
      <c r="U6" s="27">
        <f>$B6*E6*Q6</f>
        <v>-14999.999999999996</v>
      </c>
      <c r="V6" s="27">
        <f>$B6*F6*R6</f>
        <v>22050.000000000004</v>
      </c>
      <c r="W6" s="27">
        <f>$B6*G6*S6</f>
        <v>0</v>
      </c>
      <c r="X6" s="28">
        <f>SUM(U6:W6)</f>
        <v>7050.0000000000073</v>
      </c>
      <c r="Z6" s="29">
        <f>VLOOKUP($A6,CurveFetch!$D$8:$T$285,11)</f>
        <v>2.5932778871836901E-2</v>
      </c>
      <c r="AA6" s="30">
        <f ca="1">1/(1+Z6/2)^(2*(C6-TODAY())/365.25)</f>
        <v>0.99479336702723598</v>
      </c>
      <c r="AC6" s="24">
        <f ca="1">$B6*E6*$AA6</f>
        <v>298438.0101081708</v>
      </c>
      <c r="AD6" s="24">
        <f ca="1">$B6*F6*$AA6</f>
        <v>626719.82122715865</v>
      </c>
      <c r="AE6" s="24">
        <f ca="1">$B6*G6*$AA6</f>
        <v>268594.20909735374</v>
      </c>
      <c r="AF6" s="31">
        <f ca="1">SUM(AC6:AE6)</f>
        <v>1193752.0404326832</v>
      </c>
      <c r="AH6" s="27">
        <f ca="1">Q6*AC6</f>
        <v>-14921.900505408537</v>
      </c>
      <c r="AI6" s="27">
        <f ca="1">R6*AD6</f>
        <v>21935.193742950556</v>
      </c>
      <c r="AJ6" s="27">
        <f ca="1">S6*AE6</f>
        <v>0</v>
      </c>
      <c r="AK6" s="28">
        <f ca="1">SUM(AH6:AJ6)</f>
        <v>7013.2932375420187</v>
      </c>
    </row>
    <row r="7" spans="1:37" x14ac:dyDescent="0.2">
      <c r="A7" s="21">
        <f>[1]!_xludf.edate(A6,1)</f>
        <v>37226</v>
      </c>
      <c r="B7" s="12">
        <f>A8-A7</f>
        <v>31</v>
      </c>
      <c r="C7" s="20">
        <f t="shared" ref="C7:C67" si="0">IF($C$4="Physical",A8+24,A8)</f>
        <v>37281</v>
      </c>
      <c r="E7" s="24">
        <f>IF($A7&lt;Summary!$B$6,Summary!$B$3,0)</f>
        <v>10000</v>
      </c>
      <c r="F7" s="24">
        <f>IF($A7&lt;Summary!$D$6,Summary!$D$3,0)</f>
        <v>21000</v>
      </c>
      <c r="G7" s="24">
        <f>IF($A7&lt;Summary!$F$6,Summary!$F$3,0)</f>
        <v>9000</v>
      </c>
      <c r="I7" s="25">
        <f>Summary!$B$8</f>
        <v>-0.15</v>
      </c>
      <c r="J7" s="25">
        <f>Summary!$D$8</f>
        <v>-1.4999999999999999E-2</v>
      </c>
      <c r="K7" s="25">
        <f>Summary!$F$8</f>
        <v>-0.1</v>
      </c>
      <c r="M7" s="25">
        <f>Summary!$B$10</f>
        <v>-0.1</v>
      </c>
      <c r="N7" s="25">
        <f>Summary!$D$10</f>
        <v>-0.05</v>
      </c>
      <c r="O7" s="25">
        <f>Summary!$F$10</f>
        <v>-0.1</v>
      </c>
      <c r="Q7" s="26">
        <f t="shared" ref="Q7:Q67" si="1">-M7+I7</f>
        <v>-4.9999999999999989E-2</v>
      </c>
      <c r="R7" s="26">
        <f t="shared" ref="R7:R67" si="2">-N7+J7</f>
        <v>3.5000000000000003E-2</v>
      </c>
      <c r="S7" s="26">
        <f t="shared" ref="S7:S67" si="3">-O7+K7</f>
        <v>0</v>
      </c>
      <c r="T7" s="26"/>
      <c r="U7" s="27">
        <f t="shared" ref="U7:U67" si="4">$B7*E7*Q7</f>
        <v>-15499.999999999996</v>
      </c>
      <c r="V7" s="27">
        <f t="shared" ref="V7:V67" si="5">$B7*F7*R7</f>
        <v>22785.000000000004</v>
      </c>
      <c r="W7" s="27">
        <f t="shared" ref="W7:W67" si="6">$B7*G7*S7</f>
        <v>0</v>
      </c>
      <c r="X7" s="28">
        <f t="shared" ref="X7:X67" si="7">SUM(U7:W7)</f>
        <v>7285.0000000000073</v>
      </c>
      <c r="Z7" s="29">
        <f>VLOOKUP($A7,CurveFetch!$D$8:$T$285,11)</f>
        <v>2.53947199370699E-2</v>
      </c>
      <c r="AA7" s="30">
        <f t="shared" ref="AA7:AA67" ca="1" si="8">1/(1+Z7/2)^(2*(C7-TODAY())/365.25)</f>
        <v>0.99277187810394174</v>
      </c>
      <c r="AC7" s="24">
        <f t="shared" ref="AC7:AC67" ca="1" si="9">$B7*E7*$AA7</f>
        <v>307759.28221222194</v>
      </c>
      <c r="AD7" s="24">
        <f t="shared" ref="AD7:AD67" ca="1" si="10">$B7*F7*$AA7</f>
        <v>646294.49264566612</v>
      </c>
      <c r="AE7" s="24">
        <f t="shared" ref="AE7:AE67" ca="1" si="11">$B7*G7*$AA7</f>
        <v>276983.35399099975</v>
      </c>
      <c r="AF7" s="31">
        <f t="shared" ref="AF7:AF67" ca="1" si="12">SUM(AC7:AE7)</f>
        <v>1231037.1288488877</v>
      </c>
      <c r="AH7" s="27">
        <f t="shared" ref="AH7:AH67" ca="1" si="13">Q7*AC7</f>
        <v>-15387.964110611094</v>
      </c>
      <c r="AI7" s="27">
        <f t="shared" ref="AI7:AI67" ca="1" si="14">R7*AD7</f>
        <v>22620.307242598315</v>
      </c>
      <c r="AJ7" s="27">
        <f t="shared" ref="AJ7:AJ67" ca="1" si="15">S7*AE7</f>
        <v>0</v>
      </c>
      <c r="AK7" s="28">
        <f t="shared" ref="AK7:AK67" ca="1" si="16">SUM(AH7:AJ7)</f>
        <v>7232.3431319872216</v>
      </c>
    </row>
    <row r="8" spans="1:37" x14ac:dyDescent="0.2">
      <c r="A8" s="21">
        <f>[1]!_xludf.edate(A7,1)</f>
        <v>37257</v>
      </c>
      <c r="B8" s="12">
        <f t="shared" ref="B8:B67" si="17">A9-A8</f>
        <v>31</v>
      </c>
      <c r="C8" s="20">
        <f t="shared" si="0"/>
        <v>37312</v>
      </c>
      <c r="E8" s="24">
        <f>IF($A8&lt;Summary!$B$6,Summary!$B$3,0)</f>
        <v>10000</v>
      </c>
      <c r="F8" s="24">
        <f>IF($A8&lt;Summary!$D$6,Summary!$D$3,0)</f>
        <v>21000</v>
      </c>
      <c r="G8" s="24">
        <f>IF($A8&lt;Summary!$F$6,Summary!$F$3,0)</f>
        <v>9000</v>
      </c>
      <c r="I8" s="25">
        <f>Summary!$B$8</f>
        <v>-0.15</v>
      </c>
      <c r="J8" s="25">
        <f>Summary!$D$8</f>
        <v>-1.4999999999999999E-2</v>
      </c>
      <c r="K8" s="25">
        <f>Summary!$F$8</f>
        <v>-0.1</v>
      </c>
      <c r="M8" s="25">
        <f>Summary!$B$10</f>
        <v>-0.1</v>
      </c>
      <c r="N8" s="25">
        <f>Summary!$D$10</f>
        <v>-0.05</v>
      </c>
      <c r="O8" s="25">
        <f>Summary!$F$10</f>
        <v>-0.1</v>
      </c>
      <c r="Q8" s="26">
        <f t="shared" si="1"/>
        <v>-4.9999999999999989E-2</v>
      </c>
      <c r="R8" s="26">
        <f t="shared" si="2"/>
        <v>3.5000000000000003E-2</v>
      </c>
      <c r="S8" s="26">
        <f t="shared" si="3"/>
        <v>0</v>
      </c>
      <c r="T8" s="26"/>
      <c r="U8" s="27">
        <f t="shared" si="4"/>
        <v>-15499.999999999996</v>
      </c>
      <c r="V8" s="27">
        <f t="shared" si="5"/>
        <v>22785.000000000004</v>
      </c>
      <c r="W8" s="27">
        <f t="shared" si="6"/>
        <v>0</v>
      </c>
      <c r="X8" s="28">
        <f t="shared" si="7"/>
        <v>7285.0000000000073</v>
      </c>
      <c r="Z8" s="29">
        <f>VLOOKUP($A8,CurveFetch!$D$8:$T$285,11)</f>
        <v>2.4897261761412701E-2</v>
      </c>
      <c r="AA8" s="30">
        <f t="shared" ca="1" si="8"/>
        <v>0.99082910093928667</v>
      </c>
      <c r="AC8" s="24">
        <f t="shared" ca="1" si="9"/>
        <v>307157.02129117888</v>
      </c>
      <c r="AD8" s="24">
        <f t="shared" ca="1" si="10"/>
        <v>645029.74471147556</v>
      </c>
      <c r="AE8" s="24">
        <f t="shared" ca="1" si="11"/>
        <v>276441.31916206097</v>
      </c>
      <c r="AF8" s="31">
        <f t="shared" ca="1" si="12"/>
        <v>1228628.0851647155</v>
      </c>
      <c r="AH8" s="27">
        <f t="shared" ca="1" si="13"/>
        <v>-15357.851064558941</v>
      </c>
      <c r="AI8" s="27">
        <f t="shared" ca="1" si="14"/>
        <v>22576.041064901648</v>
      </c>
      <c r="AJ8" s="27">
        <f t="shared" ca="1" si="15"/>
        <v>0</v>
      </c>
      <c r="AK8" s="28">
        <f t="shared" ca="1" si="16"/>
        <v>7218.1900003427072</v>
      </c>
    </row>
    <row r="9" spans="1:37" x14ac:dyDescent="0.2">
      <c r="A9" s="21">
        <f>[1]!_xludf.edate(A8,1)</f>
        <v>37288</v>
      </c>
      <c r="B9" s="12">
        <f t="shared" si="17"/>
        <v>28</v>
      </c>
      <c r="C9" s="20">
        <f t="shared" si="0"/>
        <v>37340</v>
      </c>
      <c r="E9" s="24">
        <f>IF($A9&lt;Summary!$B$6,Summary!$B$3,0)</f>
        <v>10000</v>
      </c>
      <c r="F9" s="24">
        <f>IF($A9&lt;Summary!$D$6,Summary!$D$3,0)</f>
        <v>21000</v>
      </c>
      <c r="G9" s="24">
        <f>IF($A9&lt;Summary!$F$6,Summary!$F$3,0)</f>
        <v>9000</v>
      </c>
      <c r="I9" s="25">
        <f>Summary!$B$8</f>
        <v>-0.15</v>
      </c>
      <c r="J9" s="25">
        <f>Summary!$D$8</f>
        <v>-1.4999999999999999E-2</v>
      </c>
      <c r="K9" s="25">
        <f>Summary!$F$8</f>
        <v>-0.1</v>
      </c>
      <c r="M9" s="25">
        <f>Summary!$B$10</f>
        <v>-0.1</v>
      </c>
      <c r="N9" s="25">
        <f>Summary!$D$10</f>
        <v>-0.05</v>
      </c>
      <c r="O9" s="25">
        <f>Summary!$F$10</f>
        <v>-0.1</v>
      </c>
      <c r="Q9" s="26">
        <f t="shared" si="1"/>
        <v>-4.9999999999999989E-2</v>
      </c>
      <c r="R9" s="26">
        <f t="shared" si="2"/>
        <v>3.5000000000000003E-2</v>
      </c>
      <c r="S9" s="26">
        <f t="shared" si="3"/>
        <v>0</v>
      </c>
      <c r="T9" s="26"/>
      <c r="U9" s="27">
        <f t="shared" si="4"/>
        <v>-13999.999999999996</v>
      </c>
      <c r="V9" s="27">
        <f t="shared" si="5"/>
        <v>20580.000000000004</v>
      </c>
      <c r="W9" s="27">
        <f t="shared" si="6"/>
        <v>0</v>
      </c>
      <c r="X9" s="28">
        <f t="shared" si="7"/>
        <v>6580.0000000000073</v>
      </c>
      <c r="Z9" s="29">
        <f>VLOOKUP($A9,CurveFetch!$D$8:$T$285,11)</f>
        <v>2.4692127982434801E-2</v>
      </c>
      <c r="AA9" s="30">
        <f t="shared" ca="1" si="8"/>
        <v>0.98904141815586233</v>
      </c>
      <c r="AC9" s="24">
        <f t="shared" ca="1" si="9"/>
        <v>276931.59708364145</v>
      </c>
      <c r="AD9" s="24">
        <f t="shared" ca="1" si="10"/>
        <v>581556.35387564707</v>
      </c>
      <c r="AE9" s="24">
        <f t="shared" ca="1" si="11"/>
        <v>249238.43737527731</v>
      </c>
      <c r="AF9" s="31">
        <f t="shared" ca="1" si="12"/>
        <v>1107726.3883345658</v>
      </c>
      <c r="AH9" s="27">
        <f t="shared" ca="1" si="13"/>
        <v>-13846.57985418207</v>
      </c>
      <c r="AI9" s="27">
        <f t="shared" ca="1" si="14"/>
        <v>20354.472385647648</v>
      </c>
      <c r="AJ9" s="27">
        <f t="shared" ca="1" si="15"/>
        <v>0</v>
      </c>
      <c r="AK9" s="28">
        <f t="shared" ca="1" si="16"/>
        <v>6507.8925314655789</v>
      </c>
    </row>
    <row r="10" spans="1:37" x14ac:dyDescent="0.2">
      <c r="A10" s="21">
        <f>[1]!_xludf.edate(A9,1)</f>
        <v>37316</v>
      </c>
      <c r="B10" s="12">
        <f t="shared" si="17"/>
        <v>31</v>
      </c>
      <c r="C10" s="20">
        <f t="shared" si="0"/>
        <v>37371</v>
      </c>
      <c r="E10" s="24">
        <f>IF($A10&lt;Summary!$B$6,Summary!$B$3,0)</f>
        <v>10000</v>
      </c>
      <c r="F10" s="24">
        <f>IF($A10&lt;Summary!$D$6,Summary!$D$3,0)</f>
        <v>21000</v>
      </c>
      <c r="G10" s="24">
        <f>IF($A10&lt;Summary!$F$6,Summary!$F$3,0)</f>
        <v>9000</v>
      </c>
      <c r="I10" s="25">
        <f>Summary!$B$8</f>
        <v>-0.15</v>
      </c>
      <c r="J10" s="25">
        <f>Summary!$D$8</f>
        <v>-1.4999999999999999E-2</v>
      </c>
      <c r="K10" s="25">
        <f>Summary!$F$8</f>
        <v>-0.1</v>
      </c>
      <c r="M10" s="25">
        <f>Summary!$B$10</f>
        <v>-0.1</v>
      </c>
      <c r="N10" s="25">
        <f>Summary!$D$10</f>
        <v>-0.05</v>
      </c>
      <c r="O10" s="25">
        <f>Summary!$F$10</f>
        <v>-0.1</v>
      </c>
      <c r="Q10" s="26">
        <f t="shared" si="1"/>
        <v>-4.9999999999999989E-2</v>
      </c>
      <c r="R10" s="26">
        <f t="shared" si="2"/>
        <v>3.5000000000000003E-2</v>
      </c>
      <c r="S10" s="26">
        <f t="shared" si="3"/>
        <v>0</v>
      </c>
      <c r="T10" s="26"/>
      <c r="U10" s="27">
        <f t="shared" si="4"/>
        <v>-15499.999999999996</v>
      </c>
      <c r="V10" s="27">
        <f t="shared" si="5"/>
        <v>22785.000000000004</v>
      </c>
      <c r="W10" s="27">
        <f t="shared" si="6"/>
        <v>0</v>
      </c>
      <c r="X10" s="28">
        <f t="shared" si="7"/>
        <v>7285.0000000000073</v>
      </c>
      <c r="Z10" s="29">
        <f>VLOOKUP($A10,CurveFetch!$D$8:$T$285,11)</f>
        <v>2.4558037357201599E-2</v>
      </c>
      <c r="AA10" s="30">
        <f t="shared" ca="1" si="8"/>
        <v>0.98705331421307063</v>
      </c>
      <c r="AC10" s="24">
        <f t="shared" ca="1" si="9"/>
        <v>305986.52740605187</v>
      </c>
      <c r="AD10" s="24">
        <f t="shared" ca="1" si="10"/>
        <v>642571.70755270903</v>
      </c>
      <c r="AE10" s="24">
        <f t="shared" ca="1" si="11"/>
        <v>275387.8746654467</v>
      </c>
      <c r="AF10" s="31">
        <f t="shared" ca="1" si="12"/>
        <v>1223946.1096242075</v>
      </c>
      <c r="AH10" s="27">
        <f t="shared" ca="1" si="13"/>
        <v>-15299.32637030259</v>
      </c>
      <c r="AI10" s="27">
        <f t="shared" ca="1" si="14"/>
        <v>22490.009764344817</v>
      </c>
      <c r="AJ10" s="27">
        <f t="shared" ca="1" si="15"/>
        <v>0</v>
      </c>
      <c r="AK10" s="28">
        <f t="shared" ca="1" si="16"/>
        <v>7190.6833940422275</v>
      </c>
    </row>
    <row r="11" spans="1:37" x14ac:dyDescent="0.2">
      <c r="A11" s="21">
        <f>[1]!_xludf.edate(A10,1)</f>
        <v>37347</v>
      </c>
      <c r="B11" s="12">
        <f t="shared" si="17"/>
        <v>30</v>
      </c>
      <c r="C11" s="20">
        <f t="shared" si="0"/>
        <v>37401</v>
      </c>
      <c r="E11" s="24">
        <f>IF($A11&lt;Summary!$B$6,Summary!$B$3,0)</f>
        <v>0</v>
      </c>
      <c r="F11" s="24">
        <f>IF($A11&lt;Summary!$D$6,Summary!$D$3,0)</f>
        <v>21000</v>
      </c>
      <c r="G11" s="24">
        <f>IF($A11&lt;Summary!$F$6,Summary!$F$3,0)</f>
        <v>0</v>
      </c>
      <c r="I11" s="25">
        <f>Summary!$B$8</f>
        <v>-0.15</v>
      </c>
      <c r="J11" s="25">
        <f>Summary!$D$8</f>
        <v>-1.4999999999999999E-2</v>
      </c>
      <c r="K11" s="25">
        <f>Summary!$F$8</f>
        <v>-0.1</v>
      </c>
      <c r="M11" s="25">
        <f>Summary!$B$10</f>
        <v>-0.1</v>
      </c>
      <c r="N11" s="25">
        <f>Summary!$D$10</f>
        <v>-0.05</v>
      </c>
      <c r="O11" s="25">
        <f>Summary!$F$10</f>
        <v>-0.1</v>
      </c>
      <c r="Q11" s="26">
        <f t="shared" si="1"/>
        <v>-4.9999999999999989E-2</v>
      </c>
      <c r="R11" s="26">
        <f t="shared" si="2"/>
        <v>3.5000000000000003E-2</v>
      </c>
      <c r="S11" s="26">
        <f t="shared" si="3"/>
        <v>0</v>
      </c>
      <c r="T11" s="26"/>
      <c r="U11" s="27">
        <f t="shared" si="4"/>
        <v>0</v>
      </c>
      <c r="V11" s="27">
        <f t="shared" si="5"/>
        <v>22050.000000000004</v>
      </c>
      <c r="W11" s="27">
        <f t="shared" si="6"/>
        <v>0</v>
      </c>
      <c r="X11" s="28">
        <f t="shared" si="7"/>
        <v>22050.000000000004</v>
      </c>
      <c r="Z11" s="29">
        <f>VLOOKUP($A11,CurveFetch!$D$8:$T$285,11)</f>
        <v>2.45197221989777E-2</v>
      </c>
      <c r="AA11" s="30">
        <f t="shared" ca="1" si="8"/>
        <v>0.98509941725655958</v>
      </c>
      <c r="AC11" s="24">
        <f t="shared" ca="1" si="9"/>
        <v>0</v>
      </c>
      <c r="AD11" s="24">
        <f t="shared" ca="1" si="10"/>
        <v>620612.63287163258</v>
      </c>
      <c r="AE11" s="24">
        <f t="shared" ca="1" si="11"/>
        <v>0</v>
      </c>
      <c r="AF11" s="31">
        <f t="shared" ca="1" si="12"/>
        <v>620612.63287163258</v>
      </c>
      <c r="AH11" s="27">
        <f t="shared" ca="1" si="13"/>
        <v>0</v>
      </c>
      <c r="AI11" s="27">
        <f t="shared" ca="1" si="14"/>
        <v>21721.442150507144</v>
      </c>
      <c r="AJ11" s="27">
        <f t="shared" ca="1" si="15"/>
        <v>0</v>
      </c>
      <c r="AK11" s="28">
        <f t="shared" ca="1" si="16"/>
        <v>21721.442150507144</v>
      </c>
    </row>
    <row r="12" spans="1:37" x14ac:dyDescent="0.2">
      <c r="A12" s="21">
        <f>[1]!_xludf.edate(A11,1)</f>
        <v>37377</v>
      </c>
      <c r="B12" s="12">
        <f t="shared" si="17"/>
        <v>31</v>
      </c>
      <c r="C12" s="20">
        <f t="shared" si="0"/>
        <v>37432</v>
      </c>
      <c r="E12" s="24">
        <f>IF($A12&lt;Summary!$B$6,Summary!$B$3,0)</f>
        <v>0</v>
      </c>
      <c r="F12" s="24">
        <f>IF($A12&lt;Summary!$D$6,Summary!$D$3,0)</f>
        <v>21000</v>
      </c>
      <c r="G12" s="24">
        <f>IF($A12&lt;Summary!$F$6,Summary!$F$3,0)</f>
        <v>0</v>
      </c>
      <c r="I12" s="25">
        <f>Summary!$B$8</f>
        <v>-0.15</v>
      </c>
      <c r="J12" s="25">
        <f>Summary!$D$8</f>
        <v>-1.4999999999999999E-2</v>
      </c>
      <c r="K12" s="25">
        <f>Summary!$F$8</f>
        <v>-0.1</v>
      </c>
      <c r="M12" s="25">
        <f>Summary!$B$10</f>
        <v>-0.1</v>
      </c>
      <c r="N12" s="25">
        <f>Summary!$D$10</f>
        <v>-0.05</v>
      </c>
      <c r="O12" s="25">
        <f>Summary!$F$10</f>
        <v>-0.1</v>
      </c>
      <c r="Q12" s="26">
        <f t="shared" si="1"/>
        <v>-4.9999999999999989E-2</v>
      </c>
      <c r="R12" s="26">
        <f t="shared" si="2"/>
        <v>3.5000000000000003E-2</v>
      </c>
      <c r="S12" s="26">
        <f t="shared" si="3"/>
        <v>0</v>
      </c>
      <c r="T12" s="26"/>
      <c r="U12" s="27">
        <f t="shared" si="4"/>
        <v>0</v>
      </c>
      <c r="V12" s="27">
        <f t="shared" si="5"/>
        <v>22785.000000000004</v>
      </c>
      <c r="W12" s="27">
        <f t="shared" si="6"/>
        <v>0</v>
      </c>
      <c r="X12" s="28">
        <f t="shared" si="7"/>
        <v>22785.000000000004</v>
      </c>
      <c r="Z12" s="29">
        <f>VLOOKUP($A12,CurveFetch!$D$8:$T$285,11)</f>
        <v>2.46244180643642E-2</v>
      </c>
      <c r="AA12" s="30">
        <f t="shared" ca="1" si="8"/>
        <v>0.9829926663060069</v>
      </c>
      <c r="AC12" s="24">
        <f t="shared" ca="1" si="9"/>
        <v>0</v>
      </c>
      <c r="AD12" s="24">
        <f t="shared" ca="1" si="10"/>
        <v>639928.22576521046</v>
      </c>
      <c r="AE12" s="24">
        <f t="shared" ca="1" si="11"/>
        <v>0</v>
      </c>
      <c r="AF12" s="31">
        <f t="shared" ca="1" si="12"/>
        <v>639928.22576521046</v>
      </c>
      <c r="AH12" s="27">
        <f t="shared" ca="1" si="13"/>
        <v>0</v>
      </c>
      <c r="AI12" s="27">
        <f t="shared" ca="1" si="14"/>
        <v>22397.48790178237</v>
      </c>
      <c r="AJ12" s="27">
        <f t="shared" ca="1" si="15"/>
        <v>0</v>
      </c>
      <c r="AK12" s="28">
        <f t="shared" ca="1" si="16"/>
        <v>22397.48790178237</v>
      </c>
    </row>
    <row r="13" spans="1:37" x14ac:dyDescent="0.2">
      <c r="A13" s="21">
        <f>[1]!_xludf.edate(A12,1)</f>
        <v>37408</v>
      </c>
      <c r="B13" s="12">
        <f t="shared" si="17"/>
        <v>30</v>
      </c>
      <c r="C13" s="20">
        <f t="shared" si="0"/>
        <v>37462</v>
      </c>
      <c r="E13" s="24">
        <f>IF($A13&lt;Summary!$B$6,Summary!$B$3,0)</f>
        <v>0</v>
      </c>
      <c r="F13" s="24">
        <f>IF($A13&lt;Summary!$D$6,Summary!$D$3,0)</f>
        <v>21000</v>
      </c>
      <c r="G13" s="24">
        <f>IF($A13&lt;Summary!$F$6,Summary!$F$3,0)</f>
        <v>0</v>
      </c>
      <c r="I13" s="25">
        <f>Summary!$B$8</f>
        <v>-0.15</v>
      </c>
      <c r="J13" s="25">
        <f>Summary!$D$8</f>
        <v>-1.4999999999999999E-2</v>
      </c>
      <c r="K13" s="25">
        <f>Summary!$F$8</f>
        <v>-0.1</v>
      </c>
      <c r="M13" s="25">
        <f>Summary!$B$10</f>
        <v>-0.1</v>
      </c>
      <c r="N13" s="25">
        <f>Summary!$D$10</f>
        <v>-0.05</v>
      </c>
      <c r="O13" s="25">
        <f>Summary!$F$10</f>
        <v>-0.1</v>
      </c>
      <c r="Q13" s="26">
        <f t="shared" si="1"/>
        <v>-4.9999999999999989E-2</v>
      </c>
      <c r="R13" s="26">
        <f t="shared" si="2"/>
        <v>3.5000000000000003E-2</v>
      </c>
      <c r="S13" s="26">
        <f t="shared" si="3"/>
        <v>0</v>
      </c>
      <c r="T13" s="26"/>
      <c r="U13" s="27">
        <f t="shared" si="4"/>
        <v>0</v>
      </c>
      <c r="V13" s="27">
        <f t="shared" si="5"/>
        <v>22050.000000000004</v>
      </c>
      <c r="W13" s="27">
        <f t="shared" si="6"/>
        <v>0</v>
      </c>
      <c r="X13" s="28">
        <f t="shared" si="7"/>
        <v>22050.000000000004</v>
      </c>
      <c r="Z13" s="29">
        <f>VLOOKUP($A13,CurveFetch!$D$8:$T$285,11)</f>
        <v>2.4732603795822899E-2</v>
      </c>
      <c r="AA13" s="30">
        <f t="shared" ca="1" si="8"/>
        <v>0.98093656140521701</v>
      </c>
      <c r="AC13" s="24">
        <f t="shared" ca="1" si="9"/>
        <v>0</v>
      </c>
      <c r="AD13" s="24">
        <f t="shared" ca="1" si="10"/>
        <v>617990.03368528676</v>
      </c>
      <c r="AE13" s="24">
        <f t="shared" ca="1" si="11"/>
        <v>0</v>
      </c>
      <c r="AF13" s="31">
        <f t="shared" ca="1" si="12"/>
        <v>617990.03368528676</v>
      </c>
      <c r="AH13" s="27">
        <f t="shared" ca="1" si="13"/>
        <v>0</v>
      </c>
      <c r="AI13" s="27">
        <f t="shared" ca="1" si="14"/>
        <v>21629.651178985037</v>
      </c>
      <c r="AJ13" s="27">
        <f t="shared" ca="1" si="15"/>
        <v>0</v>
      </c>
      <c r="AK13" s="28">
        <f t="shared" ca="1" si="16"/>
        <v>21629.651178985037</v>
      </c>
    </row>
    <row r="14" spans="1:37" x14ac:dyDescent="0.2">
      <c r="A14" s="21">
        <f>[1]!_xludf.edate(A13,1)</f>
        <v>37438</v>
      </c>
      <c r="B14" s="12">
        <f t="shared" si="17"/>
        <v>31</v>
      </c>
      <c r="C14" s="20">
        <f t="shared" si="0"/>
        <v>37493</v>
      </c>
      <c r="E14" s="24">
        <f>IF($A14&lt;Summary!$B$6,Summary!$B$3,0)</f>
        <v>0</v>
      </c>
      <c r="F14" s="24">
        <f>IF($A14&lt;Summary!$D$6,Summary!$D$3,0)</f>
        <v>21000</v>
      </c>
      <c r="G14" s="24">
        <f>IF($A14&lt;Summary!$F$6,Summary!$F$3,0)</f>
        <v>0</v>
      </c>
      <c r="I14" s="25">
        <f>Summary!$B$8</f>
        <v>-0.15</v>
      </c>
      <c r="J14" s="25">
        <f>Summary!$D$8</f>
        <v>-1.4999999999999999E-2</v>
      </c>
      <c r="K14" s="25">
        <f>Summary!$F$8</f>
        <v>-0.1</v>
      </c>
      <c r="M14" s="25">
        <f>Summary!$B$10</f>
        <v>-0.1</v>
      </c>
      <c r="N14" s="25">
        <f>Summary!$D$10</f>
        <v>-0.05</v>
      </c>
      <c r="O14" s="25">
        <f>Summary!$F$10</f>
        <v>-0.1</v>
      </c>
      <c r="Q14" s="26">
        <f t="shared" si="1"/>
        <v>-4.9999999999999989E-2</v>
      </c>
      <c r="R14" s="26">
        <f t="shared" si="2"/>
        <v>3.5000000000000003E-2</v>
      </c>
      <c r="S14" s="26">
        <f t="shared" si="3"/>
        <v>0</v>
      </c>
      <c r="T14" s="26"/>
      <c r="U14" s="27">
        <f t="shared" si="4"/>
        <v>0</v>
      </c>
      <c r="V14" s="27">
        <f t="shared" si="5"/>
        <v>22785.000000000004</v>
      </c>
      <c r="W14" s="27">
        <f t="shared" si="6"/>
        <v>0</v>
      </c>
      <c r="X14" s="28">
        <f t="shared" si="7"/>
        <v>22785.000000000004</v>
      </c>
      <c r="Z14" s="29">
        <f>VLOOKUP($A14,CurveFetch!$D$8:$T$285,11)</f>
        <v>2.4933979863647902E-2</v>
      </c>
      <c r="AA14" s="30">
        <f t="shared" ca="1" si="8"/>
        <v>0.97872322773127729</v>
      </c>
      <c r="AC14" s="24">
        <f t="shared" ca="1" si="9"/>
        <v>0</v>
      </c>
      <c r="AD14" s="24">
        <f t="shared" ca="1" si="10"/>
        <v>637148.82125306153</v>
      </c>
      <c r="AE14" s="24">
        <f t="shared" ca="1" si="11"/>
        <v>0</v>
      </c>
      <c r="AF14" s="31">
        <f t="shared" ca="1" si="12"/>
        <v>637148.82125306153</v>
      </c>
      <c r="AH14" s="27">
        <f t="shared" ca="1" si="13"/>
        <v>0</v>
      </c>
      <c r="AI14" s="27">
        <f t="shared" ca="1" si="14"/>
        <v>22300.208743857154</v>
      </c>
      <c r="AJ14" s="27">
        <f t="shared" ca="1" si="15"/>
        <v>0</v>
      </c>
      <c r="AK14" s="28">
        <f t="shared" ca="1" si="16"/>
        <v>22300.208743857154</v>
      </c>
    </row>
    <row r="15" spans="1:37" x14ac:dyDescent="0.2">
      <c r="A15" s="21">
        <f>[1]!_xludf.edate(A14,1)</f>
        <v>37469</v>
      </c>
      <c r="B15" s="12">
        <f t="shared" si="17"/>
        <v>31</v>
      </c>
      <c r="C15" s="20">
        <f t="shared" si="0"/>
        <v>37524</v>
      </c>
      <c r="E15" s="24">
        <f>IF($A15&lt;Summary!$B$6,Summary!$B$3,0)</f>
        <v>0</v>
      </c>
      <c r="F15" s="24">
        <f>IF($A15&lt;Summary!$D$6,Summary!$D$3,0)</f>
        <v>21000</v>
      </c>
      <c r="G15" s="24">
        <f>IF($A15&lt;Summary!$F$6,Summary!$F$3,0)</f>
        <v>0</v>
      </c>
      <c r="I15" s="25">
        <f>Summary!$B$8</f>
        <v>-0.15</v>
      </c>
      <c r="J15" s="25">
        <f>Summary!$D$8</f>
        <v>-1.4999999999999999E-2</v>
      </c>
      <c r="K15" s="25">
        <f>Summary!$F$8</f>
        <v>-0.1</v>
      </c>
      <c r="M15" s="25">
        <f>Summary!$B$10</f>
        <v>-0.1</v>
      </c>
      <c r="N15" s="25">
        <f>Summary!$D$10</f>
        <v>-0.05</v>
      </c>
      <c r="O15" s="25">
        <f>Summary!$F$10</f>
        <v>-0.1</v>
      </c>
      <c r="Q15" s="26">
        <f t="shared" si="1"/>
        <v>-4.9999999999999989E-2</v>
      </c>
      <c r="R15" s="26">
        <f t="shared" si="2"/>
        <v>3.5000000000000003E-2</v>
      </c>
      <c r="S15" s="26">
        <f t="shared" si="3"/>
        <v>0</v>
      </c>
      <c r="T15" s="26"/>
      <c r="U15" s="27">
        <f t="shared" si="4"/>
        <v>0</v>
      </c>
      <c r="V15" s="27">
        <f t="shared" si="5"/>
        <v>22785.000000000004</v>
      </c>
      <c r="W15" s="27">
        <f t="shared" si="6"/>
        <v>0</v>
      </c>
      <c r="X15" s="28">
        <f t="shared" si="7"/>
        <v>22785.000000000004</v>
      </c>
      <c r="Z15" s="29">
        <f>VLOOKUP($A15,CurveFetch!$D$8:$T$285,11)</f>
        <v>2.5298666601318898E-2</v>
      </c>
      <c r="AA15" s="30">
        <f t="shared" ca="1" si="8"/>
        <v>0.97633190121511049</v>
      </c>
      <c r="AC15" s="24">
        <f t="shared" ca="1" si="9"/>
        <v>0</v>
      </c>
      <c r="AD15" s="24">
        <f t="shared" ca="1" si="10"/>
        <v>635592.06769103697</v>
      </c>
      <c r="AE15" s="24">
        <f t="shared" ca="1" si="11"/>
        <v>0</v>
      </c>
      <c r="AF15" s="31">
        <f t="shared" ca="1" si="12"/>
        <v>635592.06769103697</v>
      </c>
      <c r="AH15" s="27">
        <f t="shared" ca="1" si="13"/>
        <v>0</v>
      </c>
      <c r="AI15" s="27">
        <f t="shared" ca="1" si="14"/>
        <v>22245.722369186296</v>
      </c>
      <c r="AJ15" s="27">
        <f t="shared" ca="1" si="15"/>
        <v>0</v>
      </c>
      <c r="AK15" s="28">
        <f t="shared" ca="1" si="16"/>
        <v>22245.722369186296</v>
      </c>
    </row>
    <row r="16" spans="1:37" x14ac:dyDescent="0.2">
      <c r="A16" s="21">
        <f>[1]!_xludf.edate(A15,1)</f>
        <v>37500</v>
      </c>
      <c r="B16" s="12">
        <f t="shared" si="17"/>
        <v>30</v>
      </c>
      <c r="C16" s="20">
        <f t="shared" si="0"/>
        <v>37554</v>
      </c>
      <c r="E16" s="24">
        <f>IF($A16&lt;Summary!$B$6,Summary!$B$3,0)</f>
        <v>0</v>
      </c>
      <c r="F16" s="24">
        <f>IF($A16&lt;Summary!$D$6,Summary!$D$3,0)</f>
        <v>21000</v>
      </c>
      <c r="G16" s="24">
        <f>IF($A16&lt;Summary!$F$6,Summary!$F$3,0)</f>
        <v>0</v>
      </c>
      <c r="I16" s="25">
        <f>Summary!$B$8</f>
        <v>-0.15</v>
      </c>
      <c r="J16" s="25">
        <f>Summary!$D$8</f>
        <v>-1.4999999999999999E-2</v>
      </c>
      <c r="K16" s="25">
        <f>Summary!$F$8</f>
        <v>-0.1</v>
      </c>
      <c r="M16" s="25">
        <f>Summary!$B$10</f>
        <v>-0.1</v>
      </c>
      <c r="N16" s="25">
        <f>Summary!$D$10</f>
        <v>-0.05</v>
      </c>
      <c r="O16" s="25">
        <f>Summary!$F$10</f>
        <v>-0.1</v>
      </c>
      <c r="Q16" s="26">
        <f t="shared" si="1"/>
        <v>-4.9999999999999989E-2</v>
      </c>
      <c r="R16" s="26">
        <f t="shared" si="2"/>
        <v>3.5000000000000003E-2</v>
      </c>
      <c r="S16" s="26">
        <f t="shared" si="3"/>
        <v>0</v>
      </c>
      <c r="T16" s="26"/>
      <c r="U16" s="27">
        <f t="shared" si="4"/>
        <v>0</v>
      </c>
      <c r="V16" s="27">
        <f t="shared" si="5"/>
        <v>22050.000000000004</v>
      </c>
      <c r="W16" s="27">
        <f t="shared" si="6"/>
        <v>0</v>
      </c>
      <c r="X16" s="28">
        <f t="shared" si="7"/>
        <v>22050.000000000004</v>
      </c>
      <c r="Z16" s="29">
        <f>VLOOKUP($A16,CurveFetch!$D$8:$T$285,11)</f>
        <v>2.5663353383936601E-2</v>
      </c>
      <c r="AA16" s="30">
        <f t="shared" ca="1" si="8"/>
        <v>0.97395493570431446</v>
      </c>
      <c r="AC16" s="24">
        <f t="shared" ca="1" si="9"/>
        <v>0</v>
      </c>
      <c r="AD16" s="24">
        <f t="shared" ca="1" si="10"/>
        <v>613591.60949371813</v>
      </c>
      <c r="AE16" s="24">
        <f t="shared" ca="1" si="11"/>
        <v>0</v>
      </c>
      <c r="AF16" s="31">
        <f t="shared" ca="1" si="12"/>
        <v>613591.60949371813</v>
      </c>
      <c r="AH16" s="27">
        <f t="shared" ca="1" si="13"/>
        <v>0</v>
      </c>
      <c r="AI16" s="27">
        <f t="shared" ca="1" si="14"/>
        <v>21475.706332280137</v>
      </c>
      <c r="AJ16" s="27">
        <f t="shared" ca="1" si="15"/>
        <v>0</v>
      </c>
      <c r="AK16" s="28">
        <f t="shared" ca="1" si="16"/>
        <v>21475.706332280137</v>
      </c>
    </row>
    <row r="17" spans="1:37" x14ac:dyDescent="0.2">
      <c r="A17" s="21">
        <f>[1]!_xludf.edate(A16,1)</f>
        <v>37530</v>
      </c>
      <c r="B17" s="12">
        <f t="shared" si="17"/>
        <v>31</v>
      </c>
      <c r="C17" s="20">
        <f t="shared" si="0"/>
        <v>37585</v>
      </c>
      <c r="E17" s="24">
        <f>IF($A17&lt;Summary!$B$6,Summary!$B$3,0)</f>
        <v>0</v>
      </c>
      <c r="F17" s="24">
        <f>IF($A17&lt;Summary!$D$6,Summary!$D$3,0)</f>
        <v>21000</v>
      </c>
      <c r="G17" s="24">
        <f>IF($A17&lt;Summary!$F$6,Summary!$F$3,0)</f>
        <v>0</v>
      </c>
      <c r="I17" s="25">
        <f>Summary!$B$8</f>
        <v>-0.15</v>
      </c>
      <c r="J17" s="25">
        <f>Summary!$D$8</f>
        <v>-1.4999999999999999E-2</v>
      </c>
      <c r="K17" s="25">
        <f>Summary!$F$8</f>
        <v>-0.1</v>
      </c>
      <c r="M17" s="25">
        <f>Summary!$B$10</f>
        <v>-0.1</v>
      </c>
      <c r="N17" s="25">
        <f>Summary!$D$10</f>
        <v>-0.05</v>
      </c>
      <c r="O17" s="25">
        <f>Summary!$F$10</f>
        <v>-0.1</v>
      </c>
      <c r="Q17" s="26">
        <f t="shared" si="1"/>
        <v>-4.9999999999999989E-2</v>
      </c>
      <c r="R17" s="26">
        <f t="shared" si="2"/>
        <v>3.5000000000000003E-2</v>
      </c>
      <c r="S17" s="26">
        <f t="shared" si="3"/>
        <v>0</v>
      </c>
      <c r="T17" s="26"/>
      <c r="U17" s="27">
        <f t="shared" si="4"/>
        <v>0</v>
      </c>
      <c r="V17" s="27">
        <f t="shared" si="5"/>
        <v>22785.000000000004</v>
      </c>
      <c r="W17" s="27">
        <f t="shared" si="6"/>
        <v>0</v>
      </c>
      <c r="X17" s="28">
        <f t="shared" si="7"/>
        <v>22785.000000000004</v>
      </c>
      <c r="Z17" s="29">
        <f>VLOOKUP($A17,CurveFetch!$D$8:$T$285,11)</f>
        <v>2.6079044000623299E-2</v>
      </c>
      <c r="AA17" s="30">
        <f t="shared" ca="1" si="8"/>
        <v>0.97140280553416281</v>
      </c>
      <c r="AC17" s="24">
        <f t="shared" ca="1" si="9"/>
        <v>0</v>
      </c>
      <c r="AD17" s="24">
        <f t="shared" ca="1" si="10"/>
        <v>632383.22640273999</v>
      </c>
      <c r="AE17" s="24">
        <f t="shared" ca="1" si="11"/>
        <v>0</v>
      </c>
      <c r="AF17" s="31">
        <f t="shared" ca="1" si="12"/>
        <v>632383.22640273999</v>
      </c>
      <c r="AH17" s="27">
        <f t="shared" ca="1" si="13"/>
        <v>0</v>
      </c>
      <c r="AI17" s="27">
        <f t="shared" ca="1" si="14"/>
        <v>22133.412924095901</v>
      </c>
      <c r="AJ17" s="27">
        <f t="shared" ca="1" si="15"/>
        <v>0</v>
      </c>
      <c r="AK17" s="28">
        <f t="shared" ca="1" si="16"/>
        <v>22133.412924095901</v>
      </c>
    </row>
    <row r="18" spans="1:37" x14ac:dyDescent="0.2">
      <c r="A18" s="21">
        <f>[1]!_xludf.edate(A17,1)</f>
        <v>37561</v>
      </c>
      <c r="B18" s="12">
        <f t="shared" si="17"/>
        <v>30</v>
      </c>
      <c r="C18" s="20">
        <f t="shared" si="0"/>
        <v>37615</v>
      </c>
      <c r="E18" s="24">
        <f>IF($A18&lt;Summary!$B$6,Summary!$B$3,0)</f>
        <v>0</v>
      </c>
      <c r="F18" s="24">
        <f>IF($A18&lt;Summary!$D$6,Summary!$D$3,0)</f>
        <v>21000</v>
      </c>
      <c r="G18" s="24">
        <f>IF($A18&lt;Summary!$F$6,Summary!$F$3,0)</f>
        <v>0</v>
      </c>
      <c r="I18" s="25">
        <f>Summary!$B$8</f>
        <v>-0.15</v>
      </c>
      <c r="J18" s="25">
        <f>Summary!$D$8</f>
        <v>-1.4999999999999999E-2</v>
      </c>
      <c r="K18" s="25">
        <f>Summary!$F$8</f>
        <v>-0.1</v>
      </c>
      <c r="M18" s="25">
        <f>Summary!$B$10</f>
        <v>-0.1</v>
      </c>
      <c r="N18" s="25">
        <f>Summary!$D$10</f>
        <v>-0.05</v>
      </c>
      <c r="O18" s="25">
        <f>Summary!$F$10</f>
        <v>-0.1</v>
      </c>
      <c r="Q18" s="26">
        <f t="shared" si="1"/>
        <v>-4.9999999999999989E-2</v>
      </c>
      <c r="R18" s="26">
        <f t="shared" si="2"/>
        <v>3.5000000000000003E-2</v>
      </c>
      <c r="S18" s="26">
        <f t="shared" si="3"/>
        <v>0</v>
      </c>
      <c r="T18" s="26"/>
      <c r="U18" s="27">
        <f t="shared" si="4"/>
        <v>0</v>
      </c>
      <c r="V18" s="27">
        <f t="shared" si="5"/>
        <v>22050.000000000004</v>
      </c>
      <c r="W18" s="27">
        <f t="shared" si="6"/>
        <v>0</v>
      </c>
      <c r="X18" s="28">
        <f t="shared" si="7"/>
        <v>22050.000000000004</v>
      </c>
      <c r="Z18" s="29">
        <f>VLOOKUP($A18,CurveFetch!$D$8:$T$285,11)</f>
        <v>2.6597774105324899E-2</v>
      </c>
      <c r="AA18" s="30">
        <f t="shared" ca="1" si="8"/>
        <v>0.96874137841376606</v>
      </c>
      <c r="AC18" s="24">
        <f t="shared" ca="1" si="9"/>
        <v>0</v>
      </c>
      <c r="AD18" s="24">
        <f t="shared" ca="1" si="10"/>
        <v>610307.06840067264</v>
      </c>
      <c r="AE18" s="24">
        <f t="shared" ca="1" si="11"/>
        <v>0</v>
      </c>
      <c r="AF18" s="31">
        <f t="shared" ca="1" si="12"/>
        <v>610307.06840067264</v>
      </c>
      <c r="AH18" s="27">
        <f t="shared" ca="1" si="13"/>
        <v>0</v>
      </c>
      <c r="AI18" s="27">
        <f t="shared" ca="1" si="14"/>
        <v>21360.747394023543</v>
      </c>
      <c r="AJ18" s="27">
        <f t="shared" ca="1" si="15"/>
        <v>0</v>
      </c>
      <c r="AK18" s="28">
        <f t="shared" ca="1" si="16"/>
        <v>21360.747394023543</v>
      </c>
    </row>
    <row r="19" spans="1:37" x14ac:dyDescent="0.2">
      <c r="A19" s="21">
        <f>[1]!_xludf.edate(A18,1)</f>
        <v>37591</v>
      </c>
      <c r="B19" s="12">
        <f t="shared" si="17"/>
        <v>31</v>
      </c>
      <c r="C19" s="20">
        <f t="shared" si="0"/>
        <v>37646</v>
      </c>
      <c r="E19" s="24">
        <f>IF($A19&lt;Summary!$B$6,Summary!$B$3,0)</f>
        <v>0</v>
      </c>
      <c r="F19" s="24">
        <f>IF($A19&lt;Summary!$D$6,Summary!$D$3,0)</f>
        <v>21000</v>
      </c>
      <c r="G19" s="24">
        <f>IF($A19&lt;Summary!$F$6,Summary!$F$3,0)</f>
        <v>0</v>
      </c>
      <c r="I19" s="25">
        <f>Summary!$B$8</f>
        <v>-0.15</v>
      </c>
      <c r="J19" s="25">
        <f>Summary!$D$8</f>
        <v>-1.4999999999999999E-2</v>
      </c>
      <c r="K19" s="25">
        <f>Summary!$F$8</f>
        <v>-0.1</v>
      </c>
      <c r="M19" s="25">
        <f>Summary!$B$10</f>
        <v>-0.1</v>
      </c>
      <c r="N19" s="25">
        <f>Summary!$D$10</f>
        <v>-0.05</v>
      </c>
      <c r="O19" s="25">
        <f>Summary!$F$10</f>
        <v>-0.1</v>
      </c>
      <c r="Q19" s="26">
        <f t="shared" si="1"/>
        <v>-4.9999999999999989E-2</v>
      </c>
      <c r="R19" s="26">
        <f t="shared" si="2"/>
        <v>3.5000000000000003E-2</v>
      </c>
      <c r="S19" s="26">
        <f t="shared" si="3"/>
        <v>0</v>
      </c>
      <c r="T19" s="26"/>
      <c r="U19" s="27">
        <f t="shared" si="4"/>
        <v>0</v>
      </c>
      <c r="V19" s="27">
        <f t="shared" si="5"/>
        <v>22785.000000000004</v>
      </c>
      <c r="W19" s="27">
        <f t="shared" si="6"/>
        <v>0</v>
      </c>
      <c r="X19" s="28">
        <f t="shared" si="7"/>
        <v>22785.000000000004</v>
      </c>
      <c r="Z19" s="29">
        <f>VLOOKUP($A19,CurveFetch!$D$8:$T$285,11)</f>
        <v>2.7099771067371901E-2</v>
      </c>
      <c r="AA19" s="30">
        <f t="shared" ca="1" si="8"/>
        <v>0.96595544431756497</v>
      </c>
      <c r="AC19" s="24">
        <f t="shared" ca="1" si="9"/>
        <v>0</v>
      </c>
      <c r="AD19" s="24">
        <f t="shared" ca="1" si="10"/>
        <v>628836.9942507348</v>
      </c>
      <c r="AE19" s="24">
        <f t="shared" ca="1" si="11"/>
        <v>0</v>
      </c>
      <c r="AF19" s="31">
        <f t="shared" ca="1" si="12"/>
        <v>628836.9942507348</v>
      </c>
      <c r="AH19" s="27">
        <f t="shared" ca="1" si="13"/>
        <v>0</v>
      </c>
      <c r="AI19" s="27">
        <f t="shared" ca="1" si="14"/>
        <v>22009.294798775722</v>
      </c>
      <c r="AJ19" s="27">
        <f t="shared" ca="1" si="15"/>
        <v>0</v>
      </c>
      <c r="AK19" s="28">
        <f t="shared" ca="1" si="16"/>
        <v>22009.294798775722</v>
      </c>
    </row>
    <row r="20" spans="1:37" x14ac:dyDescent="0.2">
      <c r="A20" s="21">
        <f>[1]!_xludf.edate(A19,1)</f>
        <v>37622</v>
      </c>
      <c r="B20" s="12">
        <f t="shared" si="17"/>
        <v>31</v>
      </c>
      <c r="C20" s="20">
        <f t="shared" si="0"/>
        <v>37677</v>
      </c>
      <c r="E20" s="24">
        <f>IF($A20&lt;Summary!$B$6,Summary!$B$3,0)</f>
        <v>0</v>
      </c>
      <c r="F20" s="24">
        <f>IF($A20&lt;Summary!$D$6,Summary!$D$3,0)</f>
        <v>21000</v>
      </c>
      <c r="G20" s="24">
        <f>IF($A20&lt;Summary!$F$6,Summary!$F$3,0)</f>
        <v>0</v>
      </c>
      <c r="I20" s="25">
        <f>Summary!$B$8</f>
        <v>-0.15</v>
      </c>
      <c r="J20" s="25">
        <f>Summary!$D$8</f>
        <v>-1.4999999999999999E-2</v>
      </c>
      <c r="K20" s="25">
        <f>Summary!$F$8</f>
        <v>-0.1</v>
      </c>
      <c r="M20" s="25">
        <f>Summary!$B$10</f>
        <v>-0.1</v>
      </c>
      <c r="N20" s="25">
        <f>Summary!$D$10</f>
        <v>-0.05</v>
      </c>
      <c r="O20" s="25">
        <f>Summary!$F$10</f>
        <v>-0.1</v>
      </c>
      <c r="Q20" s="26">
        <f t="shared" si="1"/>
        <v>-4.9999999999999989E-2</v>
      </c>
      <c r="R20" s="26">
        <f t="shared" si="2"/>
        <v>3.5000000000000003E-2</v>
      </c>
      <c r="S20" s="26">
        <f t="shared" si="3"/>
        <v>0</v>
      </c>
      <c r="T20" s="26"/>
      <c r="U20" s="27">
        <f t="shared" si="4"/>
        <v>0</v>
      </c>
      <c r="V20" s="27">
        <f t="shared" si="5"/>
        <v>22785.000000000004</v>
      </c>
      <c r="W20" s="27">
        <f t="shared" si="6"/>
        <v>0</v>
      </c>
      <c r="X20" s="28">
        <f t="shared" si="7"/>
        <v>22785.000000000004</v>
      </c>
      <c r="Z20" s="29">
        <f>VLOOKUP($A20,CurveFetch!$D$8:$T$285,11)</f>
        <v>2.7673114172033199E-2</v>
      </c>
      <c r="AA20" s="30">
        <f t="shared" ca="1" si="8"/>
        <v>0.96300373786001858</v>
      </c>
      <c r="AC20" s="24">
        <f t="shared" ca="1" si="9"/>
        <v>0</v>
      </c>
      <c r="AD20" s="24">
        <f t="shared" ca="1" si="10"/>
        <v>626915.4333468721</v>
      </c>
      <c r="AE20" s="24">
        <f t="shared" ca="1" si="11"/>
        <v>0</v>
      </c>
      <c r="AF20" s="31">
        <f t="shared" ca="1" si="12"/>
        <v>626915.4333468721</v>
      </c>
      <c r="AH20" s="27">
        <f t="shared" ca="1" si="13"/>
        <v>0</v>
      </c>
      <c r="AI20" s="27">
        <f t="shared" ca="1" si="14"/>
        <v>21942.040167140527</v>
      </c>
      <c r="AJ20" s="27">
        <f t="shared" ca="1" si="15"/>
        <v>0</v>
      </c>
      <c r="AK20" s="28">
        <f t="shared" ca="1" si="16"/>
        <v>21942.040167140527</v>
      </c>
    </row>
    <row r="21" spans="1:37" x14ac:dyDescent="0.2">
      <c r="A21" s="21">
        <f>[1]!_xludf.edate(A20,1)</f>
        <v>37653</v>
      </c>
      <c r="B21" s="12">
        <f t="shared" si="17"/>
        <v>28</v>
      </c>
      <c r="C21" s="20">
        <f t="shared" si="0"/>
        <v>37705</v>
      </c>
      <c r="E21" s="24">
        <f>IF($A21&lt;Summary!$B$6,Summary!$B$3,0)</f>
        <v>0</v>
      </c>
      <c r="F21" s="24">
        <f>IF($A21&lt;Summary!$D$6,Summary!$D$3,0)</f>
        <v>21000</v>
      </c>
      <c r="G21" s="24">
        <f>IF($A21&lt;Summary!$F$6,Summary!$F$3,0)</f>
        <v>0</v>
      </c>
      <c r="I21" s="25">
        <f>Summary!$B$8</f>
        <v>-0.15</v>
      </c>
      <c r="J21" s="25">
        <f>Summary!$D$8</f>
        <v>-1.4999999999999999E-2</v>
      </c>
      <c r="K21" s="25">
        <f>Summary!$F$8</f>
        <v>-0.1</v>
      </c>
      <c r="M21" s="25">
        <f>Summary!$B$10</f>
        <v>-0.1</v>
      </c>
      <c r="N21" s="25">
        <f>Summary!$D$10</f>
        <v>-0.05</v>
      </c>
      <c r="O21" s="25">
        <f>Summary!$F$10</f>
        <v>-0.1</v>
      </c>
      <c r="Q21" s="26">
        <f t="shared" si="1"/>
        <v>-4.9999999999999989E-2</v>
      </c>
      <c r="R21" s="26">
        <f t="shared" si="2"/>
        <v>3.5000000000000003E-2</v>
      </c>
      <c r="S21" s="26">
        <f t="shared" si="3"/>
        <v>0</v>
      </c>
      <c r="T21" s="26"/>
      <c r="U21" s="27">
        <f t="shared" si="4"/>
        <v>0</v>
      </c>
      <c r="V21" s="27">
        <f t="shared" si="5"/>
        <v>20580.000000000004</v>
      </c>
      <c r="W21" s="27">
        <f t="shared" si="6"/>
        <v>0</v>
      </c>
      <c r="X21" s="28">
        <f t="shared" si="7"/>
        <v>20580.000000000004</v>
      </c>
      <c r="Z21" s="29">
        <f>VLOOKUP($A21,CurveFetch!$D$8:$T$285,11)</f>
        <v>2.8312772970390001E-2</v>
      </c>
      <c r="AA21" s="30">
        <f t="shared" ca="1" si="8"/>
        <v>0.96009935607266816</v>
      </c>
      <c r="AC21" s="24">
        <f t="shared" ca="1" si="9"/>
        <v>0</v>
      </c>
      <c r="AD21" s="24">
        <f t="shared" ca="1" si="10"/>
        <v>564538.42137072887</v>
      </c>
      <c r="AE21" s="24">
        <f t="shared" ca="1" si="11"/>
        <v>0</v>
      </c>
      <c r="AF21" s="31">
        <f t="shared" ca="1" si="12"/>
        <v>564538.42137072887</v>
      </c>
      <c r="AH21" s="27">
        <f t="shared" ca="1" si="13"/>
        <v>0</v>
      </c>
      <c r="AI21" s="27">
        <f t="shared" ca="1" si="14"/>
        <v>19758.844747975512</v>
      </c>
      <c r="AJ21" s="27">
        <f t="shared" ca="1" si="15"/>
        <v>0</v>
      </c>
      <c r="AK21" s="28">
        <f t="shared" ca="1" si="16"/>
        <v>19758.844747975512</v>
      </c>
    </row>
    <row r="22" spans="1:37" x14ac:dyDescent="0.2">
      <c r="A22" s="21">
        <f>[1]!_xludf.edate(A21,1)</f>
        <v>37681</v>
      </c>
      <c r="B22" s="12">
        <f t="shared" si="17"/>
        <v>31</v>
      </c>
      <c r="C22" s="20">
        <f t="shared" si="0"/>
        <v>37736</v>
      </c>
      <c r="E22" s="24">
        <f>IF($A22&lt;Summary!$B$6,Summary!$B$3,0)</f>
        <v>0</v>
      </c>
      <c r="F22" s="24">
        <f>IF($A22&lt;Summary!$D$6,Summary!$D$3,0)</f>
        <v>21000</v>
      </c>
      <c r="G22" s="24">
        <f>IF($A22&lt;Summary!$F$6,Summary!$F$3,0)</f>
        <v>0</v>
      </c>
      <c r="I22" s="25">
        <f>Summary!$B$8</f>
        <v>-0.15</v>
      </c>
      <c r="J22" s="25">
        <f>Summary!$D$8</f>
        <v>-1.4999999999999999E-2</v>
      </c>
      <c r="K22" s="25">
        <f>Summary!$F$8</f>
        <v>-0.1</v>
      </c>
      <c r="M22" s="25">
        <f>Summary!$B$10</f>
        <v>-0.1</v>
      </c>
      <c r="N22" s="25">
        <f>Summary!$D$10</f>
        <v>-0.05</v>
      </c>
      <c r="O22" s="25">
        <f>Summary!$F$10</f>
        <v>-0.1</v>
      </c>
      <c r="Q22" s="26">
        <f t="shared" si="1"/>
        <v>-4.9999999999999989E-2</v>
      </c>
      <c r="R22" s="26">
        <f t="shared" si="2"/>
        <v>3.5000000000000003E-2</v>
      </c>
      <c r="S22" s="26">
        <f t="shared" si="3"/>
        <v>0</v>
      </c>
      <c r="T22" s="26"/>
      <c r="U22" s="27">
        <f t="shared" si="4"/>
        <v>0</v>
      </c>
      <c r="V22" s="27">
        <f t="shared" si="5"/>
        <v>22785.000000000004</v>
      </c>
      <c r="W22" s="27">
        <f t="shared" si="6"/>
        <v>0</v>
      </c>
      <c r="X22" s="28">
        <f t="shared" si="7"/>
        <v>22785.000000000004</v>
      </c>
      <c r="Z22" s="29">
        <f>VLOOKUP($A22,CurveFetch!$D$8:$T$285,11)</f>
        <v>2.8890529423069002E-2</v>
      </c>
      <c r="AA22" s="30">
        <f t="shared" ca="1" si="8"/>
        <v>0.95697503044491095</v>
      </c>
      <c r="AC22" s="24">
        <f t="shared" ca="1" si="9"/>
        <v>0</v>
      </c>
      <c r="AD22" s="24">
        <f t="shared" ca="1" si="10"/>
        <v>622990.74481963704</v>
      </c>
      <c r="AE22" s="24">
        <f t="shared" ca="1" si="11"/>
        <v>0</v>
      </c>
      <c r="AF22" s="31">
        <f t="shared" ca="1" si="12"/>
        <v>622990.74481963704</v>
      </c>
      <c r="AH22" s="27">
        <f t="shared" ca="1" si="13"/>
        <v>0</v>
      </c>
      <c r="AI22" s="27">
        <f t="shared" ca="1" si="14"/>
        <v>21804.676068687299</v>
      </c>
      <c r="AJ22" s="27">
        <f t="shared" ca="1" si="15"/>
        <v>0</v>
      </c>
      <c r="AK22" s="28">
        <f t="shared" ca="1" si="16"/>
        <v>21804.676068687299</v>
      </c>
    </row>
    <row r="23" spans="1:37" x14ac:dyDescent="0.2">
      <c r="A23" s="21">
        <f>[1]!_xludf.edate(A22,1)</f>
        <v>37712</v>
      </c>
      <c r="B23" s="12">
        <f t="shared" si="17"/>
        <v>30</v>
      </c>
      <c r="C23" s="20">
        <f t="shared" si="0"/>
        <v>37766</v>
      </c>
      <c r="E23" s="24">
        <f>IF($A23&lt;Summary!$B$6,Summary!$B$3,0)</f>
        <v>0</v>
      </c>
      <c r="F23" s="24">
        <f>IF($A23&lt;Summary!$D$6,Summary!$D$3,0)</f>
        <v>21000</v>
      </c>
      <c r="G23" s="24">
        <f>IF($A23&lt;Summary!$F$6,Summary!$F$3,0)</f>
        <v>0</v>
      </c>
      <c r="I23" s="25">
        <f>Summary!$B$8</f>
        <v>-0.15</v>
      </c>
      <c r="J23" s="25">
        <f>Summary!$D$8</f>
        <v>-1.4999999999999999E-2</v>
      </c>
      <c r="K23" s="25">
        <f>Summary!$F$8</f>
        <v>-0.1</v>
      </c>
      <c r="M23" s="25">
        <f>Summary!$B$10</f>
        <v>-0.1</v>
      </c>
      <c r="N23" s="25">
        <f>Summary!$D$10</f>
        <v>-0.05</v>
      </c>
      <c r="O23" s="25">
        <f>Summary!$F$10</f>
        <v>-0.1</v>
      </c>
      <c r="Q23" s="26">
        <f t="shared" si="1"/>
        <v>-4.9999999999999989E-2</v>
      </c>
      <c r="R23" s="26">
        <f t="shared" si="2"/>
        <v>3.5000000000000003E-2</v>
      </c>
      <c r="S23" s="26">
        <f t="shared" si="3"/>
        <v>0</v>
      </c>
      <c r="T23" s="26"/>
      <c r="U23" s="27">
        <f t="shared" si="4"/>
        <v>0</v>
      </c>
      <c r="V23" s="27">
        <f t="shared" si="5"/>
        <v>22050.000000000004</v>
      </c>
      <c r="W23" s="27">
        <f t="shared" si="6"/>
        <v>0</v>
      </c>
      <c r="X23" s="28">
        <f t="shared" si="7"/>
        <v>22050.000000000004</v>
      </c>
      <c r="Z23" s="29">
        <f>VLOOKUP($A23,CurveFetch!$D$8:$T$285,11)</f>
        <v>2.95271130111203E-2</v>
      </c>
      <c r="AA23" s="30">
        <f t="shared" ca="1" si="8"/>
        <v>0.95375597190267281</v>
      </c>
      <c r="AC23" s="24">
        <f t="shared" ca="1" si="9"/>
        <v>0</v>
      </c>
      <c r="AD23" s="24">
        <f t="shared" ca="1" si="10"/>
        <v>600866.26229868387</v>
      </c>
      <c r="AE23" s="24">
        <f t="shared" ca="1" si="11"/>
        <v>0</v>
      </c>
      <c r="AF23" s="31">
        <f t="shared" ca="1" si="12"/>
        <v>600866.26229868387</v>
      </c>
      <c r="AH23" s="27">
        <f t="shared" ca="1" si="13"/>
        <v>0</v>
      </c>
      <c r="AI23" s="27">
        <f t="shared" ca="1" si="14"/>
        <v>21030.319180453938</v>
      </c>
      <c r="AJ23" s="27">
        <f t="shared" ca="1" si="15"/>
        <v>0</v>
      </c>
      <c r="AK23" s="28">
        <f t="shared" ca="1" si="16"/>
        <v>21030.319180453938</v>
      </c>
    </row>
    <row r="24" spans="1:37" x14ac:dyDescent="0.2">
      <c r="A24" s="21">
        <f>[1]!_xludf.edate(A23,1)</f>
        <v>37742</v>
      </c>
      <c r="B24" s="12">
        <f t="shared" si="17"/>
        <v>31</v>
      </c>
      <c r="C24" s="20">
        <f t="shared" si="0"/>
        <v>37797</v>
      </c>
      <c r="E24" s="24">
        <f>IF($A24&lt;Summary!$B$6,Summary!$B$3,0)</f>
        <v>0</v>
      </c>
      <c r="F24" s="24">
        <f>IF($A24&lt;Summary!$D$6,Summary!$D$3,0)</f>
        <v>21000</v>
      </c>
      <c r="G24" s="24">
        <f>IF($A24&lt;Summary!$F$6,Summary!$F$3,0)</f>
        <v>0</v>
      </c>
      <c r="I24" s="25">
        <f>Summary!$B$8</f>
        <v>-0.15</v>
      </c>
      <c r="J24" s="25">
        <f>Summary!$D$8</f>
        <v>-1.4999999999999999E-2</v>
      </c>
      <c r="K24" s="25">
        <f>Summary!$F$8</f>
        <v>-0.1</v>
      </c>
      <c r="M24" s="25">
        <f>Summary!$B$10</f>
        <v>-0.1</v>
      </c>
      <c r="N24" s="25">
        <f>Summary!$D$10</f>
        <v>-0.05</v>
      </c>
      <c r="O24" s="25">
        <f>Summary!$F$10</f>
        <v>-0.1</v>
      </c>
      <c r="Q24" s="26">
        <f t="shared" si="1"/>
        <v>-4.9999999999999989E-2</v>
      </c>
      <c r="R24" s="26">
        <f t="shared" si="2"/>
        <v>3.5000000000000003E-2</v>
      </c>
      <c r="S24" s="26">
        <f t="shared" si="3"/>
        <v>0</v>
      </c>
      <c r="T24" s="26"/>
      <c r="U24" s="27">
        <f t="shared" si="4"/>
        <v>0</v>
      </c>
      <c r="V24" s="27">
        <f t="shared" si="5"/>
        <v>22785.000000000004</v>
      </c>
      <c r="W24" s="27">
        <f t="shared" si="6"/>
        <v>0</v>
      </c>
      <c r="X24" s="28">
        <f t="shared" si="7"/>
        <v>22785.000000000004</v>
      </c>
      <c r="Z24" s="29">
        <f>VLOOKUP($A24,CurveFetch!$D$8:$T$285,11)</f>
        <v>3.01311073217163E-2</v>
      </c>
      <c r="AA24" s="30">
        <f t="shared" ca="1" si="8"/>
        <v>0.95042406958915426</v>
      </c>
      <c r="AC24" s="24">
        <f t="shared" ca="1" si="9"/>
        <v>0</v>
      </c>
      <c r="AD24" s="24">
        <f t="shared" ca="1" si="10"/>
        <v>618726.06930253946</v>
      </c>
      <c r="AE24" s="24">
        <f t="shared" ca="1" si="11"/>
        <v>0</v>
      </c>
      <c r="AF24" s="31">
        <f t="shared" ca="1" si="12"/>
        <v>618726.06930253946</v>
      </c>
      <c r="AH24" s="27">
        <f t="shared" ca="1" si="13"/>
        <v>0</v>
      </c>
      <c r="AI24" s="27">
        <f t="shared" ca="1" si="14"/>
        <v>21655.412425588882</v>
      </c>
      <c r="AJ24" s="27">
        <f t="shared" ca="1" si="15"/>
        <v>0</v>
      </c>
      <c r="AK24" s="28">
        <f t="shared" ca="1" si="16"/>
        <v>21655.412425588882</v>
      </c>
    </row>
    <row r="25" spans="1:37" x14ac:dyDescent="0.2">
      <c r="A25" s="21">
        <f>[1]!_xludf.edate(A24,1)</f>
        <v>37773</v>
      </c>
      <c r="B25" s="12">
        <f t="shared" si="17"/>
        <v>30</v>
      </c>
      <c r="C25" s="20">
        <f t="shared" si="0"/>
        <v>37827</v>
      </c>
      <c r="E25" s="24">
        <f>IF($A25&lt;Summary!$B$6,Summary!$B$3,0)</f>
        <v>0</v>
      </c>
      <c r="F25" s="24">
        <f>IF($A25&lt;Summary!$D$6,Summary!$D$3,0)</f>
        <v>21000</v>
      </c>
      <c r="G25" s="24">
        <f>IF($A25&lt;Summary!$F$6,Summary!$F$3,0)</f>
        <v>0</v>
      </c>
      <c r="I25" s="25">
        <f>Summary!$B$8</f>
        <v>-0.15</v>
      </c>
      <c r="J25" s="25">
        <f>Summary!$D$8</f>
        <v>-1.4999999999999999E-2</v>
      </c>
      <c r="K25" s="25">
        <f>Summary!$F$8</f>
        <v>-0.1</v>
      </c>
      <c r="M25" s="25">
        <f>Summary!$B$10</f>
        <v>-0.1</v>
      </c>
      <c r="N25" s="25">
        <f>Summary!$D$10</f>
        <v>-0.05</v>
      </c>
      <c r="O25" s="25">
        <f>Summary!$F$10</f>
        <v>-0.1</v>
      </c>
      <c r="Q25" s="26">
        <f t="shared" si="1"/>
        <v>-4.9999999999999989E-2</v>
      </c>
      <c r="R25" s="26">
        <f t="shared" si="2"/>
        <v>3.5000000000000003E-2</v>
      </c>
      <c r="S25" s="26">
        <f t="shared" si="3"/>
        <v>0</v>
      </c>
      <c r="T25" s="26"/>
      <c r="U25" s="27">
        <f t="shared" si="4"/>
        <v>0</v>
      </c>
      <c r="V25" s="27">
        <f t="shared" si="5"/>
        <v>22050.000000000004</v>
      </c>
      <c r="W25" s="27">
        <f t="shared" si="6"/>
        <v>0</v>
      </c>
      <c r="X25" s="28">
        <f t="shared" si="7"/>
        <v>22050.000000000004</v>
      </c>
      <c r="Z25" s="29">
        <f>VLOOKUP($A25,CurveFetch!$D$8:$T$285,11)</f>
        <v>3.0755234905212699E-2</v>
      </c>
      <c r="AA25" s="30">
        <f t="shared" ca="1" si="8"/>
        <v>0.94705405102882911</v>
      </c>
      <c r="AC25" s="24">
        <f t="shared" ca="1" si="9"/>
        <v>0</v>
      </c>
      <c r="AD25" s="24">
        <f t="shared" ca="1" si="10"/>
        <v>596644.05214816239</v>
      </c>
      <c r="AE25" s="24">
        <f t="shared" ca="1" si="11"/>
        <v>0</v>
      </c>
      <c r="AF25" s="31">
        <f t="shared" ca="1" si="12"/>
        <v>596644.05214816239</v>
      </c>
      <c r="AH25" s="27">
        <f t="shared" ca="1" si="13"/>
        <v>0</v>
      </c>
      <c r="AI25" s="27">
        <f t="shared" ca="1" si="14"/>
        <v>20882.541825185686</v>
      </c>
      <c r="AJ25" s="27">
        <f t="shared" ca="1" si="15"/>
        <v>0</v>
      </c>
      <c r="AK25" s="28">
        <f t="shared" ca="1" si="16"/>
        <v>20882.541825185686</v>
      </c>
    </row>
    <row r="26" spans="1:37" x14ac:dyDescent="0.2">
      <c r="A26" s="21">
        <f>[1]!_xludf.edate(A25,1)</f>
        <v>37803</v>
      </c>
      <c r="B26" s="12">
        <f t="shared" si="17"/>
        <v>31</v>
      </c>
      <c r="C26" s="20">
        <f t="shared" si="0"/>
        <v>37858</v>
      </c>
      <c r="E26" s="24">
        <f>IF($A26&lt;Summary!$B$6,Summary!$B$3,0)</f>
        <v>0</v>
      </c>
      <c r="F26" s="24">
        <f>IF($A26&lt;Summary!$D$6,Summary!$D$3,0)</f>
        <v>21000</v>
      </c>
      <c r="G26" s="24">
        <f>IF($A26&lt;Summary!$F$6,Summary!$F$3,0)</f>
        <v>0</v>
      </c>
      <c r="I26" s="25">
        <f>Summary!$B$8</f>
        <v>-0.15</v>
      </c>
      <c r="J26" s="25">
        <f>Summary!$D$8</f>
        <v>-1.4999999999999999E-2</v>
      </c>
      <c r="K26" s="25">
        <f>Summary!$F$8</f>
        <v>-0.1</v>
      </c>
      <c r="M26" s="25">
        <f>Summary!$B$10</f>
        <v>-0.1</v>
      </c>
      <c r="N26" s="25">
        <f>Summary!$D$10</f>
        <v>-0.05</v>
      </c>
      <c r="O26" s="25">
        <f>Summary!$F$10</f>
        <v>-0.1</v>
      </c>
      <c r="Q26" s="26">
        <f t="shared" si="1"/>
        <v>-4.9999999999999989E-2</v>
      </c>
      <c r="R26" s="26">
        <f t="shared" si="2"/>
        <v>3.5000000000000003E-2</v>
      </c>
      <c r="S26" s="26">
        <f t="shared" si="3"/>
        <v>0</v>
      </c>
      <c r="T26" s="26"/>
      <c r="U26" s="27">
        <f t="shared" si="4"/>
        <v>0</v>
      </c>
      <c r="V26" s="27">
        <f t="shared" si="5"/>
        <v>22785.000000000004</v>
      </c>
      <c r="W26" s="27">
        <f t="shared" si="6"/>
        <v>0</v>
      </c>
      <c r="X26" s="28">
        <f t="shared" si="7"/>
        <v>22785.000000000004</v>
      </c>
      <c r="Z26" s="29">
        <f>VLOOKUP($A26,CurveFetch!$D$8:$T$285,11)</f>
        <v>3.1359757566370203E-2</v>
      </c>
      <c r="AA26" s="30">
        <f t="shared" ca="1" si="8"/>
        <v>0.94355458872520526</v>
      </c>
      <c r="AC26" s="24">
        <f t="shared" ca="1" si="9"/>
        <v>0</v>
      </c>
      <c r="AD26" s="24">
        <f t="shared" ca="1" si="10"/>
        <v>614254.03726010863</v>
      </c>
      <c r="AE26" s="24">
        <f t="shared" ca="1" si="11"/>
        <v>0</v>
      </c>
      <c r="AF26" s="31">
        <f t="shared" ca="1" si="12"/>
        <v>614254.03726010863</v>
      </c>
      <c r="AH26" s="27">
        <f t="shared" ca="1" si="13"/>
        <v>0</v>
      </c>
      <c r="AI26" s="27">
        <f t="shared" ca="1" si="14"/>
        <v>21498.891304103803</v>
      </c>
      <c r="AJ26" s="27">
        <f t="shared" ca="1" si="15"/>
        <v>0</v>
      </c>
      <c r="AK26" s="28">
        <f t="shared" ca="1" si="16"/>
        <v>21498.891304103803</v>
      </c>
    </row>
    <row r="27" spans="1:37" x14ac:dyDescent="0.2">
      <c r="A27" s="21">
        <f>[1]!_xludf.edate(A26,1)</f>
        <v>37834</v>
      </c>
      <c r="B27" s="12">
        <f t="shared" si="17"/>
        <v>31</v>
      </c>
      <c r="C27" s="20">
        <f t="shared" si="0"/>
        <v>37889</v>
      </c>
      <c r="E27" s="24">
        <f>IF($A27&lt;Summary!$B$6,Summary!$B$3,0)</f>
        <v>0</v>
      </c>
      <c r="F27" s="24">
        <f>IF($A27&lt;Summary!$D$6,Summary!$D$3,0)</f>
        <v>21000</v>
      </c>
      <c r="G27" s="24">
        <f>IF($A27&lt;Summary!$F$6,Summary!$F$3,0)</f>
        <v>0</v>
      </c>
      <c r="I27" s="25">
        <f>Summary!$B$8</f>
        <v>-0.15</v>
      </c>
      <c r="J27" s="25">
        <f>Summary!$D$8</f>
        <v>-1.4999999999999999E-2</v>
      </c>
      <c r="K27" s="25">
        <f>Summary!$F$8</f>
        <v>-0.1</v>
      </c>
      <c r="M27" s="25">
        <f>Summary!$B$10</f>
        <v>-0.1</v>
      </c>
      <c r="N27" s="25">
        <f>Summary!$D$10</f>
        <v>-0.05</v>
      </c>
      <c r="O27" s="25">
        <f>Summary!$F$10</f>
        <v>-0.1</v>
      </c>
      <c r="Q27" s="26">
        <f t="shared" si="1"/>
        <v>-4.9999999999999989E-2</v>
      </c>
      <c r="R27" s="26">
        <f t="shared" si="2"/>
        <v>3.5000000000000003E-2</v>
      </c>
      <c r="S27" s="26">
        <f t="shared" si="3"/>
        <v>0</v>
      </c>
      <c r="T27" s="26"/>
      <c r="U27" s="27">
        <f t="shared" si="4"/>
        <v>0</v>
      </c>
      <c r="V27" s="27">
        <f t="shared" si="5"/>
        <v>22785.000000000004</v>
      </c>
      <c r="W27" s="27">
        <f t="shared" si="6"/>
        <v>0</v>
      </c>
      <c r="X27" s="28">
        <f t="shared" si="7"/>
        <v>22785.000000000004</v>
      </c>
      <c r="Z27" s="29">
        <f>VLOOKUP($A27,CurveFetch!$D$8:$T$285,11)</f>
        <v>3.1985197201760802E-2</v>
      </c>
      <c r="AA27" s="30">
        <f t="shared" ca="1" si="8"/>
        <v>0.93993562033262323</v>
      </c>
      <c r="AC27" s="24">
        <f t="shared" ca="1" si="9"/>
        <v>0</v>
      </c>
      <c r="AD27" s="24">
        <f t="shared" ca="1" si="10"/>
        <v>611898.08883653767</v>
      </c>
      <c r="AE27" s="24">
        <f t="shared" ca="1" si="11"/>
        <v>0</v>
      </c>
      <c r="AF27" s="31">
        <f t="shared" ca="1" si="12"/>
        <v>611898.08883653767</v>
      </c>
      <c r="AH27" s="27">
        <f t="shared" ca="1" si="13"/>
        <v>0</v>
      </c>
      <c r="AI27" s="27">
        <f t="shared" ca="1" si="14"/>
        <v>21416.43310927882</v>
      </c>
      <c r="AJ27" s="27">
        <f t="shared" ca="1" si="15"/>
        <v>0</v>
      </c>
      <c r="AK27" s="28">
        <f t="shared" ca="1" si="16"/>
        <v>21416.43310927882</v>
      </c>
    </row>
    <row r="28" spans="1:37" x14ac:dyDescent="0.2">
      <c r="A28" s="21">
        <f>[1]!_xludf.edate(A27,1)</f>
        <v>37865</v>
      </c>
      <c r="B28" s="12">
        <f t="shared" si="17"/>
        <v>30</v>
      </c>
      <c r="C28" s="20">
        <f t="shared" si="0"/>
        <v>37919</v>
      </c>
      <c r="E28" s="24">
        <f>IF($A28&lt;Summary!$B$6,Summary!$B$3,0)</f>
        <v>0</v>
      </c>
      <c r="F28" s="24">
        <f>IF($A28&lt;Summary!$D$6,Summary!$D$3,0)</f>
        <v>21000</v>
      </c>
      <c r="G28" s="24">
        <f>IF($A28&lt;Summary!$F$6,Summary!$F$3,0)</f>
        <v>0</v>
      </c>
      <c r="I28" s="25">
        <f>Summary!$B$8</f>
        <v>-0.15</v>
      </c>
      <c r="J28" s="25">
        <f>Summary!$D$8</f>
        <v>-1.4999999999999999E-2</v>
      </c>
      <c r="K28" s="25">
        <f>Summary!$F$8</f>
        <v>-0.1</v>
      </c>
      <c r="M28" s="25">
        <f>Summary!$B$10</f>
        <v>-0.1</v>
      </c>
      <c r="N28" s="25">
        <f>Summary!$D$10</f>
        <v>-0.05</v>
      </c>
      <c r="O28" s="25">
        <f>Summary!$F$10</f>
        <v>-0.1</v>
      </c>
      <c r="Q28" s="26">
        <f t="shared" si="1"/>
        <v>-4.9999999999999989E-2</v>
      </c>
      <c r="R28" s="26">
        <f t="shared" si="2"/>
        <v>3.5000000000000003E-2</v>
      </c>
      <c r="S28" s="26">
        <f t="shared" si="3"/>
        <v>0</v>
      </c>
      <c r="T28" s="26"/>
      <c r="U28" s="27">
        <f t="shared" si="4"/>
        <v>0</v>
      </c>
      <c r="V28" s="27">
        <f t="shared" si="5"/>
        <v>22050.000000000004</v>
      </c>
      <c r="W28" s="27">
        <f t="shared" si="6"/>
        <v>0</v>
      </c>
      <c r="X28" s="28">
        <f t="shared" si="7"/>
        <v>22050.000000000004</v>
      </c>
      <c r="Z28" s="29">
        <f>VLOOKUP($A28,CurveFetch!$D$8:$T$285,11)</f>
        <v>3.2610636968915897E-2</v>
      </c>
      <c r="AA28" s="30">
        <f t="shared" ca="1" si="8"/>
        <v>0.93631596073092627</v>
      </c>
      <c r="AC28" s="24">
        <f t="shared" ca="1" si="9"/>
        <v>0</v>
      </c>
      <c r="AD28" s="24">
        <f t="shared" ca="1" si="10"/>
        <v>589879.05526048352</v>
      </c>
      <c r="AE28" s="24">
        <f t="shared" ca="1" si="11"/>
        <v>0</v>
      </c>
      <c r="AF28" s="31">
        <f t="shared" ca="1" si="12"/>
        <v>589879.05526048352</v>
      </c>
      <c r="AH28" s="27">
        <f t="shared" ca="1" si="13"/>
        <v>0</v>
      </c>
      <c r="AI28" s="27">
        <f t="shared" ca="1" si="14"/>
        <v>20645.766934116924</v>
      </c>
      <c r="AJ28" s="27">
        <f t="shared" ca="1" si="15"/>
        <v>0</v>
      </c>
      <c r="AK28" s="28">
        <f t="shared" ca="1" si="16"/>
        <v>20645.766934116924</v>
      </c>
    </row>
    <row r="29" spans="1:37" x14ac:dyDescent="0.2">
      <c r="A29" s="21">
        <f>[1]!_xludf.edate(A28,1)</f>
        <v>37895</v>
      </c>
      <c r="B29" s="12">
        <f t="shared" si="17"/>
        <v>31</v>
      </c>
      <c r="C29" s="20">
        <f t="shared" si="0"/>
        <v>37950</v>
      </c>
      <c r="E29" s="24">
        <f>IF($A29&lt;Summary!$B$6,Summary!$B$3,0)</f>
        <v>0</v>
      </c>
      <c r="F29" s="24">
        <f>IF($A29&lt;Summary!$D$6,Summary!$D$3,0)</f>
        <v>21000</v>
      </c>
      <c r="G29" s="24">
        <f>IF($A29&lt;Summary!$F$6,Summary!$F$3,0)</f>
        <v>0</v>
      </c>
      <c r="I29" s="25">
        <f>Summary!$B$8</f>
        <v>-0.15</v>
      </c>
      <c r="J29" s="25">
        <f>Summary!$D$8</f>
        <v>-1.4999999999999999E-2</v>
      </c>
      <c r="K29" s="25">
        <f>Summary!$F$8</f>
        <v>-0.1</v>
      </c>
      <c r="M29" s="25">
        <f>Summary!$B$10</f>
        <v>-0.1</v>
      </c>
      <c r="N29" s="25">
        <f>Summary!$D$10</f>
        <v>-0.05</v>
      </c>
      <c r="O29" s="25">
        <f>Summary!$F$10</f>
        <v>-0.1</v>
      </c>
      <c r="Q29" s="26">
        <f t="shared" si="1"/>
        <v>-4.9999999999999989E-2</v>
      </c>
      <c r="R29" s="26">
        <f t="shared" si="2"/>
        <v>3.5000000000000003E-2</v>
      </c>
      <c r="S29" s="26">
        <f t="shared" si="3"/>
        <v>0</v>
      </c>
      <c r="T29" s="26"/>
      <c r="U29" s="27">
        <f t="shared" si="4"/>
        <v>0</v>
      </c>
      <c r="V29" s="27">
        <f t="shared" si="5"/>
        <v>22785.000000000004</v>
      </c>
      <c r="W29" s="27">
        <f t="shared" si="6"/>
        <v>0</v>
      </c>
      <c r="X29" s="28">
        <f t="shared" si="7"/>
        <v>22785.000000000004</v>
      </c>
      <c r="Z29" s="29">
        <f>VLOOKUP($A29,CurveFetch!$D$8:$T$285,11)</f>
        <v>3.3205952940415201E-2</v>
      </c>
      <c r="AA29" s="30">
        <f t="shared" ca="1" si="8"/>
        <v>0.93259070858670967</v>
      </c>
      <c r="AC29" s="24">
        <f t="shared" ca="1" si="9"/>
        <v>0</v>
      </c>
      <c r="AD29" s="24">
        <f t="shared" ca="1" si="10"/>
        <v>607116.55128994805</v>
      </c>
      <c r="AE29" s="24">
        <f t="shared" ca="1" si="11"/>
        <v>0</v>
      </c>
      <c r="AF29" s="31">
        <f t="shared" ca="1" si="12"/>
        <v>607116.55128994805</v>
      </c>
      <c r="AH29" s="27">
        <f t="shared" ca="1" si="13"/>
        <v>0</v>
      </c>
      <c r="AI29" s="27">
        <f t="shared" ca="1" si="14"/>
        <v>21249.079295148185</v>
      </c>
      <c r="AJ29" s="27">
        <f t="shared" ca="1" si="15"/>
        <v>0</v>
      </c>
      <c r="AK29" s="28">
        <f t="shared" ca="1" si="16"/>
        <v>21249.079295148185</v>
      </c>
    </row>
    <row r="30" spans="1:37" x14ac:dyDescent="0.2">
      <c r="A30" s="21">
        <f>[1]!_xludf.edate(A29,1)</f>
        <v>37926</v>
      </c>
      <c r="B30" s="12">
        <f t="shared" si="17"/>
        <v>30</v>
      </c>
      <c r="C30" s="20">
        <f t="shared" si="0"/>
        <v>37980</v>
      </c>
      <c r="E30" s="24">
        <f>IF($A30&lt;Summary!$B$6,Summary!$B$3,0)</f>
        <v>0</v>
      </c>
      <c r="F30" s="24">
        <f>IF($A30&lt;Summary!$D$6,Summary!$D$3,0)</f>
        <v>21000</v>
      </c>
      <c r="G30" s="24">
        <f>IF($A30&lt;Summary!$F$6,Summary!$F$3,0)</f>
        <v>0</v>
      </c>
      <c r="I30" s="25">
        <f>Summary!$B$8</f>
        <v>-0.15</v>
      </c>
      <c r="J30" s="25">
        <f>Summary!$D$8</f>
        <v>-1.4999999999999999E-2</v>
      </c>
      <c r="K30" s="25">
        <f>Summary!$F$8</f>
        <v>-0.1</v>
      </c>
      <c r="M30" s="25">
        <f>Summary!$B$10</f>
        <v>-0.1</v>
      </c>
      <c r="N30" s="25">
        <f>Summary!$D$10</f>
        <v>-0.05</v>
      </c>
      <c r="O30" s="25">
        <f>Summary!$F$10</f>
        <v>-0.1</v>
      </c>
      <c r="Q30" s="26">
        <f t="shared" si="1"/>
        <v>-4.9999999999999989E-2</v>
      </c>
      <c r="R30" s="26">
        <f t="shared" si="2"/>
        <v>3.5000000000000003E-2</v>
      </c>
      <c r="S30" s="26">
        <f t="shared" si="3"/>
        <v>0</v>
      </c>
      <c r="T30" s="26"/>
      <c r="U30" s="27">
        <f t="shared" si="4"/>
        <v>0</v>
      </c>
      <c r="V30" s="27">
        <f t="shared" si="5"/>
        <v>22050.000000000004</v>
      </c>
      <c r="W30" s="27">
        <f t="shared" si="6"/>
        <v>0</v>
      </c>
      <c r="X30" s="28">
        <f t="shared" si="7"/>
        <v>22050.000000000004</v>
      </c>
      <c r="Z30" s="29">
        <f>VLOOKUP($A30,CurveFetch!$D$8:$T$285,11)</f>
        <v>3.3808658072987302E-2</v>
      </c>
      <c r="AA30" s="30">
        <f t="shared" ca="1" si="8"/>
        <v>0.92885866803270911</v>
      </c>
      <c r="AC30" s="24">
        <f t="shared" ca="1" si="9"/>
        <v>0</v>
      </c>
      <c r="AD30" s="24">
        <f t="shared" ca="1" si="10"/>
        <v>585180.96086060675</v>
      </c>
      <c r="AE30" s="24">
        <f t="shared" ca="1" si="11"/>
        <v>0</v>
      </c>
      <c r="AF30" s="31">
        <f t="shared" ca="1" si="12"/>
        <v>585180.96086060675</v>
      </c>
      <c r="AH30" s="27">
        <f t="shared" ca="1" si="13"/>
        <v>0</v>
      </c>
      <c r="AI30" s="27">
        <f t="shared" ca="1" si="14"/>
        <v>20481.333630121237</v>
      </c>
      <c r="AJ30" s="27">
        <f t="shared" ca="1" si="15"/>
        <v>0</v>
      </c>
      <c r="AK30" s="28">
        <f t="shared" ca="1" si="16"/>
        <v>20481.333630121237</v>
      </c>
    </row>
    <row r="31" spans="1:37" x14ac:dyDescent="0.2">
      <c r="A31" s="21">
        <f>[1]!_xludf.edate(A30,1)</f>
        <v>37956</v>
      </c>
      <c r="B31" s="12">
        <f t="shared" si="17"/>
        <v>31</v>
      </c>
      <c r="C31" s="20">
        <f t="shared" si="0"/>
        <v>38011</v>
      </c>
      <c r="E31" s="24">
        <f>IF($A31&lt;Summary!$B$6,Summary!$B$3,0)</f>
        <v>0</v>
      </c>
      <c r="F31" s="24">
        <f>IF($A31&lt;Summary!$D$6,Summary!$D$3,0)</f>
        <v>21000</v>
      </c>
      <c r="G31" s="24">
        <f>IF($A31&lt;Summary!$F$6,Summary!$F$3,0)</f>
        <v>0</v>
      </c>
      <c r="I31" s="25">
        <f>Summary!$B$8</f>
        <v>-0.15</v>
      </c>
      <c r="J31" s="25">
        <f>Summary!$D$8</f>
        <v>-1.4999999999999999E-2</v>
      </c>
      <c r="K31" s="25">
        <f>Summary!$F$8</f>
        <v>-0.1</v>
      </c>
      <c r="M31" s="25">
        <f>Summary!$B$10</f>
        <v>-0.1</v>
      </c>
      <c r="N31" s="25">
        <f>Summary!$D$10</f>
        <v>-0.05</v>
      </c>
      <c r="O31" s="25">
        <f>Summary!$F$10</f>
        <v>-0.1</v>
      </c>
      <c r="Q31" s="26">
        <f t="shared" si="1"/>
        <v>-4.9999999999999989E-2</v>
      </c>
      <c r="R31" s="26">
        <f t="shared" si="2"/>
        <v>3.5000000000000003E-2</v>
      </c>
      <c r="S31" s="26">
        <f t="shared" si="3"/>
        <v>0</v>
      </c>
      <c r="T31" s="26"/>
      <c r="U31" s="27">
        <f t="shared" si="4"/>
        <v>0</v>
      </c>
      <c r="V31" s="27">
        <f t="shared" si="5"/>
        <v>22785.000000000004</v>
      </c>
      <c r="W31" s="27">
        <f t="shared" si="6"/>
        <v>0</v>
      </c>
      <c r="X31" s="28">
        <f t="shared" si="7"/>
        <v>22785.000000000004</v>
      </c>
      <c r="Z31" s="29">
        <f>VLOOKUP($A31,CurveFetch!$D$8:$T$285,11)</f>
        <v>3.4391921220907798E-2</v>
      </c>
      <c r="AA31" s="30">
        <f t="shared" ca="1" si="8"/>
        <v>0.92500586183434153</v>
      </c>
      <c r="AC31" s="24">
        <f t="shared" ca="1" si="9"/>
        <v>0</v>
      </c>
      <c r="AD31" s="24">
        <f t="shared" ca="1" si="10"/>
        <v>602178.81605415628</v>
      </c>
      <c r="AE31" s="24">
        <f t="shared" ca="1" si="11"/>
        <v>0</v>
      </c>
      <c r="AF31" s="31">
        <f t="shared" ca="1" si="12"/>
        <v>602178.81605415628</v>
      </c>
      <c r="AH31" s="27">
        <f t="shared" ca="1" si="13"/>
        <v>0</v>
      </c>
      <c r="AI31" s="27">
        <f t="shared" ca="1" si="14"/>
        <v>21076.258561895473</v>
      </c>
      <c r="AJ31" s="27">
        <f t="shared" ca="1" si="15"/>
        <v>0</v>
      </c>
      <c r="AK31" s="28">
        <f t="shared" ca="1" si="16"/>
        <v>21076.258561895473</v>
      </c>
    </row>
    <row r="32" spans="1:37" x14ac:dyDescent="0.2">
      <c r="A32" s="21">
        <f>[1]!_xludf.edate(A31,1)</f>
        <v>37987</v>
      </c>
      <c r="B32" s="12">
        <f t="shared" si="17"/>
        <v>31</v>
      </c>
      <c r="C32" s="20">
        <f t="shared" si="0"/>
        <v>38042</v>
      </c>
      <c r="E32" s="24">
        <f>IF($A32&lt;Summary!$B$6,Summary!$B$3,0)</f>
        <v>0</v>
      </c>
      <c r="F32" s="24">
        <f>IF($A32&lt;Summary!$D$6,Summary!$D$3,0)</f>
        <v>21000</v>
      </c>
      <c r="G32" s="24">
        <f>IF($A32&lt;Summary!$F$6,Summary!$F$3,0)</f>
        <v>0</v>
      </c>
      <c r="I32" s="25">
        <f>Summary!$B$8</f>
        <v>-0.15</v>
      </c>
      <c r="J32" s="25">
        <f>Summary!$D$8</f>
        <v>-1.4999999999999999E-2</v>
      </c>
      <c r="K32" s="25">
        <f>Summary!$F$8</f>
        <v>-0.1</v>
      </c>
      <c r="M32" s="25">
        <f>Summary!$B$10</f>
        <v>-0.1</v>
      </c>
      <c r="N32" s="25">
        <f>Summary!$D$10</f>
        <v>-0.05</v>
      </c>
      <c r="O32" s="25">
        <f>Summary!$F$10</f>
        <v>-0.1</v>
      </c>
      <c r="Q32" s="26">
        <f t="shared" si="1"/>
        <v>-4.9999999999999989E-2</v>
      </c>
      <c r="R32" s="26">
        <f t="shared" si="2"/>
        <v>3.5000000000000003E-2</v>
      </c>
      <c r="S32" s="26">
        <f t="shared" si="3"/>
        <v>0</v>
      </c>
      <c r="T32" s="26"/>
      <c r="U32" s="27">
        <f t="shared" si="4"/>
        <v>0</v>
      </c>
      <c r="V32" s="27">
        <f t="shared" si="5"/>
        <v>22785.000000000004</v>
      </c>
      <c r="W32" s="27">
        <f t="shared" si="6"/>
        <v>0</v>
      </c>
      <c r="X32" s="28">
        <f t="shared" si="7"/>
        <v>22785.000000000004</v>
      </c>
      <c r="Z32" s="29">
        <f>VLOOKUP($A32,CurveFetch!$D$8:$T$285,11)</f>
        <v>3.4985061596531197E-2</v>
      </c>
      <c r="AA32" s="30">
        <f t="shared" ca="1" si="8"/>
        <v>0.92105852732261484</v>
      </c>
      <c r="AC32" s="24">
        <f t="shared" ca="1" si="9"/>
        <v>0</v>
      </c>
      <c r="AD32" s="24">
        <f t="shared" ca="1" si="10"/>
        <v>599609.10128702223</v>
      </c>
      <c r="AE32" s="24">
        <f t="shared" ca="1" si="11"/>
        <v>0</v>
      </c>
      <c r="AF32" s="31">
        <f t="shared" ca="1" si="12"/>
        <v>599609.10128702223</v>
      </c>
      <c r="AH32" s="27">
        <f t="shared" ca="1" si="13"/>
        <v>0</v>
      </c>
      <c r="AI32" s="27">
        <f t="shared" ca="1" si="14"/>
        <v>20986.318545045779</v>
      </c>
      <c r="AJ32" s="27">
        <f t="shared" ca="1" si="15"/>
        <v>0</v>
      </c>
      <c r="AK32" s="28">
        <f t="shared" ca="1" si="16"/>
        <v>20986.318545045779</v>
      </c>
    </row>
    <row r="33" spans="1:37" x14ac:dyDescent="0.2">
      <c r="A33" s="21">
        <f>[1]!_xludf.edate(A32,1)</f>
        <v>38018</v>
      </c>
      <c r="B33" s="12">
        <f t="shared" si="17"/>
        <v>29</v>
      </c>
      <c r="C33" s="20">
        <f t="shared" si="0"/>
        <v>38071</v>
      </c>
      <c r="E33" s="24">
        <f>IF($A33&lt;Summary!$B$6,Summary!$B$3,0)</f>
        <v>0</v>
      </c>
      <c r="F33" s="24">
        <f>IF($A33&lt;Summary!$D$6,Summary!$D$3,0)</f>
        <v>21000</v>
      </c>
      <c r="G33" s="24">
        <f>IF($A33&lt;Summary!$F$6,Summary!$F$3,0)</f>
        <v>0</v>
      </c>
      <c r="I33" s="25">
        <f>Summary!$B$8</f>
        <v>-0.15</v>
      </c>
      <c r="J33" s="25">
        <f>Summary!$D$8</f>
        <v>-1.4999999999999999E-2</v>
      </c>
      <c r="K33" s="25">
        <f>Summary!$F$8</f>
        <v>-0.1</v>
      </c>
      <c r="M33" s="25">
        <f>Summary!$B$10</f>
        <v>-0.1</v>
      </c>
      <c r="N33" s="25">
        <f>Summary!$D$10</f>
        <v>-0.05</v>
      </c>
      <c r="O33" s="25">
        <f>Summary!$F$10</f>
        <v>-0.1</v>
      </c>
      <c r="Q33" s="26">
        <f t="shared" si="1"/>
        <v>-4.9999999999999989E-2</v>
      </c>
      <c r="R33" s="26">
        <f t="shared" si="2"/>
        <v>3.5000000000000003E-2</v>
      </c>
      <c r="S33" s="26">
        <f t="shared" si="3"/>
        <v>0</v>
      </c>
      <c r="T33" s="26"/>
      <c r="U33" s="27">
        <f t="shared" si="4"/>
        <v>0</v>
      </c>
      <c r="V33" s="27">
        <f t="shared" si="5"/>
        <v>21315.000000000004</v>
      </c>
      <c r="W33" s="27">
        <f t="shared" si="6"/>
        <v>0</v>
      </c>
      <c r="X33" s="28">
        <f t="shared" si="7"/>
        <v>21315.000000000004</v>
      </c>
      <c r="Z33" s="29">
        <f>VLOOKUP($A33,CurveFetch!$D$8:$T$285,11)</f>
        <v>3.5567999424517702E-2</v>
      </c>
      <c r="AA33" s="30">
        <f t="shared" ca="1" si="8"/>
        <v>0.91723728903317425</v>
      </c>
      <c r="AC33" s="24">
        <f t="shared" ca="1" si="9"/>
        <v>0</v>
      </c>
      <c r="AD33" s="24">
        <f t="shared" ca="1" si="10"/>
        <v>558597.50902120315</v>
      </c>
      <c r="AE33" s="24">
        <f t="shared" ca="1" si="11"/>
        <v>0</v>
      </c>
      <c r="AF33" s="31">
        <f t="shared" ca="1" si="12"/>
        <v>558597.50902120315</v>
      </c>
      <c r="AH33" s="27">
        <f t="shared" ca="1" si="13"/>
        <v>0</v>
      </c>
      <c r="AI33" s="27">
        <f t="shared" ca="1" si="14"/>
        <v>19550.912815742111</v>
      </c>
      <c r="AJ33" s="27">
        <f t="shared" ca="1" si="15"/>
        <v>0</v>
      </c>
      <c r="AK33" s="28">
        <f t="shared" ca="1" si="16"/>
        <v>19550.912815742111</v>
      </c>
    </row>
    <row r="34" spans="1:37" x14ac:dyDescent="0.2">
      <c r="A34" s="21">
        <f>[1]!_xludf.edate(A33,1)</f>
        <v>38047</v>
      </c>
      <c r="B34" s="12">
        <f t="shared" si="17"/>
        <v>31</v>
      </c>
      <c r="C34" s="20">
        <f t="shared" si="0"/>
        <v>38102</v>
      </c>
      <c r="E34" s="24">
        <f>IF($A34&lt;Summary!$B$6,Summary!$B$3,0)</f>
        <v>0</v>
      </c>
      <c r="F34" s="24">
        <f>IF($A34&lt;Summary!$D$6,Summary!$D$3,0)</f>
        <v>21000</v>
      </c>
      <c r="G34" s="24">
        <f>IF($A34&lt;Summary!$F$6,Summary!$F$3,0)</f>
        <v>0</v>
      </c>
      <c r="I34" s="25">
        <f>Summary!$B$8</f>
        <v>-0.15</v>
      </c>
      <c r="J34" s="25">
        <f>Summary!$D$8</f>
        <v>-1.4999999999999999E-2</v>
      </c>
      <c r="K34" s="25">
        <f>Summary!$F$8</f>
        <v>-0.1</v>
      </c>
      <c r="M34" s="25">
        <f>Summary!$B$10</f>
        <v>-0.1</v>
      </c>
      <c r="N34" s="25">
        <f>Summary!$D$10</f>
        <v>-0.05</v>
      </c>
      <c r="O34" s="25">
        <f>Summary!$F$10</f>
        <v>-0.1</v>
      </c>
      <c r="Q34" s="26">
        <f t="shared" si="1"/>
        <v>-4.9999999999999989E-2</v>
      </c>
      <c r="R34" s="26">
        <f t="shared" si="2"/>
        <v>3.5000000000000003E-2</v>
      </c>
      <c r="S34" s="26">
        <f t="shared" si="3"/>
        <v>0</v>
      </c>
      <c r="T34" s="26"/>
      <c r="U34" s="27">
        <f t="shared" si="4"/>
        <v>0</v>
      </c>
      <c r="V34" s="27">
        <f t="shared" si="5"/>
        <v>22785.000000000004</v>
      </c>
      <c r="W34" s="27">
        <f t="shared" si="6"/>
        <v>0</v>
      </c>
      <c r="X34" s="28">
        <f t="shared" si="7"/>
        <v>22785.000000000004</v>
      </c>
      <c r="Z34" s="29">
        <f>VLOOKUP($A34,CurveFetch!$D$8:$T$285,11)</f>
        <v>3.6113328463820399E-2</v>
      </c>
      <c r="AA34" s="30">
        <f t="shared" ca="1" si="8"/>
        <v>0.91325555866977981</v>
      </c>
      <c r="AC34" s="24">
        <f t="shared" ca="1" si="9"/>
        <v>0</v>
      </c>
      <c r="AD34" s="24">
        <f t="shared" ca="1" si="10"/>
        <v>594529.36869402661</v>
      </c>
      <c r="AE34" s="24">
        <f t="shared" ca="1" si="11"/>
        <v>0</v>
      </c>
      <c r="AF34" s="31">
        <f t="shared" ca="1" si="12"/>
        <v>594529.36869402661</v>
      </c>
      <c r="AH34" s="27">
        <f t="shared" ca="1" si="13"/>
        <v>0</v>
      </c>
      <c r="AI34" s="27">
        <f t="shared" ca="1" si="14"/>
        <v>20808.527904290931</v>
      </c>
      <c r="AJ34" s="27">
        <f t="shared" ca="1" si="15"/>
        <v>0</v>
      </c>
      <c r="AK34" s="28">
        <f t="shared" ca="1" si="16"/>
        <v>20808.527904290931</v>
      </c>
    </row>
    <row r="35" spans="1:37" x14ac:dyDescent="0.2">
      <c r="A35" s="21">
        <f>[1]!_xludf.edate(A34,1)</f>
        <v>38078</v>
      </c>
      <c r="B35" s="12">
        <f t="shared" si="17"/>
        <v>30</v>
      </c>
      <c r="C35" s="20">
        <f t="shared" si="0"/>
        <v>38132</v>
      </c>
      <c r="E35" s="24">
        <f>IF($A35&lt;Summary!$B$6,Summary!$B$3,0)</f>
        <v>0</v>
      </c>
      <c r="F35" s="24">
        <f>IF($A35&lt;Summary!$D$6,Summary!$D$3,0)</f>
        <v>21000</v>
      </c>
      <c r="G35" s="24">
        <f>IF($A35&lt;Summary!$F$6,Summary!$F$3,0)</f>
        <v>0</v>
      </c>
      <c r="I35" s="25">
        <f>Summary!$B$8</f>
        <v>-0.15</v>
      </c>
      <c r="J35" s="25">
        <f>Summary!$D$8</f>
        <v>-1.4999999999999999E-2</v>
      </c>
      <c r="K35" s="25">
        <f>Summary!$F$8</f>
        <v>-0.1</v>
      </c>
      <c r="M35" s="25">
        <f>Summary!$B$10</f>
        <v>-0.1</v>
      </c>
      <c r="N35" s="25">
        <f>Summary!$D$10</f>
        <v>-0.05</v>
      </c>
      <c r="O35" s="25">
        <f>Summary!$F$10</f>
        <v>-0.1</v>
      </c>
      <c r="Q35" s="26">
        <f t="shared" si="1"/>
        <v>-4.9999999999999989E-2</v>
      </c>
      <c r="R35" s="26">
        <f t="shared" si="2"/>
        <v>3.5000000000000003E-2</v>
      </c>
      <c r="S35" s="26">
        <f t="shared" si="3"/>
        <v>0</v>
      </c>
      <c r="T35" s="26"/>
      <c r="U35" s="27">
        <f t="shared" si="4"/>
        <v>0</v>
      </c>
      <c r="V35" s="27">
        <f t="shared" si="5"/>
        <v>22050.000000000004</v>
      </c>
      <c r="W35" s="27">
        <f t="shared" si="6"/>
        <v>0</v>
      </c>
      <c r="X35" s="28">
        <f t="shared" si="7"/>
        <v>22050.000000000004</v>
      </c>
      <c r="Z35" s="29">
        <f>VLOOKUP($A35,CurveFetch!$D$8:$T$285,11)</f>
        <v>3.6662263755892897E-2</v>
      </c>
      <c r="AA35" s="30">
        <f t="shared" ca="1" si="8"/>
        <v>0.90929077280698556</v>
      </c>
      <c r="AC35" s="24">
        <f t="shared" ca="1" si="9"/>
        <v>0</v>
      </c>
      <c r="AD35" s="24">
        <f t="shared" ca="1" si="10"/>
        <v>572853.1868684009</v>
      </c>
      <c r="AE35" s="24">
        <f t="shared" ca="1" si="11"/>
        <v>0</v>
      </c>
      <c r="AF35" s="31">
        <f t="shared" ca="1" si="12"/>
        <v>572853.1868684009</v>
      </c>
      <c r="AH35" s="27">
        <f t="shared" ca="1" si="13"/>
        <v>0</v>
      </c>
      <c r="AI35" s="27">
        <f t="shared" ca="1" si="14"/>
        <v>20049.861540394035</v>
      </c>
      <c r="AJ35" s="27">
        <f t="shared" ca="1" si="15"/>
        <v>0</v>
      </c>
      <c r="AK35" s="28">
        <f t="shared" ca="1" si="16"/>
        <v>20049.861540394035</v>
      </c>
    </row>
    <row r="36" spans="1:37" x14ac:dyDescent="0.2">
      <c r="A36" s="21">
        <f>[1]!_xludf.edate(A35,1)</f>
        <v>38108</v>
      </c>
      <c r="B36" s="12">
        <f t="shared" si="17"/>
        <v>31</v>
      </c>
      <c r="C36" s="20">
        <f t="shared" si="0"/>
        <v>38163</v>
      </c>
      <c r="E36" s="24">
        <f>IF($A36&lt;Summary!$B$6,Summary!$B$3,0)</f>
        <v>0</v>
      </c>
      <c r="F36" s="24">
        <f>IF($A36&lt;Summary!$D$6,Summary!$D$3,0)</f>
        <v>21000</v>
      </c>
      <c r="G36" s="24">
        <f>IF($A36&lt;Summary!$F$6,Summary!$F$3,0)</f>
        <v>0</v>
      </c>
      <c r="I36" s="25">
        <f>Summary!$B$8</f>
        <v>-0.15</v>
      </c>
      <c r="J36" s="25">
        <f>Summary!$D$8</f>
        <v>-1.4999999999999999E-2</v>
      </c>
      <c r="K36" s="25">
        <f>Summary!$F$8</f>
        <v>-0.1</v>
      </c>
      <c r="M36" s="25">
        <f>Summary!$B$10</f>
        <v>-0.1</v>
      </c>
      <c r="N36" s="25">
        <f>Summary!$D$10</f>
        <v>-0.05</v>
      </c>
      <c r="O36" s="25">
        <f>Summary!$F$10</f>
        <v>-0.1</v>
      </c>
      <c r="Q36" s="26">
        <f t="shared" si="1"/>
        <v>-4.9999999999999989E-2</v>
      </c>
      <c r="R36" s="26">
        <f t="shared" si="2"/>
        <v>3.5000000000000003E-2</v>
      </c>
      <c r="S36" s="26">
        <f t="shared" si="3"/>
        <v>0</v>
      </c>
      <c r="T36" s="26"/>
      <c r="U36" s="27">
        <f t="shared" si="4"/>
        <v>0</v>
      </c>
      <c r="V36" s="27">
        <f t="shared" si="5"/>
        <v>22785.000000000004</v>
      </c>
      <c r="W36" s="27">
        <f t="shared" si="6"/>
        <v>0</v>
      </c>
      <c r="X36" s="28">
        <f t="shared" si="7"/>
        <v>22785.000000000004</v>
      </c>
      <c r="Z36" s="29">
        <f>VLOOKUP($A36,CurveFetch!$D$8:$T$285,11)</f>
        <v>3.7158391928290103E-2</v>
      </c>
      <c r="AA36" s="30">
        <f t="shared" ca="1" si="8"/>
        <v>0.90529882128952111</v>
      </c>
      <c r="AC36" s="24">
        <f t="shared" ca="1" si="9"/>
        <v>0</v>
      </c>
      <c r="AD36" s="24">
        <f t="shared" ca="1" si="10"/>
        <v>589349.53265947825</v>
      </c>
      <c r="AE36" s="24">
        <f t="shared" ca="1" si="11"/>
        <v>0</v>
      </c>
      <c r="AF36" s="31">
        <f t="shared" ca="1" si="12"/>
        <v>589349.53265947825</v>
      </c>
      <c r="AH36" s="27">
        <f t="shared" ca="1" si="13"/>
        <v>0</v>
      </c>
      <c r="AI36" s="27">
        <f t="shared" ca="1" si="14"/>
        <v>20627.233643081741</v>
      </c>
      <c r="AJ36" s="27">
        <f t="shared" ca="1" si="15"/>
        <v>0</v>
      </c>
      <c r="AK36" s="28">
        <f t="shared" ca="1" si="16"/>
        <v>20627.233643081741</v>
      </c>
    </row>
    <row r="37" spans="1:37" x14ac:dyDescent="0.2">
      <c r="A37" s="21">
        <f>[1]!_xludf.edate(A36,1)</f>
        <v>38139</v>
      </c>
      <c r="B37" s="12">
        <f t="shared" si="17"/>
        <v>30</v>
      </c>
      <c r="C37" s="20">
        <f t="shared" si="0"/>
        <v>38193</v>
      </c>
      <c r="E37" s="24">
        <f>IF($A37&lt;Summary!$B$6,Summary!$B$3,0)</f>
        <v>0</v>
      </c>
      <c r="F37" s="24">
        <f>IF($A37&lt;Summary!$D$6,Summary!$D$3,0)</f>
        <v>21000</v>
      </c>
      <c r="G37" s="24">
        <f>IF($A37&lt;Summary!$F$6,Summary!$F$3,0)</f>
        <v>0</v>
      </c>
      <c r="I37" s="25">
        <f>Summary!$B$8</f>
        <v>-0.15</v>
      </c>
      <c r="J37" s="25">
        <f>Summary!$D$8</f>
        <v>-1.4999999999999999E-2</v>
      </c>
      <c r="K37" s="25">
        <f>Summary!$F$8</f>
        <v>-0.1</v>
      </c>
      <c r="M37" s="25">
        <f>Summary!$B$10</f>
        <v>-0.1</v>
      </c>
      <c r="N37" s="25">
        <f>Summary!$D$10</f>
        <v>-0.05</v>
      </c>
      <c r="O37" s="25">
        <f>Summary!$F$10</f>
        <v>-0.1</v>
      </c>
      <c r="Q37" s="26">
        <f t="shared" si="1"/>
        <v>-4.9999999999999989E-2</v>
      </c>
      <c r="R37" s="26">
        <f t="shared" si="2"/>
        <v>3.5000000000000003E-2</v>
      </c>
      <c r="S37" s="26">
        <f t="shared" si="3"/>
        <v>0</v>
      </c>
      <c r="T37" s="26"/>
      <c r="U37" s="27">
        <f t="shared" si="4"/>
        <v>0</v>
      </c>
      <c r="V37" s="27">
        <f t="shared" si="5"/>
        <v>22050.000000000004</v>
      </c>
      <c r="W37" s="27">
        <f t="shared" si="6"/>
        <v>0</v>
      </c>
      <c r="X37" s="28">
        <f t="shared" si="7"/>
        <v>22050.000000000004</v>
      </c>
      <c r="Z37" s="29">
        <f>VLOOKUP($A37,CurveFetch!$D$8:$T$285,11)</f>
        <v>3.7671057793316802E-2</v>
      </c>
      <c r="AA37" s="30">
        <f t="shared" ca="1" si="8"/>
        <v>0.90130148214886774</v>
      </c>
      <c r="AC37" s="24">
        <f t="shared" ca="1" si="9"/>
        <v>0</v>
      </c>
      <c r="AD37" s="24">
        <f t="shared" ca="1" si="10"/>
        <v>567819.93375378672</v>
      </c>
      <c r="AE37" s="24">
        <f t="shared" ca="1" si="11"/>
        <v>0</v>
      </c>
      <c r="AF37" s="31">
        <f t="shared" ca="1" si="12"/>
        <v>567819.93375378672</v>
      </c>
      <c r="AH37" s="27">
        <f t="shared" ca="1" si="13"/>
        <v>0</v>
      </c>
      <c r="AI37" s="27">
        <f t="shared" ca="1" si="14"/>
        <v>19873.697681382539</v>
      </c>
      <c r="AJ37" s="27">
        <f t="shared" ca="1" si="15"/>
        <v>0</v>
      </c>
      <c r="AK37" s="28">
        <f t="shared" ca="1" si="16"/>
        <v>19873.697681382539</v>
      </c>
    </row>
    <row r="38" spans="1:37" x14ac:dyDescent="0.2">
      <c r="A38" s="21">
        <f>[1]!_xludf.edate(A37,1)</f>
        <v>38169</v>
      </c>
      <c r="B38" s="12">
        <f t="shared" si="17"/>
        <v>31</v>
      </c>
      <c r="C38" s="20">
        <f t="shared" si="0"/>
        <v>38224</v>
      </c>
      <c r="E38" s="24">
        <f>IF($A38&lt;Summary!$B$6,Summary!$B$3,0)</f>
        <v>0</v>
      </c>
      <c r="F38" s="24">
        <f>IF($A38&lt;Summary!$D$6,Summary!$D$3,0)</f>
        <v>21000</v>
      </c>
      <c r="G38" s="24">
        <f>IF($A38&lt;Summary!$F$6,Summary!$F$3,0)</f>
        <v>0</v>
      </c>
      <c r="I38" s="25">
        <f>Summary!$B$8</f>
        <v>-0.15</v>
      </c>
      <c r="J38" s="25">
        <f>Summary!$D$8</f>
        <v>-1.4999999999999999E-2</v>
      </c>
      <c r="K38" s="25">
        <f>Summary!$F$8</f>
        <v>-0.1</v>
      </c>
      <c r="M38" s="25">
        <f>Summary!$B$10</f>
        <v>-0.1</v>
      </c>
      <c r="N38" s="25">
        <f>Summary!$D$10</f>
        <v>-0.05</v>
      </c>
      <c r="O38" s="25">
        <f>Summary!$F$10</f>
        <v>-0.1</v>
      </c>
      <c r="Q38" s="26">
        <f t="shared" si="1"/>
        <v>-4.9999999999999989E-2</v>
      </c>
      <c r="R38" s="26">
        <f t="shared" si="2"/>
        <v>3.5000000000000003E-2</v>
      </c>
      <c r="S38" s="26">
        <f t="shared" si="3"/>
        <v>0</v>
      </c>
      <c r="T38" s="26"/>
      <c r="U38" s="27">
        <f t="shared" si="4"/>
        <v>0</v>
      </c>
      <c r="V38" s="27">
        <f t="shared" si="5"/>
        <v>22785.000000000004</v>
      </c>
      <c r="W38" s="27">
        <f t="shared" si="6"/>
        <v>0</v>
      </c>
      <c r="X38" s="28">
        <f t="shared" si="7"/>
        <v>22785.000000000004</v>
      </c>
      <c r="Z38" s="29">
        <f>VLOOKUP($A38,CurveFetch!$D$8:$T$285,11)</f>
        <v>3.81482507637649E-2</v>
      </c>
      <c r="AA38" s="30">
        <f t="shared" ca="1" si="8"/>
        <v>0.89724463823130629</v>
      </c>
      <c r="AC38" s="24">
        <f t="shared" ca="1" si="9"/>
        <v>0</v>
      </c>
      <c r="AD38" s="24">
        <f t="shared" ca="1" si="10"/>
        <v>584106.2594885804</v>
      </c>
      <c r="AE38" s="24">
        <f t="shared" ca="1" si="11"/>
        <v>0</v>
      </c>
      <c r="AF38" s="31">
        <f t="shared" ca="1" si="12"/>
        <v>584106.2594885804</v>
      </c>
      <c r="AH38" s="27">
        <f t="shared" ca="1" si="13"/>
        <v>0</v>
      </c>
      <c r="AI38" s="27">
        <f t="shared" ca="1" si="14"/>
        <v>20443.719082100317</v>
      </c>
      <c r="AJ38" s="27">
        <f t="shared" ca="1" si="15"/>
        <v>0</v>
      </c>
      <c r="AK38" s="28">
        <f t="shared" ca="1" si="16"/>
        <v>20443.719082100317</v>
      </c>
    </row>
    <row r="39" spans="1:37" x14ac:dyDescent="0.2">
      <c r="A39" s="21">
        <f>[1]!_xludf.edate(A38,1)</f>
        <v>38200</v>
      </c>
      <c r="B39" s="12">
        <f t="shared" si="17"/>
        <v>31</v>
      </c>
      <c r="C39" s="20">
        <f t="shared" si="0"/>
        <v>38255</v>
      </c>
      <c r="E39" s="24">
        <f>IF($A39&lt;Summary!$B$6,Summary!$B$3,0)</f>
        <v>0</v>
      </c>
      <c r="F39" s="24">
        <f>IF($A39&lt;Summary!$D$6,Summary!$D$3,0)</f>
        <v>21000</v>
      </c>
      <c r="G39" s="24">
        <f>IF($A39&lt;Summary!$F$6,Summary!$F$3,0)</f>
        <v>0</v>
      </c>
      <c r="I39" s="25">
        <f>Summary!$B$8</f>
        <v>-0.15</v>
      </c>
      <c r="J39" s="25">
        <f>Summary!$D$8</f>
        <v>-1.4999999999999999E-2</v>
      </c>
      <c r="K39" s="25">
        <f>Summary!$F$8</f>
        <v>-0.1</v>
      </c>
      <c r="M39" s="25">
        <f>Summary!$B$10</f>
        <v>-0.1</v>
      </c>
      <c r="N39" s="25">
        <f>Summary!$D$10</f>
        <v>-0.05</v>
      </c>
      <c r="O39" s="25">
        <f>Summary!$F$10</f>
        <v>-0.1</v>
      </c>
      <c r="Q39" s="26">
        <f t="shared" si="1"/>
        <v>-4.9999999999999989E-2</v>
      </c>
      <c r="R39" s="26">
        <f t="shared" si="2"/>
        <v>3.5000000000000003E-2</v>
      </c>
      <c r="S39" s="26">
        <f t="shared" si="3"/>
        <v>0</v>
      </c>
      <c r="T39" s="26"/>
      <c r="U39" s="27">
        <f t="shared" si="4"/>
        <v>0</v>
      </c>
      <c r="V39" s="27">
        <f t="shared" si="5"/>
        <v>22785.000000000004</v>
      </c>
      <c r="W39" s="27">
        <f t="shared" si="6"/>
        <v>0</v>
      </c>
      <c r="X39" s="28">
        <f t="shared" si="7"/>
        <v>22785.000000000004</v>
      </c>
      <c r="Z39" s="29">
        <f>VLOOKUP($A39,CurveFetch!$D$8:$T$285,11)</f>
        <v>3.8620572797624798E-2</v>
      </c>
      <c r="AA39" s="30">
        <f t="shared" ca="1" si="8"/>
        <v>0.8931479494189164</v>
      </c>
      <c r="AC39" s="24">
        <f t="shared" ca="1" si="9"/>
        <v>0</v>
      </c>
      <c r="AD39" s="24">
        <f t="shared" ca="1" si="10"/>
        <v>581439.31507171458</v>
      </c>
      <c r="AE39" s="24">
        <f t="shared" ca="1" si="11"/>
        <v>0</v>
      </c>
      <c r="AF39" s="31">
        <f t="shared" ca="1" si="12"/>
        <v>581439.31507171458</v>
      </c>
      <c r="AH39" s="27">
        <f t="shared" ca="1" si="13"/>
        <v>0</v>
      </c>
      <c r="AI39" s="27">
        <f t="shared" ca="1" si="14"/>
        <v>20350.37602751001</v>
      </c>
      <c r="AJ39" s="27">
        <f t="shared" ca="1" si="15"/>
        <v>0</v>
      </c>
      <c r="AK39" s="28">
        <f t="shared" ca="1" si="16"/>
        <v>20350.37602751001</v>
      </c>
    </row>
    <row r="40" spans="1:37" x14ac:dyDescent="0.2">
      <c r="A40" s="21">
        <f>[1]!_xludf.edate(A39,1)</f>
        <v>38231</v>
      </c>
      <c r="B40" s="12">
        <f t="shared" si="17"/>
        <v>30</v>
      </c>
      <c r="C40" s="20">
        <f t="shared" si="0"/>
        <v>38285</v>
      </c>
      <c r="E40" s="24">
        <f>IF($A40&lt;Summary!$B$6,Summary!$B$3,0)</f>
        <v>0</v>
      </c>
      <c r="F40" s="24">
        <f>IF($A40&lt;Summary!$D$6,Summary!$D$3,0)</f>
        <v>21000</v>
      </c>
      <c r="G40" s="24">
        <f>IF($A40&lt;Summary!$F$6,Summary!$F$3,0)</f>
        <v>0</v>
      </c>
      <c r="I40" s="25">
        <f>Summary!$B$8</f>
        <v>-0.15</v>
      </c>
      <c r="J40" s="25">
        <f>Summary!$D$8</f>
        <v>-1.4999999999999999E-2</v>
      </c>
      <c r="K40" s="25">
        <f>Summary!$F$8</f>
        <v>-0.1</v>
      </c>
      <c r="M40" s="25">
        <f>Summary!$B$10</f>
        <v>-0.1</v>
      </c>
      <c r="N40" s="25">
        <f>Summary!$D$10</f>
        <v>-0.05</v>
      </c>
      <c r="O40" s="25">
        <f>Summary!$F$10</f>
        <v>-0.1</v>
      </c>
      <c r="Q40" s="26">
        <f t="shared" si="1"/>
        <v>-4.9999999999999989E-2</v>
      </c>
      <c r="R40" s="26">
        <f t="shared" si="2"/>
        <v>3.5000000000000003E-2</v>
      </c>
      <c r="S40" s="26">
        <f t="shared" si="3"/>
        <v>0</v>
      </c>
      <c r="T40" s="26"/>
      <c r="U40" s="27">
        <f t="shared" si="4"/>
        <v>0</v>
      </c>
      <c r="V40" s="27">
        <f t="shared" si="5"/>
        <v>22050.000000000004</v>
      </c>
      <c r="W40" s="27">
        <f t="shared" si="6"/>
        <v>0</v>
      </c>
      <c r="X40" s="28">
        <f t="shared" si="7"/>
        <v>22050.000000000004</v>
      </c>
      <c r="Z40" s="29">
        <f>VLOOKUP($A40,CurveFetch!$D$8:$T$285,11)</f>
        <v>3.9092894906385997E-2</v>
      </c>
      <c r="AA40" s="30">
        <f t="shared" ca="1" si="8"/>
        <v>0.88909455625007028</v>
      </c>
      <c r="AC40" s="24">
        <f t="shared" ca="1" si="9"/>
        <v>0</v>
      </c>
      <c r="AD40" s="24">
        <f t="shared" ca="1" si="10"/>
        <v>560129.57043754426</v>
      </c>
      <c r="AE40" s="24">
        <f t="shared" ca="1" si="11"/>
        <v>0</v>
      </c>
      <c r="AF40" s="31">
        <f t="shared" ca="1" si="12"/>
        <v>560129.57043754426</v>
      </c>
      <c r="AH40" s="27">
        <f t="shared" ca="1" si="13"/>
        <v>0</v>
      </c>
      <c r="AI40" s="27">
        <f t="shared" ca="1" si="14"/>
        <v>19604.534965314051</v>
      </c>
      <c r="AJ40" s="27">
        <f t="shared" ca="1" si="15"/>
        <v>0</v>
      </c>
      <c r="AK40" s="28">
        <f t="shared" ca="1" si="16"/>
        <v>19604.534965314051</v>
      </c>
    </row>
    <row r="41" spans="1:37" x14ac:dyDescent="0.2">
      <c r="A41" s="21">
        <f>[1]!_xludf.edate(A40,1)</f>
        <v>38261</v>
      </c>
      <c r="B41" s="12">
        <f t="shared" si="17"/>
        <v>31</v>
      </c>
      <c r="C41" s="20">
        <f t="shared" si="0"/>
        <v>38316</v>
      </c>
      <c r="E41" s="24">
        <f>IF($A41&lt;Summary!$B$6,Summary!$B$3,0)</f>
        <v>0</v>
      </c>
      <c r="F41" s="24">
        <f>IF($A41&lt;Summary!$D$6,Summary!$D$3,0)</f>
        <v>21000</v>
      </c>
      <c r="G41" s="24">
        <f>IF($A41&lt;Summary!$F$6,Summary!$F$3,0)</f>
        <v>0</v>
      </c>
      <c r="I41" s="25">
        <f>Summary!$B$8</f>
        <v>-0.15</v>
      </c>
      <c r="J41" s="25">
        <f>Summary!$D$8</f>
        <v>-1.4999999999999999E-2</v>
      </c>
      <c r="K41" s="25">
        <f>Summary!$F$8</f>
        <v>-0.1</v>
      </c>
      <c r="M41" s="25">
        <f>Summary!$B$10</f>
        <v>-0.1</v>
      </c>
      <c r="N41" s="25">
        <f>Summary!$D$10</f>
        <v>-0.05</v>
      </c>
      <c r="O41" s="25">
        <f>Summary!$F$10</f>
        <v>-0.1</v>
      </c>
      <c r="Q41" s="26">
        <f t="shared" si="1"/>
        <v>-4.9999999999999989E-2</v>
      </c>
      <c r="R41" s="26">
        <f t="shared" si="2"/>
        <v>3.5000000000000003E-2</v>
      </c>
      <c r="S41" s="26">
        <f t="shared" si="3"/>
        <v>0</v>
      </c>
      <c r="T41" s="26"/>
      <c r="U41" s="27">
        <f t="shared" si="4"/>
        <v>0</v>
      </c>
      <c r="V41" s="27">
        <f t="shared" si="5"/>
        <v>22785.000000000004</v>
      </c>
      <c r="W41" s="27">
        <f t="shared" si="6"/>
        <v>0</v>
      </c>
      <c r="X41" s="28">
        <f t="shared" si="7"/>
        <v>22785.000000000004</v>
      </c>
      <c r="Z41" s="29">
        <f>VLOOKUP($A41,CurveFetch!$D$8:$T$285,11)</f>
        <v>3.9531173804836499E-2</v>
      </c>
      <c r="AA41" s="30">
        <f t="shared" ca="1" si="8"/>
        <v>0.88498977624608544</v>
      </c>
      <c r="AC41" s="24">
        <f t="shared" ca="1" si="9"/>
        <v>0</v>
      </c>
      <c r="AD41" s="24">
        <f t="shared" ca="1" si="10"/>
        <v>576128.34433620167</v>
      </c>
      <c r="AE41" s="24">
        <f t="shared" ca="1" si="11"/>
        <v>0</v>
      </c>
      <c r="AF41" s="31">
        <f t="shared" ca="1" si="12"/>
        <v>576128.34433620167</v>
      </c>
      <c r="AH41" s="27">
        <f t="shared" ca="1" si="13"/>
        <v>0</v>
      </c>
      <c r="AI41" s="27">
        <f t="shared" ca="1" si="14"/>
        <v>20164.492051767062</v>
      </c>
      <c r="AJ41" s="27">
        <f t="shared" ca="1" si="15"/>
        <v>0</v>
      </c>
      <c r="AK41" s="28">
        <f t="shared" ca="1" si="16"/>
        <v>20164.492051767062</v>
      </c>
    </row>
    <row r="42" spans="1:37" x14ac:dyDescent="0.2">
      <c r="A42" s="21">
        <f>[1]!_xludf.edate(A41,1)</f>
        <v>38292</v>
      </c>
      <c r="B42" s="12">
        <f t="shared" si="17"/>
        <v>30</v>
      </c>
      <c r="C42" s="20">
        <f t="shared" si="0"/>
        <v>38346</v>
      </c>
      <c r="E42" s="24">
        <f>IF($A42&lt;Summary!$B$6,Summary!$B$3,0)</f>
        <v>0</v>
      </c>
      <c r="F42" s="24">
        <f>IF($A42&lt;Summary!$D$6,Summary!$D$3,0)</f>
        <v>21000</v>
      </c>
      <c r="G42" s="24">
        <f>IF($A42&lt;Summary!$F$6,Summary!$F$3,0)</f>
        <v>0</v>
      </c>
      <c r="I42" s="25">
        <f>Summary!$B$8</f>
        <v>-0.15</v>
      </c>
      <c r="J42" s="25">
        <f>Summary!$D$8</f>
        <v>-1.4999999999999999E-2</v>
      </c>
      <c r="K42" s="25">
        <f>Summary!$F$8</f>
        <v>-0.1</v>
      </c>
      <c r="M42" s="25">
        <f>Summary!$B$10</f>
        <v>-0.1</v>
      </c>
      <c r="N42" s="25">
        <f>Summary!$D$10</f>
        <v>-0.05</v>
      </c>
      <c r="O42" s="25">
        <f>Summary!$F$10</f>
        <v>-0.1</v>
      </c>
      <c r="Q42" s="26">
        <f t="shared" si="1"/>
        <v>-4.9999999999999989E-2</v>
      </c>
      <c r="R42" s="26">
        <f t="shared" si="2"/>
        <v>3.5000000000000003E-2</v>
      </c>
      <c r="S42" s="26">
        <f t="shared" si="3"/>
        <v>0</v>
      </c>
      <c r="T42" s="26"/>
      <c r="U42" s="27">
        <f t="shared" si="4"/>
        <v>0</v>
      </c>
      <c r="V42" s="27">
        <f t="shared" si="5"/>
        <v>22050.000000000004</v>
      </c>
      <c r="W42" s="27">
        <f t="shared" si="6"/>
        <v>0</v>
      </c>
      <c r="X42" s="28">
        <f t="shared" si="7"/>
        <v>22050.000000000004</v>
      </c>
      <c r="Z42" s="29">
        <f>VLOOKUP($A42,CurveFetch!$D$8:$T$285,11)</f>
        <v>3.9965984200728902E-2</v>
      </c>
      <c r="AA42" s="30">
        <f t="shared" ca="1" si="8"/>
        <v>0.88094497895658985</v>
      </c>
      <c r="AC42" s="24">
        <f t="shared" ca="1" si="9"/>
        <v>0</v>
      </c>
      <c r="AD42" s="24">
        <f t="shared" ca="1" si="10"/>
        <v>554995.33674265165</v>
      </c>
      <c r="AE42" s="24">
        <f t="shared" ca="1" si="11"/>
        <v>0</v>
      </c>
      <c r="AF42" s="31">
        <f t="shared" ca="1" si="12"/>
        <v>554995.33674265165</v>
      </c>
      <c r="AH42" s="27">
        <f t="shared" ca="1" si="13"/>
        <v>0</v>
      </c>
      <c r="AI42" s="27">
        <f t="shared" ca="1" si="14"/>
        <v>19424.836785992811</v>
      </c>
      <c r="AJ42" s="27">
        <f t="shared" ca="1" si="15"/>
        <v>0</v>
      </c>
      <c r="AK42" s="28">
        <f t="shared" ca="1" si="16"/>
        <v>19424.836785992811</v>
      </c>
    </row>
    <row r="43" spans="1:37" x14ac:dyDescent="0.2">
      <c r="A43" s="21">
        <f>[1]!_xludf.edate(A42,1)</f>
        <v>38322</v>
      </c>
      <c r="B43" s="12">
        <f t="shared" si="17"/>
        <v>31</v>
      </c>
      <c r="C43" s="20">
        <f t="shared" si="0"/>
        <v>38377</v>
      </c>
      <c r="E43" s="24">
        <f>IF($A43&lt;Summary!$B$6,Summary!$B$3,0)</f>
        <v>0</v>
      </c>
      <c r="F43" s="24">
        <f>IF($A43&lt;Summary!$D$6,Summary!$D$3,0)</f>
        <v>21000</v>
      </c>
      <c r="G43" s="24">
        <f>IF($A43&lt;Summary!$F$6,Summary!$F$3,0)</f>
        <v>0</v>
      </c>
      <c r="I43" s="25">
        <f>Summary!$B$8</f>
        <v>-0.15</v>
      </c>
      <c r="J43" s="25">
        <f>Summary!$D$8</f>
        <v>-1.4999999999999999E-2</v>
      </c>
      <c r="K43" s="25">
        <f>Summary!$F$8</f>
        <v>-0.1</v>
      </c>
      <c r="M43" s="25">
        <f>Summary!$B$10</f>
        <v>-0.1</v>
      </c>
      <c r="N43" s="25">
        <f>Summary!$D$10</f>
        <v>-0.05</v>
      </c>
      <c r="O43" s="25">
        <f>Summary!$F$10</f>
        <v>-0.1</v>
      </c>
      <c r="Q43" s="26">
        <f t="shared" si="1"/>
        <v>-4.9999999999999989E-2</v>
      </c>
      <c r="R43" s="26">
        <f t="shared" si="2"/>
        <v>3.5000000000000003E-2</v>
      </c>
      <c r="S43" s="26">
        <f t="shared" si="3"/>
        <v>0</v>
      </c>
      <c r="T43" s="26"/>
      <c r="U43" s="27">
        <f t="shared" si="4"/>
        <v>0</v>
      </c>
      <c r="V43" s="27">
        <f t="shared" si="5"/>
        <v>22785.000000000004</v>
      </c>
      <c r="W43" s="27">
        <f t="shared" si="6"/>
        <v>0</v>
      </c>
      <c r="X43" s="28">
        <f t="shared" si="7"/>
        <v>22785.000000000004</v>
      </c>
      <c r="Z43" s="29">
        <f>VLOOKUP($A43,CurveFetch!$D$8:$T$285,11)</f>
        <v>4.0386768515216602E-2</v>
      </c>
      <c r="AA43" s="30">
        <f t="shared" ca="1" si="8"/>
        <v>0.87680113531674786</v>
      </c>
      <c r="AC43" s="24">
        <f t="shared" ca="1" si="9"/>
        <v>0</v>
      </c>
      <c r="AD43" s="24">
        <f t="shared" ca="1" si="10"/>
        <v>570797.5390912029</v>
      </c>
      <c r="AE43" s="24">
        <f t="shared" ca="1" si="11"/>
        <v>0</v>
      </c>
      <c r="AF43" s="31">
        <f t="shared" ca="1" si="12"/>
        <v>570797.5390912029</v>
      </c>
      <c r="AH43" s="27">
        <f t="shared" ca="1" si="13"/>
        <v>0</v>
      </c>
      <c r="AI43" s="27">
        <f t="shared" ca="1" si="14"/>
        <v>19977.913868192103</v>
      </c>
      <c r="AJ43" s="27">
        <f t="shared" ca="1" si="15"/>
        <v>0</v>
      </c>
      <c r="AK43" s="28">
        <f t="shared" ca="1" si="16"/>
        <v>19977.913868192103</v>
      </c>
    </row>
    <row r="44" spans="1:37" x14ac:dyDescent="0.2">
      <c r="A44" s="21">
        <f>[1]!_xludf.edate(A43,1)</f>
        <v>38353</v>
      </c>
      <c r="B44" s="12">
        <f t="shared" si="17"/>
        <v>31</v>
      </c>
      <c r="C44" s="20">
        <f t="shared" si="0"/>
        <v>38408</v>
      </c>
      <c r="E44" s="24">
        <f>IF($A44&lt;Summary!$B$6,Summary!$B$3,0)</f>
        <v>0</v>
      </c>
      <c r="F44" s="24">
        <f>IF($A44&lt;Summary!$D$6,Summary!$D$3,0)</f>
        <v>21000</v>
      </c>
      <c r="G44" s="24">
        <f>IF($A44&lt;Summary!$F$6,Summary!$F$3,0)</f>
        <v>0</v>
      </c>
      <c r="I44" s="25">
        <f>Summary!$B$8</f>
        <v>-0.15</v>
      </c>
      <c r="J44" s="25">
        <f>Summary!$D$8</f>
        <v>-1.4999999999999999E-2</v>
      </c>
      <c r="K44" s="25">
        <f>Summary!$F$8</f>
        <v>-0.1</v>
      </c>
      <c r="M44" s="25">
        <f>Summary!$B$10</f>
        <v>-0.1</v>
      </c>
      <c r="N44" s="25">
        <f>Summary!$D$10</f>
        <v>-0.05</v>
      </c>
      <c r="O44" s="25">
        <f>Summary!$F$10</f>
        <v>-0.1</v>
      </c>
      <c r="Q44" s="26">
        <f t="shared" si="1"/>
        <v>-4.9999999999999989E-2</v>
      </c>
      <c r="R44" s="26">
        <f t="shared" si="2"/>
        <v>3.5000000000000003E-2</v>
      </c>
      <c r="S44" s="26">
        <f t="shared" si="3"/>
        <v>0</v>
      </c>
      <c r="T44" s="26"/>
      <c r="U44" s="27">
        <f t="shared" si="4"/>
        <v>0</v>
      </c>
      <c r="V44" s="27">
        <f t="shared" si="5"/>
        <v>22785.000000000004</v>
      </c>
      <c r="W44" s="27">
        <f t="shared" si="6"/>
        <v>0</v>
      </c>
      <c r="X44" s="28">
        <f t="shared" si="7"/>
        <v>22785.000000000004</v>
      </c>
      <c r="Z44" s="29">
        <f>VLOOKUP($A44,CurveFetch!$D$8:$T$285,11)</f>
        <v>4.0809833688312501E-2</v>
      </c>
      <c r="AA44" s="30">
        <f t="shared" ca="1" si="8"/>
        <v>0.87260935212792645</v>
      </c>
      <c r="AC44" s="24">
        <f t="shared" ca="1" si="9"/>
        <v>0</v>
      </c>
      <c r="AD44" s="24">
        <f t="shared" ca="1" si="10"/>
        <v>568068.6882352801</v>
      </c>
      <c r="AE44" s="24">
        <f t="shared" ca="1" si="11"/>
        <v>0</v>
      </c>
      <c r="AF44" s="31">
        <f t="shared" ca="1" si="12"/>
        <v>568068.6882352801</v>
      </c>
      <c r="AH44" s="27">
        <f t="shared" ca="1" si="13"/>
        <v>0</v>
      </c>
      <c r="AI44" s="27">
        <f t="shared" ca="1" si="14"/>
        <v>19882.404088234805</v>
      </c>
      <c r="AJ44" s="27">
        <f t="shared" ca="1" si="15"/>
        <v>0</v>
      </c>
      <c r="AK44" s="28">
        <f t="shared" ca="1" si="16"/>
        <v>19882.404088234805</v>
      </c>
    </row>
    <row r="45" spans="1:37" x14ac:dyDescent="0.2">
      <c r="A45" s="21">
        <f>[1]!_xludf.edate(A44,1)</f>
        <v>38384</v>
      </c>
      <c r="B45" s="12">
        <f t="shared" si="17"/>
        <v>28</v>
      </c>
      <c r="C45" s="20">
        <f t="shared" si="0"/>
        <v>38436</v>
      </c>
      <c r="E45" s="24">
        <f>IF($A45&lt;Summary!$B$6,Summary!$B$3,0)</f>
        <v>0</v>
      </c>
      <c r="F45" s="24">
        <f>IF($A45&lt;Summary!$D$6,Summary!$D$3,0)</f>
        <v>21000</v>
      </c>
      <c r="G45" s="24">
        <f>IF($A45&lt;Summary!$F$6,Summary!$F$3,0)</f>
        <v>0</v>
      </c>
      <c r="I45" s="25">
        <f>Summary!$B$8</f>
        <v>-0.15</v>
      </c>
      <c r="J45" s="25">
        <f>Summary!$D$8</f>
        <v>-1.4999999999999999E-2</v>
      </c>
      <c r="K45" s="25">
        <f>Summary!$F$8</f>
        <v>-0.1</v>
      </c>
      <c r="M45" s="25">
        <f>Summary!$B$10</f>
        <v>-0.1</v>
      </c>
      <c r="N45" s="25">
        <f>Summary!$D$10</f>
        <v>-0.05</v>
      </c>
      <c r="O45" s="25">
        <f>Summary!$F$10</f>
        <v>-0.1</v>
      </c>
      <c r="Q45" s="26">
        <f t="shared" si="1"/>
        <v>-4.9999999999999989E-2</v>
      </c>
      <c r="R45" s="26">
        <f t="shared" si="2"/>
        <v>3.5000000000000003E-2</v>
      </c>
      <c r="S45" s="26">
        <f t="shared" si="3"/>
        <v>0</v>
      </c>
      <c r="T45" s="26"/>
      <c r="U45" s="27">
        <f t="shared" si="4"/>
        <v>0</v>
      </c>
      <c r="V45" s="27">
        <f t="shared" si="5"/>
        <v>20580.000000000004</v>
      </c>
      <c r="W45" s="27">
        <f t="shared" si="6"/>
        <v>0</v>
      </c>
      <c r="X45" s="28">
        <f t="shared" si="7"/>
        <v>20580.000000000004</v>
      </c>
      <c r="Z45" s="29">
        <f>VLOOKUP($A45,CurveFetch!$D$8:$T$285,11)</f>
        <v>4.1223226280893997E-2</v>
      </c>
      <c r="AA45" s="30">
        <f t="shared" ca="1" si="8"/>
        <v>0.86869629440092855</v>
      </c>
      <c r="AC45" s="24">
        <f t="shared" ca="1" si="9"/>
        <v>0</v>
      </c>
      <c r="AD45" s="24">
        <f t="shared" ca="1" si="10"/>
        <v>510793.42110774596</v>
      </c>
      <c r="AE45" s="24">
        <f t="shared" ca="1" si="11"/>
        <v>0</v>
      </c>
      <c r="AF45" s="31">
        <f t="shared" ca="1" si="12"/>
        <v>510793.42110774596</v>
      </c>
      <c r="AH45" s="27">
        <f t="shared" ca="1" si="13"/>
        <v>0</v>
      </c>
      <c r="AI45" s="27">
        <f t="shared" ca="1" si="14"/>
        <v>17877.769738771109</v>
      </c>
      <c r="AJ45" s="27">
        <f t="shared" ca="1" si="15"/>
        <v>0</v>
      </c>
      <c r="AK45" s="28">
        <f t="shared" ca="1" si="16"/>
        <v>17877.769738771109</v>
      </c>
    </row>
    <row r="46" spans="1:37" x14ac:dyDescent="0.2">
      <c r="A46" s="21">
        <f>[1]!_xludf.edate(A45,1)</f>
        <v>38412</v>
      </c>
      <c r="B46" s="12">
        <f t="shared" si="17"/>
        <v>31</v>
      </c>
      <c r="C46" s="20">
        <f t="shared" si="0"/>
        <v>38467</v>
      </c>
      <c r="E46" s="24">
        <f>IF($A46&lt;Summary!$B$6,Summary!$B$3,0)</f>
        <v>0</v>
      </c>
      <c r="F46" s="24">
        <f>IF($A46&lt;Summary!$D$6,Summary!$D$3,0)</f>
        <v>21000</v>
      </c>
      <c r="G46" s="24">
        <f>IF($A46&lt;Summary!$F$6,Summary!$F$3,0)</f>
        <v>0</v>
      </c>
      <c r="I46" s="25">
        <f>Summary!$B$8</f>
        <v>-0.15</v>
      </c>
      <c r="J46" s="25">
        <f>Summary!$D$8</f>
        <v>-1.4999999999999999E-2</v>
      </c>
      <c r="K46" s="25">
        <f>Summary!$F$8</f>
        <v>-0.1</v>
      </c>
      <c r="M46" s="25">
        <f>Summary!$B$10</f>
        <v>-0.1</v>
      </c>
      <c r="N46" s="25">
        <f>Summary!$D$10</f>
        <v>-0.05</v>
      </c>
      <c r="O46" s="25">
        <f>Summary!$F$10</f>
        <v>-0.1</v>
      </c>
      <c r="Q46" s="26">
        <f t="shared" si="1"/>
        <v>-4.9999999999999989E-2</v>
      </c>
      <c r="R46" s="26">
        <f t="shared" si="2"/>
        <v>3.5000000000000003E-2</v>
      </c>
      <c r="S46" s="26">
        <f t="shared" si="3"/>
        <v>0</v>
      </c>
      <c r="T46" s="26"/>
      <c r="U46" s="27">
        <f t="shared" si="4"/>
        <v>0</v>
      </c>
      <c r="V46" s="27">
        <f t="shared" si="5"/>
        <v>22785.000000000004</v>
      </c>
      <c r="W46" s="27">
        <f t="shared" si="6"/>
        <v>0</v>
      </c>
      <c r="X46" s="28">
        <f t="shared" si="7"/>
        <v>22785.000000000004</v>
      </c>
      <c r="Z46" s="29">
        <f>VLOOKUP($A46,CurveFetch!$D$8:$T$285,11)</f>
        <v>4.1596613187964197E-2</v>
      </c>
      <c r="AA46" s="30">
        <f t="shared" ca="1" si="8"/>
        <v>0.86457443366173181</v>
      </c>
      <c r="AC46" s="24">
        <f t="shared" ca="1" si="9"/>
        <v>0</v>
      </c>
      <c r="AD46" s="24">
        <f t="shared" ca="1" si="10"/>
        <v>562837.95631378738</v>
      </c>
      <c r="AE46" s="24">
        <f t="shared" ca="1" si="11"/>
        <v>0</v>
      </c>
      <c r="AF46" s="31">
        <f t="shared" ca="1" si="12"/>
        <v>562837.95631378738</v>
      </c>
      <c r="AH46" s="27">
        <f t="shared" ca="1" si="13"/>
        <v>0</v>
      </c>
      <c r="AI46" s="27">
        <f t="shared" ca="1" si="14"/>
        <v>19699.32847098256</v>
      </c>
      <c r="AJ46" s="27">
        <f t="shared" ca="1" si="15"/>
        <v>0</v>
      </c>
      <c r="AK46" s="28">
        <f t="shared" ca="1" si="16"/>
        <v>19699.32847098256</v>
      </c>
    </row>
    <row r="47" spans="1:37" x14ac:dyDescent="0.2">
      <c r="A47" s="21">
        <f>[1]!_xludf.edate(A46,1)</f>
        <v>38443</v>
      </c>
      <c r="B47" s="12">
        <f t="shared" si="17"/>
        <v>30</v>
      </c>
      <c r="C47" s="20">
        <f t="shared" si="0"/>
        <v>38497</v>
      </c>
      <c r="E47" s="24">
        <f>IF($A47&lt;Summary!$B$6,Summary!$B$3,0)</f>
        <v>0</v>
      </c>
      <c r="F47" s="24">
        <f>IF($A47&lt;Summary!$D$6,Summary!$D$3,0)</f>
        <v>21000</v>
      </c>
      <c r="G47" s="24">
        <f>IF($A47&lt;Summary!$F$6,Summary!$F$3,0)</f>
        <v>0</v>
      </c>
      <c r="I47" s="25">
        <f>Summary!$B$8</f>
        <v>-0.15</v>
      </c>
      <c r="J47" s="25">
        <f>Summary!$D$8</f>
        <v>-1.4999999999999999E-2</v>
      </c>
      <c r="K47" s="25">
        <f>Summary!$F$8</f>
        <v>-0.1</v>
      </c>
      <c r="M47" s="25">
        <f>Summary!$B$10</f>
        <v>-0.1</v>
      </c>
      <c r="N47" s="25">
        <f>Summary!$D$10</f>
        <v>-0.05</v>
      </c>
      <c r="O47" s="25">
        <f>Summary!$F$10</f>
        <v>-0.1</v>
      </c>
      <c r="Q47" s="26">
        <f t="shared" si="1"/>
        <v>-4.9999999999999989E-2</v>
      </c>
      <c r="R47" s="26">
        <f t="shared" si="2"/>
        <v>3.5000000000000003E-2</v>
      </c>
      <c r="S47" s="26">
        <f t="shared" si="3"/>
        <v>0</v>
      </c>
      <c r="T47" s="26"/>
      <c r="U47" s="27">
        <f t="shared" si="4"/>
        <v>0</v>
      </c>
      <c r="V47" s="27">
        <f t="shared" si="5"/>
        <v>22050.000000000004</v>
      </c>
      <c r="W47" s="27">
        <f t="shared" si="6"/>
        <v>0</v>
      </c>
      <c r="X47" s="28">
        <f t="shared" si="7"/>
        <v>22050.000000000004</v>
      </c>
      <c r="Z47" s="29">
        <f>VLOOKUP($A47,CurveFetch!$D$8:$T$285,11)</f>
        <v>4.1982307004730497E-2</v>
      </c>
      <c r="AA47" s="30">
        <f t="shared" ca="1" si="8"/>
        <v>0.86047924654760843</v>
      </c>
      <c r="AC47" s="24">
        <f t="shared" ca="1" si="9"/>
        <v>0</v>
      </c>
      <c r="AD47" s="24">
        <f t="shared" ca="1" si="10"/>
        <v>542101.92532499332</v>
      </c>
      <c r="AE47" s="24">
        <f t="shared" ca="1" si="11"/>
        <v>0</v>
      </c>
      <c r="AF47" s="31">
        <f t="shared" ca="1" si="12"/>
        <v>542101.92532499332</v>
      </c>
      <c r="AH47" s="27">
        <f t="shared" ca="1" si="13"/>
        <v>0</v>
      </c>
      <c r="AI47" s="27">
        <f t="shared" ca="1" si="14"/>
        <v>18973.567386374769</v>
      </c>
      <c r="AJ47" s="27">
        <f t="shared" ca="1" si="15"/>
        <v>0</v>
      </c>
      <c r="AK47" s="28">
        <f t="shared" ca="1" si="16"/>
        <v>18973.567386374769</v>
      </c>
    </row>
    <row r="48" spans="1:37" x14ac:dyDescent="0.2">
      <c r="A48" s="21">
        <f>[1]!_xludf.edate(A47,1)</f>
        <v>38473</v>
      </c>
      <c r="B48" s="12">
        <f t="shared" si="17"/>
        <v>31</v>
      </c>
      <c r="C48" s="20">
        <f t="shared" si="0"/>
        <v>38528</v>
      </c>
      <c r="E48" s="24">
        <f>IF($A48&lt;Summary!$B$6,Summary!$B$3,0)</f>
        <v>0</v>
      </c>
      <c r="F48" s="24">
        <f>IF($A48&lt;Summary!$D$6,Summary!$D$3,0)</f>
        <v>21000</v>
      </c>
      <c r="G48" s="24">
        <f>IF($A48&lt;Summary!$F$6,Summary!$F$3,0)</f>
        <v>0</v>
      </c>
      <c r="I48" s="25">
        <f>Summary!$B$8</f>
        <v>-0.15</v>
      </c>
      <c r="J48" s="25">
        <f>Summary!$D$8</f>
        <v>-1.4999999999999999E-2</v>
      </c>
      <c r="K48" s="25">
        <f>Summary!$F$8</f>
        <v>-0.1</v>
      </c>
      <c r="M48" s="25">
        <f>Summary!$B$10</f>
        <v>-0.1</v>
      </c>
      <c r="N48" s="25">
        <f>Summary!$D$10</f>
        <v>-0.05</v>
      </c>
      <c r="O48" s="25">
        <f>Summary!$F$10</f>
        <v>-0.1</v>
      </c>
      <c r="Q48" s="26">
        <f t="shared" si="1"/>
        <v>-4.9999999999999989E-2</v>
      </c>
      <c r="R48" s="26">
        <f t="shared" si="2"/>
        <v>3.5000000000000003E-2</v>
      </c>
      <c r="S48" s="26">
        <f t="shared" si="3"/>
        <v>0</v>
      </c>
      <c r="T48" s="26"/>
      <c r="U48" s="27">
        <f t="shared" si="4"/>
        <v>0</v>
      </c>
      <c r="V48" s="27">
        <f t="shared" si="5"/>
        <v>22785.000000000004</v>
      </c>
      <c r="W48" s="27">
        <f t="shared" si="6"/>
        <v>0</v>
      </c>
      <c r="X48" s="28">
        <f t="shared" si="7"/>
        <v>22785.000000000004</v>
      </c>
      <c r="Z48" s="29">
        <f>VLOOKUP($A48,CurveFetch!$D$8:$T$285,11)</f>
        <v>4.2331407281102101E-2</v>
      </c>
      <c r="AA48" s="30">
        <f t="shared" ca="1" si="8"/>
        <v>0.85636582875291767</v>
      </c>
      <c r="AC48" s="24">
        <f t="shared" ca="1" si="9"/>
        <v>0</v>
      </c>
      <c r="AD48" s="24">
        <f t="shared" ca="1" si="10"/>
        <v>557494.15451814944</v>
      </c>
      <c r="AE48" s="24">
        <f t="shared" ca="1" si="11"/>
        <v>0</v>
      </c>
      <c r="AF48" s="31">
        <f t="shared" ca="1" si="12"/>
        <v>557494.15451814944</v>
      </c>
      <c r="AH48" s="27">
        <f t="shared" ca="1" si="13"/>
        <v>0</v>
      </c>
      <c r="AI48" s="27">
        <f t="shared" ca="1" si="14"/>
        <v>19512.295408135233</v>
      </c>
      <c r="AJ48" s="27">
        <f t="shared" ca="1" si="15"/>
        <v>0</v>
      </c>
      <c r="AK48" s="28">
        <f t="shared" ca="1" si="16"/>
        <v>19512.295408135233</v>
      </c>
    </row>
    <row r="49" spans="1:37" x14ac:dyDescent="0.2">
      <c r="A49" s="21">
        <f>[1]!_xludf.edate(A48,1)</f>
        <v>38504</v>
      </c>
      <c r="B49" s="12">
        <f t="shared" si="17"/>
        <v>30</v>
      </c>
      <c r="C49" s="20">
        <f t="shared" si="0"/>
        <v>38558</v>
      </c>
      <c r="E49" s="24">
        <f>IF($A49&lt;Summary!$B$6,Summary!$B$3,0)</f>
        <v>0</v>
      </c>
      <c r="F49" s="24">
        <f>IF($A49&lt;Summary!$D$6,Summary!$D$3,0)</f>
        <v>21000</v>
      </c>
      <c r="G49" s="24">
        <f>IF($A49&lt;Summary!$F$6,Summary!$F$3,0)</f>
        <v>0</v>
      </c>
      <c r="I49" s="25">
        <f>Summary!$B$8</f>
        <v>-0.15</v>
      </c>
      <c r="J49" s="25">
        <f>Summary!$D$8</f>
        <v>-1.4999999999999999E-2</v>
      </c>
      <c r="K49" s="25">
        <f>Summary!$F$8</f>
        <v>-0.1</v>
      </c>
      <c r="M49" s="25">
        <f>Summary!$B$10</f>
        <v>-0.1</v>
      </c>
      <c r="N49" s="25">
        <f>Summary!$D$10</f>
        <v>-0.05</v>
      </c>
      <c r="O49" s="25">
        <f>Summary!$F$10</f>
        <v>-0.1</v>
      </c>
      <c r="Q49" s="26">
        <f t="shared" si="1"/>
        <v>-4.9999999999999989E-2</v>
      </c>
      <c r="R49" s="26">
        <f t="shared" si="2"/>
        <v>3.5000000000000003E-2</v>
      </c>
      <c r="S49" s="26">
        <f t="shared" si="3"/>
        <v>0</v>
      </c>
      <c r="T49" s="26"/>
      <c r="U49" s="27">
        <f t="shared" si="4"/>
        <v>0</v>
      </c>
      <c r="V49" s="27">
        <f t="shared" si="5"/>
        <v>22050.000000000004</v>
      </c>
      <c r="W49" s="27">
        <f t="shared" si="6"/>
        <v>0</v>
      </c>
      <c r="X49" s="28">
        <f t="shared" si="7"/>
        <v>22050.000000000004</v>
      </c>
      <c r="Z49" s="29">
        <f>VLOOKUP($A49,CurveFetch!$D$8:$T$285,11)</f>
        <v>4.2692144276260398E-2</v>
      </c>
      <c r="AA49" s="30">
        <f t="shared" ca="1" si="8"/>
        <v>0.85228460275813989</v>
      </c>
      <c r="AC49" s="24">
        <f t="shared" ca="1" si="9"/>
        <v>0</v>
      </c>
      <c r="AD49" s="24">
        <f t="shared" ca="1" si="10"/>
        <v>536939.29973762808</v>
      </c>
      <c r="AE49" s="24">
        <f t="shared" ca="1" si="11"/>
        <v>0</v>
      </c>
      <c r="AF49" s="31">
        <f t="shared" ca="1" si="12"/>
        <v>536939.29973762808</v>
      </c>
      <c r="AH49" s="27">
        <f t="shared" ca="1" si="13"/>
        <v>0</v>
      </c>
      <c r="AI49" s="27">
        <f t="shared" ca="1" si="14"/>
        <v>18792.875490816983</v>
      </c>
      <c r="AJ49" s="27">
        <f t="shared" ca="1" si="15"/>
        <v>0</v>
      </c>
      <c r="AK49" s="28">
        <f t="shared" ca="1" si="16"/>
        <v>18792.875490816983</v>
      </c>
    </row>
    <row r="50" spans="1:37" x14ac:dyDescent="0.2">
      <c r="A50" s="21">
        <f>[1]!_xludf.edate(A49,1)</f>
        <v>38534</v>
      </c>
      <c r="B50" s="12">
        <f t="shared" si="17"/>
        <v>31</v>
      </c>
      <c r="C50" s="20">
        <f t="shared" si="0"/>
        <v>38589</v>
      </c>
      <c r="E50" s="24">
        <f>IF($A50&lt;Summary!$B$6,Summary!$B$3,0)</f>
        <v>0</v>
      </c>
      <c r="F50" s="24">
        <f>IF($A50&lt;Summary!$D$6,Summary!$D$3,0)</f>
        <v>21000</v>
      </c>
      <c r="G50" s="24">
        <f>IF($A50&lt;Summary!$F$6,Summary!$F$3,0)</f>
        <v>0</v>
      </c>
      <c r="I50" s="25">
        <f>Summary!$B$8</f>
        <v>-0.15</v>
      </c>
      <c r="J50" s="25">
        <f>Summary!$D$8</f>
        <v>-1.4999999999999999E-2</v>
      </c>
      <c r="K50" s="25">
        <f>Summary!$F$8</f>
        <v>-0.1</v>
      </c>
      <c r="M50" s="25">
        <f>Summary!$B$10</f>
        <v>-0.1</v>
      </c>
      <c r="N50" s="25">
        <f>Summary!$D$10</f>
        <v>-0.05</v>
      </c>
      <c r="O50" s="25">
        <f>Summary!$F$10</f>
        <v>-0.1</v>
      </c>
      <c r="Q50" s="26">
        <f t="shared" si="1"/>
        <v>-4.9999999999999989E-2</v>
      </c>
      <c r="R50" s="26">
        <f t="shared" si="2"/>
        <v>3.5000000000000003E-2</v>
      </c>
      <c r="S50" s="26">
        <f t="shared" si="3"/>
        <v>0</v>
      </c>
      <c r="T50" s="26"/>
      <c r="U50" s="27">
        <f t="shared" si="4"/>
        <v>0</v>
      </c>
      <c r="V50" s="27">
        <f t="shared" si="5"/>
        <v>22785.000000000004</v>
      </c>
      <c r="W50" s="27">
        <f t="shared" si="6"/>
        <v>0</v>
      </c>
      <c r="X50" s="28">
        <f t="shared" si="7"/>
        <v>22785.000000000004</v>
      </c>
      <c r="Z50" s="29">
        <f>VLOOKUP($A50,CurveFetch!$D$8:$T$285,11)</f>
        <v>4.3027208848322999E-2</v>
      </c>
      <c r="AA50" s="30">
        <f t="shared" ca="1" si="8"/>
        <v>0.84815736178950973</v>
      </c>
      <c r="AC50" s="24">
        <f t="shared" ca="1" si="9"/>
        <v>0</v>
      </c>
      <c r="AD50" s="24">
        <f t="shared" ca="1" si="10"/>
        <v>552150.44252497086</v>
      </c>
      <c r="AE50" s="24">
        <f t="shared" ca="1" si="11"/>
        <v>0</v>
      </c>
      <c r="AF50" s="31">
        <f t="shared" ca="1" si="12"/>
        <v>552150.44252497086</v>
      </c>
      <c r="AH50" s="27">
        <f t="shared" ca="1" si="13"/>
        <v>0</v>
      </c>
      <c r="AI50" s="27">
        <f t="shared" ca="1" si="14"/>
        <v>19325.265488373981</v>
      </c>
      <c r="AJ50" s="27">
        <f t="shared" ca="1" si="15"/>
        <v>0</v>
      </c>
      <c r="AK50" s="28">
        <f t="shared" ca="1" si="16"/>
        <v>19325.265488373981</v>
      </c>
    </row>
    <row r="51" spans="1:37" x14ac:dyDescent="0.2">
      <c r="A51" s="21">
        <f>[1]!_xludf.edate(A50,1)</f>
        <v>38565</v>
      </c>
      <c r="B51" s="12">
        <f t="shared" si="17"/>
        <v>31</v>
      </c>
      <c r="C51" s="20">
        <f t="shared" si="0"/>
        <v>38620</v>
      </c>
      <c r="E51" s="24">
        <f>IF($A51&lt;Summary!$B$6,Summary!$B$3,0)</f>
        <v>0</v>
      </c>
      <c r="F51" s="24">
        <f>IF($A51&lt;Summary!$D$6,Summary!$D$3,0)</f>
        <v>21000</v>
      </c>
      <c r="G51" s="24">
        <f>IF($A51&lt;Summary!$F$6,Summary!$F$3,0)</f>
        <v>0</v>
      </c>
      <c r="I51" s="25">
        <f>Summary!$B$8</f>
        <v>-0.15</v>
      </c>
      <c r="J51" s="25">
        <f>Summary!$D$8</f>
        <v>-1.4999999999999999E-2</v>
      </c>
      <c r="K51" s="25">
        <f>Summary!$F$8</f>
        <v>-0.1</v>
      </c>
      <c r="M51" s="25">
        <f>Summary!$B$10</f>
        <v>-0.1</v>
      </c>
      <c r="N51" s="25">
        <f>Summary!$D$10</f>
        <v>-0.05</v>
      </c>
      <c r="O51" s="25">
        <f>Summary!$F$10</f>
        <v>-0.1</v>
      </c>
      <c r="Q51" s="26">
        <f t="shared" si="1"/>
        <v>-4.9999999999999989E-2</v>
      </c>
      <c r="R51" s="26">
        <f t="shared" si="2"/>
        <v>3.5000000000000003E-2</v>
      </c>
      <c r="S51" s="26">
        <f t="shared" si="3"/>
        <v>0</v>
      </c>
      <c r="T51" s="26"/>
      <c r="U51" s="27">
        <f t="shared" si="4"/>
        <v>0</v>
      </c>
      <c r="V51" s="27">
        <f t="shared" si="5"/>
        <v>22785.000000000004</v>
      </c>
      <c r="W51" s="27">
        <f t="shared" si="6"/>
        <v>0</v>
      </c>
      <c r="X51" s="28">
        <f t="shared" si="7"/>
        <v>22785.000000000004</v>
      </c>
      <c r="Z51" s="29">
        <f>VLOOKUP($A51,CurveFetch!$D$8:$T$285,11)</f>
        <v>4.3359935816557303E-2</v>
      </c>
      <c r="AA51" s="30">
        <f t="shared" ca="1" si="8"/>
        <v>0.84401092340339323</v>
      </c>
      <c r="AC51" s="24">
        <f t="shared" ca="1" si="9"/>
        <v>0</v>
      </c>
      <c r="AD51" s="24">
        <f t="shared" ca="1" si="10"/>
        <v>549451.11113560898</v>
      </c>
      <c r="AE51" s="24">
        <f t="shared" ca="1" si="11"/>
        <v>0</v>
      </c>
      <c r="AF51" s="31">
        <f t="shared" ca="1" si="12"/>
        <v>549451.11113560898</v>
      </c>
      <c r="AH51" s="27">
        <f t="shared" ca="1" si="13"/>
        <v>0</v>
      </c>
      <c r="AI51" s="27">
        <f t="shared" ca="1" si="14"/>
        <v>19230.788889746316</v>
      </c>
      <c r="AJ51" s="27">
        <f t="shared" ca="1" si="15"/>
        <v>0</v>
      </c>
      <c r="AK51" s="28">
        <f t="shared" ca="1" si="16"/>
        <v>19230.788889746316</v>
      </c>
    </row>
    <row r="52" spans="1:37" x14ac:dyDescent="0.2">
      <c r="A52" s="21">
        <f>[1]!_xludf.edate(A51,1)</f>
        <v>38596</v>
      </c>
      <c r="B52" s="12">
        <f t="shared" si="17"/>
        <v>30</v>
      </c>
      <c r="C52" s="20">
        <f t="shared" si="0"/>
        <v>38650</v>
      </c>
      <c r="E52" s="24">
        <f>IF($A52&lt;Summary!$B$6,Summary!$B$3,0)</f>
        <v>0</v>
      </c>
      <c r="F52" s="24">
        <f>IF($A52&lt;Summary!$D$6,Summary!$D$3,0)</f>
        <v>21000</v>
      </c>
      <c r="G52" s="24">
        <f>IF($A52&lt;Summary!$F$6,Summary!$F$3,0)</f>
        <v>0</v>
      </c>
      <c r="I52" s="25">
        <f>Summary!$B$8</f>
        <v>-0.15</v>
      </c>
      <c r="J52" s="25">
        <f>Summary!$D$8</f>
        <v>-1.4999999999999999E-2</v>
      </c>
      <c r="K52" s="25">
        <f>Summary!$F$8</f>
        <v>-0.1</v>
      </c>
      <c r="M52" s="25">
        <f>Summary!$B$10</f>
        <v>-0.1</v>
      </c>
      <c r="N52" s="25">
        <f>Summary!$D$10</f>
        <v>-0.05</v>
      </c>
      <c r="O52" s="25">
        <f>Summary!$F$10</f>
        <v>-0.1</v>
      </c>
      <c r="Q52" s="26">
        <f t="shared" si="1"/>
        <v>-4.9999999999999989E-2</v>
      </c>
      <c r="R52" s="26">
        <f t="shared" si="2"/>
        <v>3.5000000000000003E-2</v>
      </c>
      <c r="S52" s="26">
        <f t="shared" si="3"/>
        <v>0</v>
      </c>
      <c r="T52" s="26"/>
      <c r="U52" s="27">
        <f t="shared" si="4"/>
        <v>0</v>
      </c>
      <c r="V52" s="27">
        <f t="shared" si="5"/>
        <v>22050.000000000004</v>
      </c>
      <c r="W52" s="27">
        <f t="shared" si="6"/>
        <v>0</v>
      </c>
      <c r="X52" s="28">
        <f t="shared" si="7"/>
        <v>22050.000000000004</v>
      </c>
      <c r="Z52" s="29">
        <f>VLOOKUP($A52,CurveFetch!$D$8:$T$285,11)</f>
        <v>4.36926628218752E-2</v>
      </c>
      <c r="AA52" s="30">
        <f t="shared" ca="1" si="8"/>
        <v>0.83993789270920183</v>
      </c>
      <c r="AC52" s="24">
        <f t="shared" ca="1" si="9"/>
        <v>0</v>
      </c>
      <c r="AD52" s="24">
        <f t="shared" ca="1" si="10"/>
        <v>529160.87240679713</v>
      </c>
      <c r="AE52" s="24">
        <f t="shared" ca="1" si="11"/>
        <v>0</v>
      </c>
      <c r="AF52" s="31">
        <f t="shared" ca="1" si="12"/>
        <v>529160.87240679713</v>
      </c>
      <c r="AH52" s="27">
        <f t="shared" ca="1" si="13"/>
        <v>0</v>
      </c>
      <c r="AI52" s="27">
        <f t="shared" ca="1" si="14"/>
        <v>18520.630534237902</v>
      </c>
      <c r="AJ52" s="27">
        <f t="shared" ca="1" si="15"/>
        <v>0</v>
      </c>
      <c r="AK52" s="28">
        <f t="shared" ca="1" si="16"/>
        <v>18520.630534237902</v>
      </c>
    </row>
    <row r="53" spans="1:37" x14ac:dyDescent="0.2">
      <c r="A53" s="21">
        <f>[1]!_xludf.edate(A52,1)</f>
        <v>38626</v>
      </c>
      <c r="B53" s="12">
        <f t="shared" si="17"/>
        <v>31</v>
      </c>
      <c r="C53" s="20">
        <f t="shared" si="0"/>
        <v>38681</v>
      </c>
      <c r="E53" s="24">
        <f>IF($A53&lt;Summary!$B$6,Summary!$B$3,0)</f>
        <v>0</v>
      </c>
      <c r="F53" s="24">
        <f>IF($A53&lt;Summary!$D$6,Summary!$D$3,0)</f>
        <v>21000</v>
      </c>
      <c r="G53" s="24">
        <f>IF($A53&lt;Summary!$F$6,Summary!$F$3,0)</f>
        <v>0</v>
      </c>
      <c r="I53" s="25">
        <f>Summary!$B$8</f>
        <v>-0.15</v>
      </c>
      <c r="J53" s="25">
        <f>Summary!$D$8</f>
        <v>-1.4999999999999999E-2</v>
      </c>
      <c r="K53" s="25">
        <f>Summary!$F$8</f>
        <v>-0.1</v>
      </c>
      <c r="M53" s="25">
        <f>Summary!$B$10</f>
        <v>-0.1</v>
      </c>
      <c r="N53" s="25">
        <f>Summary!$D$10</f>
        <v>-0.05</v>
      </c>
      <c r="O53" s="25">
        <f>Summary!$F$10</f>
        <v>-0.1</v>
      </c>
      <c r="Q53" s="26">
        <f t="shared" si="1"/>
        <v>-4.9999999999999989E-2</v>
      </c>
      <c r="R53" s="26">
        <f t="shared" si="2"/>
        <v>3.5000000000000003E-2</v>
      </c>
      <c r="S53" s="26">
        <f t="shared" si="3"/>
        <v>0</v>
      </c>
      <c r="T53" s="26"/>
      <c r="U53" s="27">
        <f t="shared" si="4"/>
        <v>0</v>
      </c>
      <c r="V53" s="27">
        <f t="shared" si="5"/>
        <v>22785.000000000004</v>
      </c>
      <c r="W53" s="27">
        <f t="shared" si="6"/>
        <v>0</v>
      </c>
      <c r="X53" s="28">
        <f t="shared" si="7"/>
        <v>22785.000000000004</v>
      </c>
      <c r="Z53" s="29">
        <f>VLOOKUP($A53,CurveFetch!$D$8:$T$285,11)</f>
        <v>4.4006780455869303E-2</v>
      </c>
      <c r="AA53" s="30">
        <f t="shared" ca="1" si="8"/>
        <v>0.83580304433581643</v>
      </c>
      <c r="AC53" s="24">
        <f t="shared" ca="1" si="9"/>
        <v>0</v>
      </c>
      <c r="AD53" s="24">
        <f t="shared" ca="1" si="10"/>
        <v>544107.78186261654</v>
      </c>
      <c r="AE53" s="24">
        <f t="shared" ca="1" si="11"/>
        <v>0</v>
      </c>
      <c r="AF53" s="31">
        <f t="shared" ca="1" si="12"/>
        <v>544107.78186261654</v>
      </c>
      <c r="AH53" s="27">
        <f t="shared" ca="1" si="13"/>
        <v>0</v>
      </c>
      <c r="AI53" s="27">
        <f t="shared" ca="1" si="14"/>
        <v>19043.77236519158</v>
      </c>
      <c r="AJ53" s="27">
        <f t="shared" ca="1" si="15"/>
        <v>0</v>
      </c>
      <c r="AK53" s="28">
        <f t="shared" ca="1" si="16"/>
        <v>19043.77236519158</v>
      </c>
    </row>
    <row r="54" spans="1:37" x14ac:dyDescent="0.2">
      <c r="A54" s="21">
        <f>[1]!_xludf.edate(A53,1)</f>
        <v>38657</v>
      </c>
      <c r="B54" s="12">
        <f t="shared" si="17"/>
        <v>30</v>
      </c>
      <c r="C54" s="20">
        <f t="shared" si="0"/>
        <v>38711</v>
      </c>
      <c r="E54" s="24">
        <f>IF($A54&lt;Summary!$B$6,Summary!$B$3,0)</f>
        <v>0</v>
      </c>
      <c r="F54" s="24">
        <f>IF($A54&lt;Summary!$D$6,Summary!$D$3,0)</f>
        <v>21000</v>
      </c>
      <c r="G54" s="24">
        <f>IF($A54&lt;Summary!$F$6,Summary!$F$3,0)</f>
        <v>0</v>
      </c>
      <c r="I54" s="25">
        <f>Summary!$B$8</f>
        <v>-0.15</v>
      </c>
      <c r="J54" s="25">
        <f>Summary!$D$8</f>
        <v>-1.4999999999999999E-2</v>
      </c>
      <c r="K54" s="25">
        <f>Summary!$F$8</f>
        <v>-0.1</v>
      </c>
      <c r="M54" s="25">
        <f>Summary!$B$10</f>
        <v>-0.1</v>
      </c>
      <c r="N54" s="25">
        <f>Summary!$D$10</f>
        <v>-0.05</v>
      </c>
      <c r="O54" s="25">
        <f>Summary!$F$10</f>
        <v>-0.1</v>
      </c>
      <c r="Q54" s="26">
        <f t="shared" si="1"/>
        <v>-4.9999999999999989E-2</v>
      </c>
      <c r="R54" s="26">
        <f t="shared" si="2"/>
        <v>3.5000000000000003E-2</v>
      </c>
      <c r="S54" s="26">
        <f t="shared" si="3"/>
        <v>0</v>
      </c>
      <c r="T54" s="26"/>
      <c r="U54" s="27">
        <f t="shared" si="4"/>
        <v>0</v>
      </c>
      <c r="V54" s="27">
        <f t="shared" si="5"/>
        <v>22050.000000000004</v>
      </c>
      <c r="W54" s="27">
        <f t="shared" si="6"/>
        <v>0</v>
      </c>
      <c r="X54" s="28">
        <f t="shared" si="7"/>
        <v>22050.000000000004</v>
      </c>
      <c r="Z54" s="29">
        <f>VLOOKUP($A54,CurveFetch!$D$8:$T$285,11)</f>
        <v>4.43132260815342E-2</v>
      </c>
      <c r="AA54" s="30">
        <f t="shared" ca="1" si="8"/>
        <v>0.8317713785060955</v>
      </c>
      <c r="AC54" s="24">
        <f t="shared" ca="1" si="9"/>
        <v>0</v>
      </c>
      <c r="AD54" s="24">
        <f t="shared" ca="1" si="10"/>
        <v>524015.96845884016</v>
      </c>
      <c r="AE54" s="24">
        <f t="shared" ca="1" si="11"/>
        <v>0</v>
      </c>
      <c r="AF54" s="31">
        <f t="shared" ca="1" si="12"/>
        <v>524015.96845884016</v>
      </c>
      <c r="AH54" s="27">
        <f t="shared" ca="1" si="13"/>
        <v>0</v>
      </c>
      <c r="AI54" s="27">
        <f t="shared" ca="1" si="14"/>
        <v>18340.558896059407</v>
      </c>
      <c r="AJ54" s="27">
        <f t="shared" ca="1" si="15"/>
        <v>0</v>
      </c>
      <c r="AK54" s="28">
        <f t="shared" ca="1" si="16"/>
        <v>18340.558896059407</v>
      </c>
    </row>
    <row r="55" spans="1:37" x14ac:dyDescent="0.2">
      <c r="A55" s="21">
        <f>[1]!_xludf.edate(A54,1)</f>
        <v>38687</v>
      </c>
      <c r="B55" s="12">
        <f t="shared" si="17"/>
        <v>31</v>
      </c>
      <c r="C55" s="20">
        <f t="shared" si="0"/>
        <v>38742</v>
      </c>
      <c r="E55" s="24">
        <f>IF($A55&lt;Summary!$B$6,Summary!$B$3,0)</f>
        <v>0</v>
      </c>
      <c r="F55" s="24">
        <f>IF($A55&lt;Summary!$D$6,Summary!$D$3,0)</f>
        <v>21000</v>
      </c>
      <c r="G55" s="24">
        <f>IF($A55&lt;Summary!$F$6,Summary!$F$3,0)</f>
        <v>0</v>
      </c>
      <c r="I55" s="25">
        <f>Summary!$B$8</f>
        <v>-0.15</v>
      </c>
      <c r="J55" s="25">
        <f>Summary!$D$8</f>
        <v>-1.4999999999999999E-2</v>
      </c>
      <c r="K55" s="25">
        <f>Summary!$F$8</f>
        <v>-0.1</v>
      </c>
      <c r="M55" s="25">
        <f>Summary!$B$10</f>
        <v>-0.1</v>
      </c>
      <c r="N55" s="25">
        <f>Summary!$D$10</f>
        <v>-0.05</v>
      </c>
      <c r="O55" s="25">
        <f>Summary!$F$10</f>
        <v>-0.1</v>
      </c>
      <c r="Q55" s="26">
        <f t="shared" si="1"/>
        <v>-4.9999999999999989E-2</v>
      </c>
      <c r="R55" s="26">
        <f t="shared" si="2"/>
        <v>3.5000000000000003E-2</v>
      </c>
      <c r="S55" s="26">
        <f t="shared" si="3"/>
        <v>0</v>
      </c>
      <c r="T55" s="26"/>
      <c r="U55" s="27">
        <f t="shared" si="4"/>
        <v>0</v>
      </c>
      <c r="V55" s="27">
        <f t="shared" si="5"/>
        <v>22785.000000000004</v>
      </c>
      <c r="W55" s="27">
        <f t="shared" si="6"/>
        <v>0</v>
      </c>
      <c r="X55" s="28">
        <f t="shared" si="7"/>
        <v>22785.000000000004</v>
      </c>
      <c r="Z55" s="29">
        <f>VLOOKUP($A55,CurveFetch!$D$8:$T$285,11)</f>
        <v>4.4609786394373102E-2</v>
      </c>
      <c r="AA55" s="30">
        <f t="shared" ca="1" si="8"/>
        <v>0.82765286530729965</v>
      </c>
      <c r="AC55" s="24">
        <f t="shared" ca="1" si="9"/>
        <v>0</v>
      </c>
      <c r="AD55" s="24">
        <f t="shared" ca="1" si="10"/>
        <v>538802.01531505212</v>
      </c>
      <c r="AE55" s="24">
        <f t="shared" ca="1" si="11"/>
        <v>0</v>
      </c>
      <c r="AF55" s="31">
        <f t="shared" ca="1" si="12"/>
        <v>538802.01531505212</v>
      </c>
      <c r="AH55" s="27">
        <f t="shared" ca="1" si="13"/>
        <v>0</v>
      </c>
      <c r="AI55" s="27">
        <f t="shared" ca="1" si="14"/>
        <v>18858.070536026826</v>
      </c>
      <c r="AJ55" s="27">
        <f t="shared" ca="1" si="15"/>
        <v>0</v>
      </c>
      <c r="AK55" s="28">
        <f t="shared" ca="1" si="16"/>
        <v>18858.070536026826</v>
      </c>
    </row>
    <row r="56" spans="1:37" x14ac:dyDescent="0.2">
      <c r="A56" s="21">
        <f>[1]!_xludf.edate(A55,1)</f>
        <v>38718</v>
      </c>
      <c r="B56" s="12">
        <f t="shared" si="17"/>
        <v>31</v>
      </c>
      <c r="C56" s="20">
        <f t="shared" si="0"/>
        <v>38773</v>
      </c>
      <c r="E56" s="24">
        <f>IF($A56&lt;Summary!$B$6,Summary!$B$3,0)</f>
        <v>0</v>
      </c>
      <c r="F56" s="24">
        <f>IF($A56&lt;Summary!$D$6,Summary!$D$3,0)</f>
        <v>21000</v>
      </c>
      <c r="G56" s="24">
        <f>IF($A56&lt;Summary!$F$6,Summary!$F$3,0)</f>
        <v>0</v>
      </c>
      <c r="I56" s="25">
        <f>Summary!$B$8</f>
        <v>-0.15</v>
      </c>
      <c r="J56" s="25">
        <f>Summary!$D$8</f>
        <v>-1.4999999999999999E-2</v>
      </c>
      <c r="K56" s="25">
        <f>Summary!$F$8</f>
        <v>-0.1</v>
      </c>
      <c r="M56" s="25">
        <f>Summary!$B$10</f>
        <v>-0.1</v>
      </c>
      <c r="N56" s="25">
        <f>Summary!$D$10</f>
        <v>-0.05</v>
      </c>
      <c r="O56" s="25">
        <f>Summary!$F$10</f>
        <v>-0.1</v>
      </c>
      <c r="Q56" s="26">
        <f t="shared" si="1"/>
        <v>-4.9999999999999989E-2</v>
      </c>
      <c r="R56" s="26">
        <f t="shared" si="2"/>
        <v>3.5000000000000003E-2</v>
      </c>
      <c r="S56" s="26">
        <f t="shared" si="3"/>
        <v>0</v>
      </c>
      <c r="T56" s="26"/>
      <c r="U56" s="27">
        <f t="shared" si="4"/>
        <v>0</v>
      </c>
      <c r="V56" s="27">
        <f t="shared" si="5"/>
        <v>22785.000000000004</v>
      </c>
      <c r="W56" s="27">
        <f t="shared" si="6"/>
        <v>0</v>
      </c>
      <c r="X56" s="28">
        <f t="shared" si="7"/>
        <v>22785.000000000004</v>
      </c>
      <c r="Z56" s="29">
        <f>VLOOKUP($A56,CurveFetch!$D$8:$T$285,11)</f>
        <v>4.48979924363666E-2</v>
      </c>
      <c r="AA56" s="30">
        <f t="shared" ca="1" si="8"/>
        <v>0.82354376229105786</v>
      </c>
      <c r="AC56" s="24">
        <f t="shared" ca="1" si="9"/>
        <v>0</v>
      </c>
      <c r="AD56" s="24">
        <f t="shared" ca="1" si="10"/>
        <v>536126.98925147869</v>
      </c>
      <c r="AE56" s="24">
        <f t="shared" ca="1" si="11"/>
        <v>0</v>
      </c>
      <c r="AF56" s="31">
        <f t="shared" ca="1" si="12"/>
        <v>536126.98925147869</v>
      </c>
      <c r="AH56" s="27">
        <f t="shared" ca="1" si="13"/>
        <v>0</v>
      </c>
      <c r="AI56" s="27">
        <f t="shared" ca="1" si="14"/>
        <v>18764.444623801755</v>
      </c>
      <c r="AJ56" s="27">
        <f t="shared" ca="1" si="15"/>
        <v>0</v>
      </c>
      <c r="AK56" s="28">
        <f t="shared" ca="1" si="16"/>
        <v>18764.444623801755</v>
      </c>
    </row>
    <row r="57" spans="1:37" x14ac:dyDescent="0.2">
      <c r="A57" s="21">
        <f>[1]!_xludf.edate(A56,1)</f>
        <v>38749</v>
      </c>
      <c r="B57" s="12">
        <f t="shared" si="17"/>
        <v>28</v>
      </c>
      <c r="C57" s="20">
        <f t="shared" si="0"/>
        <v>38801</v>
      </c>
      <c r="E57" s="24">
        <f>IF($A57&lt;Summary!$B$6,Summary!$B$3,0)</f>
        <v>0</v>
      </c>
      <c r="F57" s="24">
        <f>IF($A57&lt;Summary!$D$6,Summary!$D$3,0)</f>
        <v>21000</v>
      </c>
      <c r="G57" s="24">
        <f>IF($A57&lt;Summary!$F$6,Summary!$F$3,0)</f>
        <v>0</v>
      </c>
      <c r="I57" s="25">
        <f>Summary!$B$8</f>
        <v>-0.15</v>
      </c>
      <c r="J57" s="25">
        <f>Summary!$D$8</f>
        <v>-1.4999999999999999E-2</v>
      </c>
      <c r="K57" s="25">
        <f>Summary!$F$8</f>
        <v>-0.1</v>
      </c>
      <c r="M57" s="25">
        <f>Summary!$B$10</f>
        <v>-0.1</v>
      </c>
      <c r="N57" s="25">
        <f>Summary!$D$10</f>
        <v>-0.05</v>
      </c>
      <c r="O57" s="25">
        <f>Summary!$F$10</f>
        <v>-0.1</v>
      </c>
      <c r="Q57" s="26">
        <f t="shared" si="1"/>
        <v>-4.9999999999999989E-2</v>
      </c>
      <c r="R57" s="26">
        <f t="shared" si="2"/>
        <v>3.5000000000000003E-2</v>
      </c>
      <c r="S57" s="26">
        <f t="shared" si="3"/>
        <v>0</v>
      </c>
      <c r="T57" s="26"/>
      <c r="U57" s="27">
        <f t="shared" si="4"/>
        <v>0</v>
      </c>
      <c r="V57" s="27">
        <f t="shared" si="5"/>
        <v>20580.000000000004</v>
      </c>
      <c r="W57" s="27">
        <f t="shared" si="6"/>
        <v>0</v>
      </c>
      <c r="X57" s="28">
        <f t="shared" si="7"/>
        <v>20580.000000000004</v>
      </c>
      <c r="Z57" s="29">
        <f>VLOOKUP($A57,CurveFetch!$D$8:$T$285,11)</f>
        <v>4.5153035511365798E-2</v>
      </c>
      <c r="AA57" s="30">
        <f t="shared" ca="1" si="8"/>
        <v>0.8198350623596744</v>
      </c>
      <c r="AC57" s="24">
        <f t="shared" ca="1" si="9"/>
        <v>0</v>
      </c>
      <c r="AD57" s="24">
        <f t="shared" ca="1" si="10"/>
        <v>482063.01666748855</v>
      </c>
      <c r="AE57" s="24">
        <f t="shared" ca="1" si="11"/>
        <v>0</v>
      </c>
      <c r="AF57" s="31">
        <f t="shared" ca="1" si="12"/>
        <v>482063.01666748855</v>
      </c>
      <c r="AH57" s="27">
        <f t="shared" ca="1" si="13"/>
        <v>0</v>
      </c>
      <c r="AI57" s="27">
        <f t="shared" ca="1" si="14"/>
        <v>16872.205583362102</v>
      </c>
      <c r="AJ57" s="27">
        <f t="shared" ca="1" si="15"/>
        <v>0</v>
      </c>
      <c r="AK57" s="28">
        <f t="shared" ca="1" si="16"/>
        <v>16872.205583362102</v>
      </c>
    </row>
    <row r="58" spans="1:37" x14ac:dyDescent="0.2">
      <c r="A58" s="21">
        <f>[1]!_xludf.edate(A57,1)</f>
        <v>38777</v>
      </c>
      <c r="B58" s="12">
        <f t="shared" si="17"/>
        <v>31</v>
      </c>
      <c r="C58" s="20">
        <f t="shared" si="0"/>
        <v>38832</v>
      </c>
      <c r="E58" s="24">
        <f>IF($A58&lt;Summary!$B$6,Summary!$B$3,0)</f>
        <v>0</v>
      </c>
      <c r="F58" s="24">
        <f>IF($A58&lt;Summary!$D$6,Summary!$D$3,0)</f>
        <v>21000</v>
      </c>
      <c r="G58" s="24">
        <f>IF($A58&lt;Summary!$F$6,Summary!$F$3,0)</f>
        <v>0</v>
      </c>
      <c r="I58" s="25">
        <f>Summary!$B$8</f>
        <v>-0.15</v>
      </c>
      <c r="J58" s="25">
        <f>Summary!$D$8</f>
        <v>-1.4999999999999999E-2</v>
      </c>
      <c r="K58" s="25">
        <f>Summary!$F$8</f>
        <v>-0.1</v>
      </c>
      <c r="M58" s="25">
        <f>Summary!$B$10</f>
        <v>-0.1</v>
      </c>
      <c r="N58" s="25">
        <f>Summary!$D$10</f>
        <v>-0.05</v>
      </c>
      <c r="O58" s="25">
        <f>Summary!$F$10</f>
        <v>-0.1</v>
      </c>
      <c r="Q58" s="26">
        <f t="shared" si="1"/>
        <v>-4.9999999999999989E-2</v>
      </c>
      <c r="R58" s="26">
        <f t="shared" si="2"/>
        <v>3.5000000000000003E-2</v>
      </c>
      <c r="S58" s="26">
        <f t="shared" si="3"/>
        <v>0</v>
      </c>
      <c r="T58" s="26"/>
      <c r="U58" s="27">
        <f t="shared" si="4"/>
        <v>0</v>
      </c>
      <c r="V58" s="27">
        <f t="shared" si="5"/>
        <v>22785.000000000004</v>
      </c>
      <c r="W58" s="27">
        <f t="shared" si="6"/>
        <v>0</v>
      </c>
      <c r="X58" s="28">
        <f t="shared" si="7"/>
        <v>22785.000000000004</v>
      </c>
      <c r="Z58" s="29">
        <f>VLOOKUP($A58,CurveFetch!$D$8:$T$285,11)</f>
        <v>4.5383397017173102E-2</v>
      </c>
      <c r="AA58" s="30">
        <f t="shared" ca="1" si="8"/>
        <v>0.81590031997438572</v>
      </c>
      <c r="AC58" s="24">
        <f t="shared" ca="1" si="9"/>
        <v>0</v>
      </c>
      <c r="AD58" s="24">
        <f t="shared" ca="1" si="10"/>
        <v>531151.10830332513</v>
      </c>
      <c r="AE58" s="24">
        <f t="shared" ca="1" si="11"/>
        <v>0</v>
      </c>
      <c r="AF58" s="31">
        <f t="shared" ca="1" si="12"/>
        <v>531151.10830332513</v>
      </c>
      <c r="AH58" s="27">
        <f t="shared" ca="1" si="13"/>
        <v>0</v>
      </c>
      <c r="AI58" s="27">
        <f t="shared" ca="1" si="14"/>
        <v>18590.288790616381</v>
      </c>
      <c r="AJ58" s="27">
        <f t="shared" ca="1" si="15"/>
        <v>0</v>
      </c>
      <c r="AK58" s="28">
        <f t="shared" ca="1" si="16"/>
        <v>18590.288790616381</v>
      </c>
    </row>
    <row r="59" spans="1:37" x14ac:dyDescent="0.2">
      <c r="A59" s="21">
        <f>[1]!_xludf.edate(A58,1)</f>
        <v>38808</v>
      </c>
      <c r="B59" s="12">
        <f t="shared" si="17"/>
        <v>30</v>
      </c>
      <c r="C59" s="20">
        <f t="shared" si="0"/>
        <v>38862</v>
      </c>
      <c r="E59" s="24">
        <f>IF($A59&lt;Summary!$B$6,Summary!$B$3,0)</f>
        <v>0</v>
      </c>
      <c r="F59" s="24">
        <f>IF($A59&lt;Summary!$D$6,Summary!$D$3,0)</f>
        <v>21000</v>
      </c>
      <c r="G59" s="24">
        <f>IF($A59&lt;Summary!$F$6,Summary!$F$3,0)</f>
        <v>0</v>
      </c>
      <c r="I59" s="25">
        <f>Summary!$B$8</f>
        <v>-0.15</v>
      </c>
      <c r="J59" s="25">
        <f>Summary!$D$8</f>
        <v>-1.4999999999999999E-2</v>
      </c>
      <c r="K59" s="25">
        <f>Summary!$F$8</f>
        <v>-0.1</v>
      </c>
      <c r="M59" s="25">
        <f>Summary!$B$10</f>
        <v>-0.1</v>
      </c>
      <c r="N59" s="25">
        <f>Summary!$D$10</f>
        <v>-0.05</v>
      </c>
      <c r="O59" s="25">
        <f>Summary!$F$10</f>
        <v>-0.1</v>
      </c>
      <c r="Q59" s="26">
        <f t="shared" si="1"/>
        <v>-4.9999999999999989E-2</v>
      </c>
      <c r="R59" s="26">
        <f t="shared" si="2"/>
        <v>3.5000000000000003E-2</v>
      </c>
      <c r="S59" s="26">
        <f t="shared" si="3"/>
        <v>0</v>
      </c>
      <c r="T59" s="26"/>
      <c r="U59" s="27">
        <f t="shared" si="4"/>
        <v>0</v>
      </c>
      <c r="V59" s="27">
        <f t="shared" si="5"/>
        <v>22050.000000000004</v>
      </c>
      <c r="W59" s="27">
        <f t="shared" si="6"/>
        <v>0</v>
      </c>
      <c r="X59" s="28">
        <f t="shared" si="7"/>
        <v>22050.000000000004</v>
      </c>
      <c r="Z59" s="29">
        <f>VLOOKUP($A59,CurveFetch!$D$8:$T$285,11)</f>
        <v>4.5638440133602701E-2</v>
      </c>
      <c r="AA59" s="30">
        <f t="shared" ca="1" si="8"/>
        <v>0.81196332708319041</v>
      </c>
      <c r="AC59" s="24">
        <f t="shared" ca="1" si="9"/>
        <v>0</v>
      </c>
      <c r="AD59" s="24">
        <f t="shared" ca="1" si="10"/>
        <v>511536.89606240997</v>
      </c>
      <c r="AE59" s="24">
        <f t="shared" ca="1" si="11"/>
        <v>0</v>
      </c>
      <c r="AF59" s="31">
        <f t="shared" ca="1" si="12"/>
        <v>511536.89606240997</v>
      </c>
      <c r="AH59" s="27">
        <f t="shared" ca="1" si="13"/>
        <v>0</v>
      </c>
      <c r="AI59" s="27">
        <f t="shared" ca="1" si="14"/>
        <v>17903.791362184351</v>
      </c>
      <c r="AJ59" s="27">
        <f t="shared" ca="1" si="15"/>
        <v>0</v>
      </c>
      <c r="AK59" s="28">
        <f t="shared" ca="1" si="16"/>
        <v>17903.791362184351</v>
      </c>
    </row>
    <row r="60" spans="1:37" x14ac:dyDescent="0.2">
      <c r="A60" s="21">
        <f>[1]!_xludf.edate(A59,1)</f>
        <v>38838</v>
      </c>
      <c r="B60" s="12">
        <f t="shared" si="17"/>
        <v>31</v>
      </c>
      <c r="C60" s="20">
        <f t="shared" si="0"/>
        <v>38893</v>
      </c>
      <c r="E60" s="24">
        <f>IF($A60&lt;Summary!$B$6,Summary!$B$3,0)</f>
        <v>0</v>
      </c>
      <c r="F60" s="24">
        <f>IF($A60&lt;Summary!$D$6,Summary!$D$3,0)</f>
        <v>21000</v>
      </c>
      <c r="G60" s="24">
        <f>IF($A60&lt;Summary!$F$6,Summary!$F$3,0)</f>
        <v>0</v>
      </c>
      <c r="I60" s="25">
        <f>Summary!$B$8</f>
        <v>-0.15</v>
      </c>
      <c r="J60" s="25">
        <f>Summary!$D$8</f>
        <v>-1.4999999999999999E-2</v>
      </c>
      <c r="K60" s="25">
        <f>Summary!$F$8</f>
        <v>-0.1</v>
      </c>
      <c r="M60" s="25">
        <f>Summary!$B$10</f>
        <v>-0.1</v>
      </c>
      <c r="N60" s="25">
        <f>Summary!$D$10</f>
        <v>-0.05</v>
      </c>
      <c r="O60" s="25">
        <f>Summary!$F$10</f>
        <v>-0.1</v>
      </c>
      <c r="Q60" s="26">
        <f t="shared" si="1"/>
        <v>-4.9999999999999989E-2</v>
      </c>
      <c r="R60" s="26">
        <f t="shared" si="2"/>
        <v>3.5000000000000003E-2</v>
      </c>
      <c r="S60" s="26">
        <f t="shared" si="3"/>
        <v>0</v>
      </c>
      <c r="T60" s="26"/>
      <c r="U60" s="27">
        <f t="shared" si="4"/>
        <v>0</v>
      </c>
      <c r="V60" s="27">
        <f t="shared" si="5"/>
        <v>22785.000000000004</v>
      </c>
      <c r="W60" s="27">
        <f t="shared" si="6"/>
        <v>0</v>
      </c>
      <c r="X60" s="28">
        <f t="shared" si="7"/>
        <v>22785.000000000004</v>
      </c>
      <c r="Z60" s="29">
        <f>VLOOKUP($A60,CurveFetch!$D$8:$T$285,11)</f>
        <v>4.5885256073450599E-2</v>
      </c>
      <c r="AA60" s="30">
        <f t="shared" ca="1" si="8"/>
        <v>0.80794252236916919</v>
      </c>
      <c r="AC60" s="24">
        <f t="shared" ca="1" si="9"/>
        <v>0</v>
      </c>
      <c r="AD60" s="24">
        <f t="shared" ca="1" si="10"/>
        <v>525970.58206232917</v>
      </c>
      <c r="AE60" s="24">
        <f t="shared" ca="1" si="11"/>
        <v>0</v>
      </c>
      <c r="AF60" s="31">
        <f t="shared" ca="1" si="12"/>
        <v>525970.58206232917</v>
      </c>
      <c r="AH60" s="27">
        <f t="shared" ca="1" si="13"/>
        <v>0</v>
      </c>
      <c r="AI60" s="27">
        <f t="shared" ca="1" si="14"/>
        <v>18408.970372181524</v>
      </c>
      <c r="AJ60" s="27">
        <f t="shared" ca="1" si="15"/>
        <v>0</v>
      </c>
      <c r="AK60" s="28">
        <f t="shared" ca="1" si="16"/>
        <v>18408.970372181524</v>
      </c>
    </row>
    <row r="61" spans="1:37" x14ac:dyDescent="0.2">
      <c r="A61" s="21">
        <f>[1]!_xludf.edate(A60,1)</f>
        <v>38869</v>
      </c>
      <c r="B61" s="12">
        <f t="shared" si="17"/>
        <v>30</v>
      </c>
      <c r="C61" s="20">
        <f t="shared" si="0"/>
        <v>38923</v>
      </c>
      <c r="E61" s="24">
        <f>IF($A61&lt;Summary!$B$6,Summary!$B$3,0)</f>
        <v>0</v>
      </c>
      <c r="F61" s="24">
        <f>IF($A61&lt;Summary!$D$6,Summary!$D$3,0)</f>
        <v>0</v>
      </c>
      <c r="G61" s="24">
        <f>IF($A61&lt;Summary!$F$6,Summary!$F$3,0)</f>
        <v>0</v>
      </c>
      <c r="I61" s="25">
        <f>Summary!$B$8</f>
        <v>-0.15</v>
      </c>
      <c r="J61" s="25">
        <f>Summary!$D$8</f>
        <v>-1.4999999999999999E-2</v>
      </c>
      <c r="K61" s="25">
        <f>Summary!$F$8</f>
        <v>-0.1</v>
      </c>
      <c r="M61" s="25">
        <f>Summary!$B$10</f>
        <v>-0.1</v>
      </c>
      <c r="N61" s="25">
        <f>Summary!$D$10</f>
        <v>-0.05</v>
      </c>
      <c r="O61" s="25">
        <f>Summary!$F$10</f>
        <v>-0.1</v>
      </c>
      <c r="Q61" s="26">
        <f t="shared" si="1"/>
        <v>-4.9999999999999989E-2</v>
      </c>
      <c r="R61" s="26">
        <f t="shared" si="2"/>
        <v>3.5000000000000003E-2</v>
      </c>
      <c r="S61" s="26">
        <f t="shared" si="3"/>
        <v>0</v>
      </c>
      <c r="T61" s="26"/>
      <c r="U61" s="27">
        <f t="shared" si="4"/>
        <v>0</v>
      </c>
      <c r="V61" s="27">
        <f t="shared" si="5"/>
        <v>0</v>
      </c>
      <c r="W61" s="27">
        <f t="shared" si="6"/>
        <v>0</v>
      </c>
      <c r="X61" s="28">
        <f t="shared" si="7"/>
        <v>0</v>
      </c>
      <c r="Z61" s="29">
        <f>VLOOKUP($A61,CurveFetch!$D$8:$T$285,11)</f>
        <v>4.6140299232703803E-2</v>
      </c>
      <c r="AA61" s="30">
        <f t="shared" ca="1" si="8"/>
        <v>0.80397827673789712</v>
      </c>
      <c r="AC61" s="24">
        <f t="shared" ca="1" si="9"/>
        <v>0</v>
      </c>
      <c r="AD61" s="24">
        <f t="shared" ca="1" si="10"/>
        <v>0</v>
      </c>
      <c r="AE61" s="24">
        <f t="shared" ca="1" si="11"/>
        <v>0</v>
      </c>
      <c r="AF61" s="31">
        <f t="shared" ca="1" si="12"/>
        <v>0</v>
      </c>
      <c r="AH61" s="27">
        <f t="shared" ca="1" si="13"/>
        <v>0</v>
      </c>
      <c r="AI61" s="27">
        <f t="shared" ca="1" si="14"/>
        <v>0</v>
      </c>
      <c r="AJ61" s="27">
        <f t="shared" ca="1" si="15"/>
        <v>0</v>
      </c>
      <c r="AK61" s="28">
        <f t="shared" ca="1" si="16"/>
        <v>0</v>
      </c>
    </row>
    <row r="62" spans="1:37" x14ac:dyDescent="0.2">
      <c r="A62" s="21">
        <f>[1]!_xludf.edate(A61,1)</f>
        <v>38899</v>
      </c>
      <c r="B62" s="12">
        <f t="shared" si="17"/>
        <v>31</v>
      </c>
      <c r="C62" s="20">
        <f t="shared" si="0"/>
        <v>38954</v>
      </c>
      <c r="E62" s="24">
        <f>IF($A62&lt;Summary!$B$6,Summary!$B$3,0)</f>
        <v>0</v>
      </c>
      <c r="F62" s="24">
        <f>IF($A62&lt;Summary!$D$6,Summary!$D$3,0)</f>
        <v>0</v>
      </c>
      <c r="G62" s="24">
        <f>IF($A62&lt;Summary!$F$6,Summary!$F$3,0)</f>
        <v>0</v>
      </c>
      <c r="I62" s="25">
        <f>Summary!$B$8</f>
        <v>-0.15</v>
      </c>
      <c r="J62" s="25">
        <f>Summary!$D$8</f>
        <v>-1.4999999999999999E-2</v>
      </c>
      <c r="K62" s="25">
        <f>Summary!$F$8</f>
        <v>-0.1</v>
      </c>
      <c r="M62" s="25">
        <f>Summary!$B$10</f>
        <v>-0.1</v>
      </c>
      <c r="N62" s="25">
        <f>Summary!$D$10</f>
        <v>-0.05</v>
      </c>
      <c r="O62" s="25">
        <f>Summary!$F$10</f>
        <v>-0.1</v>
      </c>
      <c r="Q62" s="26">
        <f t="shared" si="1"/>
        <v>-4.9999999999999989E-2</v>
      </c>
      <c r="R62" s="26">
        <f t="shared" si="2"/>
        <v>3.5000000000000003E-2</v>
      </c>
      <c r="S62" s="26">
        <f t="shared" si="3"/>
        <v>0</v>
      </c>
      <c r="T62" s="26"/>
      <c r="U62" s="27">
        <f t="shared" si="4"/>
        <v>0</v>
      </c>
      <c r="V62" s="27">
        <f t="shared" si="5"/>
        <v>0</v>
      </c>
      <c r="W62" s="27">
        <f t="shared" si="6"/>
        <v>0</v>
      </c>
      <c r="X62" s="28">
        <f t="shared" si="7"/>
        <v>0</v>
      </c>
      <c r="Z62" s="29">
        <f>VLOOKUP($A62,CurveFetch!$D$8:$T$285,11)</f>
        <v>4.6387115213989603E-2</v>
      </c>
      <c r="AA62" s="30">
        <f t="shared" ca="1" si="8"/>
        <v>0.79993169685874832</v>
      </c>
      <c r="AC62" s="24">
        <f t="shared" ca="1" si="9"/>
        <v>0</v>
      </c>
      <c r="AD62" s="24">
        <f t="shared" ca="1" si="10"/>
        <v>0</v>
      </c>
      <c r="AE62" s="24">
        <f t="shared" ca="1" si="11"/>
        <v>0</v>
      </c>
      <c r="AF62" s="31">
        <f t="shared" ca="1" si="12"/>
        <v>0</v>
      </c>
      <c r="AH62" s="27">
        <f t="shared" ca="1" si="13"/>
        <v>0</v>
      </c>
      <c r="AI62" s="27">
        <f t="shared" ca="1" si="14"/>
        <v>0</v>
      </c>
      <c r="AJ62" s="27">
        <f t="shared" ca="1" si="15"/>
        <v>0</v>
      </c>
      <c r="AK62" s="28">
        <f t="shared" ca="1" si="16"/>
        <v>0</v>
      </c>
    </row>
    <row r="63" spans="1:37" x14ac:dyDescent="0.2">
      <c r="A63" s="21">
        <f>[1]!_xludf.edate(A62,1)</f>
        <v>38930</v>
      </c>
      <c r="B63" s="12">
        <f t="shared" si="17"/>
        <v>31</v>
      </c>
      <c r="C63" s="20">
        <f t="shared" si="0"/>
        <v>38985</v>
      </c>
      <c r="E63" s="24">
        <f>IF($A63&lt;Summary!$B$6,Summary!$B$3,0)</f>
        <v>0</v>
      </c>
      <c r="F63" s="24">
        <f>IF($A63&lt;Summary!$D$6,Summary!$D$3,0)</f>
        <v>0</v>
      </c>
      <c r="G63" s="24">
        <f>IF($A63&lt;Summary!$F$6,Summary!$F$3,0)</f>
        <v>0</v>
      </c>
      <c r="I63" s="25">
        <f>Summary!$B$8</f>
        <v>-0.15</v>
      </c>
      <c r="J63" s="25">
        <f>Summary!$D$8</f>
        <v>-1.4999999999999999E-2</v>
      </c>
      <c r="K63" s="25">
        <f>Summary!$F$8</f>
        <v>-0.1</v>
      </c>
      <c r="M63" s="25">
        <f>Summary!$B$10</f>
        <v>-0.1</v>
      </c>
      <c r="N63" s="25">
        <f>Summary!$D$10</f>
        <v>-0.05</v>
      </c>
      <c r="O63" s="25">
        <f>Summary!$F$10</f>
        <v>-0.1</v>
      </c>
      <c r="Q63" s="26">
        <f t="shared" si="1"/>
        <v>-4.9999999999999989E-2</v>
      </c>
      <c r="R63" s="26">
        <f t="shared" si="2"/>
        <v>3.5000000000000003E-2</v>
      </c>
      <c r="S63" s="26">
        <f t="shared" si="3"/>
        <v>0</v>
      </c>
      <c r="T63" s="26"/>
      <c r="U63" s="27">
        <f t="shared" si="4"/>
        <v>0</v>
      </c>
      <c r="V63" s="27">
        <f t="shared" si="5"/>
        <v>0</v>
      </c>
      <c r="W63" s="27">
        <f t="shared" si="6"/>
        <v>0</v>
      </c>
      <c r="X63" s="28">
        <f t="shared" si="7"/>
        <v>0</v>
      </c>
      <c r="Z63" s="29">
        <f>VLOOKUP($A63,CurveFetch!$D$8:$T$285,11)</f>
        <v>4.6642158416056602E-2</v>
      </c>
      <c r="AA63" s="30">
        <f t="shared" ca="1" si="8"/>
        <v>0.79584131779126677</v>
      </c>
      <c r="AC63" s="24">
        <f t="shared" ca="1" si="9"/>
        <v>0</v>
      </c>
      <c r="AD63" s="24">
        <f t="shared" ca="1" si="10"/>
        <v>0</v>
      </c>
      <c r="AE63" s="24">
        <f t="shared" ca="1" si="11"/>
        <v>0</v>
      </c>
      <c r="AF63" s="31">
        <f t="shared" ca="1" si="12"/>
        <v>0</v>
      </c>
      <c r="AH63" s="27">
        <f t="shared" ca="1" si="13"/>
        <v>0</v>
      </c>
      <c r="AI63" s="27">
        <f t="shared" ca="1" si="14"/>
        <v>0</v>
      </c>
      <c r="AJ63" s="27">
        <f t="shared" ca="1" si="15"/>
        <v>0</v>
      </c>
      <c r="AK63" s="28">
        <f t="shared" ca="1" si="16"/>
        <v>0</v>
      </c>
    </row>
    <row r="64" spans="1:37" x14ac:dyDescent="0.2">
      <c r="A64" s="21">
        <f>[1]!_xludf.edate(A63,1)</f>
        <v>38961</v>
      </c>
      <c r="B64" s="12">
        <f t="shared" si="17"/>
        <v>30</v>
      </c>
      <c r="C64" s="20">
        <f t="shared" si="0"/>
        <v>39015</v>
      </c>
      <c r="E64" s="24">
        <f>IF($A64&lt;Summary!$B$6,Summary!$B$3,0)</f>
        <v>0</v>
      </c>
      <c r="F64" s="24">
        <f>IF($A64&lt;Summary!$D$6,Summary!$D$3,0)</f>
        <v>0</v>
      </c>
      <c r="G64" s="24">
        <f>IF($A64&lt;Summary!$F$6,Summary!$F$3,0)</f>
        <v>0</v>
      </c>
      <c r="I64" s="25">
        <f>Summary!$B$8</f>
        <v>-0.15</v>
      </c>
      <c r="J64" s="25">
        <f>Summary!$D$8</f>
        <v>-1.4999999999999999E-2</v>
      </c>
      <c r="K64" s="25">
        <f>Summary!$F$8</f>
        <v>-0.1</v>
      </c>
      <c r="M64" s="25">
        <f>Summary!$B$10</f>
        <v>-0.1</v>
      </c>
      <c r="N64" s="25">
        <f>Summary!$D$10</f>
        <v>-0.05</v>
      </c>
      <c r="O64" s="25">
        <f>Summary!$F$10</f>
        <v>-0.1</v>
      </c>
      <c r="Q64" s="26">
        <f t="shared" si="1"/>
        <v>-4.9999999999999989E-2</v>
      </c>
      <c r="R64" s="26">
        <f t="shared" si="2"/>
        <v>3.5000000000000003E-2</v>
      </c>
      <c r="S64" s="26">
        <f t="shared" si="3"/>
        <v>0</v>
      </c>
      <c r="T64" s="26"/>
      <c r="U64" s="27">
        <f t="shared" si="4"/>
        <v>0</v>
      </c>
      <c r="V64" s="27">
        <f t="shared" si="5"/>
        <v>0</v>
      </c>
      <c r="W64" s="27">
        <f t="shared" si="6"/>
        <v>0</v>
      </c>
      <c r="X64" s="28">
        <f t="shared" si="7"/>
        <v>0</v>
      </c>
      <c r="Z64" s="29">
        <f>VLOOKUP($A64,CurveFetch!$D$8:$T$285,11)</f>
        <v>4.6897201639878101E-2</v>
      </c>
      <c r="AA64" s="30">
        <f t="shared" ca="1" si="8"/>
        <v>0.79183897021909544</v>
      </c>
      <c r="AC64" s="24">
        <f t="shared" ca="1" si="9"/>
        <v>0</v>
      </c>
      <c r="AD64" s="24">
        <f t="shared" ca="1" si="10"/>
        <v>0</v>
      </c>
      <c r="AE64" s="24">
        <f t="shared" ca="1" si="11"/>
        <v>0</v>
      </c>
      <c r="AF64" s="31">
        <f t="shared" ca="1" si="12"/>
        <v>0</v>
      </c>
      <c r="AH64" s="27">
        <f t="shared" ca="1" si="13"/>
        <v>0</v>
      </c>
      <c r="AI64" s="27">
        <f t="shared" ca="1" si="14"/>
        <v>0</v>
      </c>
      <c r="AJ64" s="27">
        <f t="shared" ca="1" si="15"/>
        <v>0</v>
      </c>
      <c r="AK64" s="28">
        <f t="shared" ca="1" si="16"/>
        <v>0</v>
      </c>
    </row>
    <row r="65" spans="1:37" x14ac:dyDescent="0.2">
      <c r="A65" s="21">
        <f>[1]!_xludf.edate(A64,1)</f>
        <v>38991</v>
      </c>
      <c r="B65" s="12">
        <f t="shared" si="17"/>
        <v>31</v>
      </c>
      <c r="C65" s="20">
        <f t="shared" si="0"/>
        <v>39046</v>
      </c>
      <c r="E65" s="24">
        <f>IF($A65&lt;Summary!$B$6,Summary!$B$3,0)</f>
        <v>0</v>
      </c>
      <c r="F65" s="24">
        <f>IF($A65&lt;Summary!$D$6,Summary!$D$3,0)</f>
        <v>0</v>
      </c>
      <c r="G65" s="24">
        <f>IF($A65&lt;Summary!$F$6,Summary!$F$3,0)</f>
        <v>0</v>
      </c>
      <c r="I65" s="25">
        <f>Summary!$B$8</f>
        <v>-0.15</v>
      </c>
      <c r="J65" s="25">
        <f>Summary!$D$8</f>
        <v>-1.4999999999999999E-2</v>
      </c>
      <c r="K65" s="25">
        <f>Summary!$F$8</f>
        <v>-0.1</v>
      </c>
      <c r="M65" s="25">
        <f>Summary!$B$10</f>
        <v>-0.1</v>
      </c>
      <c r="N65" s="25">
        <f>Summary!$D$10</f>
        <v>-0.05</v>
      </c>
      <c r="O65" s="25">
        <f>Summary!$F$10</f>
        <v>-0.1</v>
      </c>
      <c r="Q65" s="26">
        <f t="shared" si="1"/>
        <v>-4.9999999999999989E-2</v>
      </c>
      <c r="R65" s="26">
        <f t="shared" si="2"/>
        <v>3.5000000000000003E-2</v>
      </c>
      <c r="S65" s="26">
        <f t="shared" si="3"/>
        <v>0</v>
      </c>
      <c r="T65" s="26"/>
      <c r="U65" s="27">
        <f t="shared" si="4"/>
        <v>0</v>
      </c>
      <c r="V65" s="27">
        <f t="shared" si="5"/>
        <v>0</v>
      </c>
      <c r="W65" s="27">
        <f t="shared" si="6"/>
        <v>0</v>
      </c>
      <c r="X65" s="28">
        <f t="shared" si="7"/>
        <v>0</v>
      </c>
      <c r="Z65" s="29">
        <f>VLOOKUP($A65,CurveFetch!$D$8:$T$285,11)</f>
        <v>4.7144017683640599E-2</v>
      </c>
      <c r="AA65" s="30">
        <f t="shared" ca="1" si="8"/>
        <v>0.78775652107837468</v>
      </c>
      <c r="AC65" s="24">
        <f t="shared" ca="1" si="9"/>
        <v>0</v>
      </c>
      <c r="AD65" s="24">
        <f t="shared" ca="1" si="10"/>
        <v>0</v>
      </c>
      <c r="AE65" s="24">
        <f t="shared" ca="1" si="11"/>
        <v>0</v>
      </c>
      <c r="AF65" s="31">
        <f t="shared" ca="1" si="12"/>
        <v>0</v>
      </c>
      <c r="AH65" s="27">
        <f t="shared" ca="1" si="13"/>
        <v>0</v>
      </c>
      <c r="AI65" s="27">
        <f t="shared" ca="1" si="14"/>
        <v>0</v>
      </c>
      <c r="AJ65" s="27">
        <f t="shared" ca="1" si="15"/>
        <v>0</v>
      </c>
      <c r="AK65" s="28">
        <f t="shared" ca="1" si="16"/>
        <v>0</v>
      </c>
    </row>
    <row r="66" spans="1:37" x14ac:dyDescent="0.2">
      <c r="A66" s="21">
        <f>[1]!_xludf.edate(A65,1)</f>
        <v>39022</v>
      </c>
      <c r="B66" s="12">
        <f t="shared" si="17"/>
        <v>30</v>
      </c>
      <c r="C66" s="20">
        <f t="shared" si="0"/>
        <v>39076</v>
      </c>
      <c r="E66" s="24">
        <f>IF($A66&lt;Summary!$B$6,Summary!$B$3,0)</f>
        <v>0</v>
      </c>
      <c r="F66" s="24">
        <f>IF($A66&lt;Summary!$D$6,Summary!$D$3,0)</f>
        <v>0</v>
      </c>
      <c r="G66" s="24">
        <f>IF($A66&lt;Summary!$F$6,Summary!$F$3,0)</f>
        <v>0</v>
      </c>
      <c r="I66" s="25">
        <f>Summary!$B$8</f>
        <v>-0.15</v>
      </c>
      <c r="J66" s="25">
        <f>Summary!$D$8</f>
        <v>-1.4999999999999999E-2</v>
      </c>
      <c r="K66" s="25">
        <f>Summary!$F$8</f>
        <v>-0.1</v>
      </c>
      <c r="M66" s="25">
        <f>Summary!$B$10</f>
        <v>-0.1</v>
      </c>
      <c r="N66" s="25">
        <f>Summary!$D$10</f>
        <v>-0.05</v>
      </c>
      <c r="O66" s="25">
        <f>Summary!$F$10</f>
        <v>-0.1</v>
      </c>
      <c r="Q66" s="26">
        <f t="shared" si="1"/>
        <v>-4.9999999999999989E-2</v>
      </c>
      <c r="R66" s="26">
        <f t="shared" si="2"/>
        <v>3.5000000000000003E-2</v>
      </c>
      <c r="S66" s="26">
        <f t="shared" si="3"/>
        <v>0</v>
      </c>
      <c r="T66" s="26"/>
      <c r="U66" s="27">
        <f t="shared" si="4"/>
        <v>0</v>
      </c>
      <c r="V66" s="27">
        <f t="shared" si="5"/>
        <v>0</v>
      </c>
      <c r="W66" s="27">
        <f t="shared" si="6"/>
        <v>0</v>
      </c>
      <c r="X66" s="28">
        <f t="shared" si="7"/>
        <v>0</v>
      </c>
      <c r="Z66" s="29">
        <f>VLOOKUP($A66,CurveFetch!$D$8:$T$285,11)</f>
        <v>4.7363216873827198E-2</v>
      </c>
      <c r="AA66" s="30">
        <f t="shared" ca="1" si="8"/>
        <v>0.78387365736048098</v>
      </c>
      <c r="AC66" s="24">
        <f t="shared" ca="1" si="9"/>
        <v>0</v>
      </c>
      <c r="AD66" s="24">
        <f t="shared" ca="1" si="10"/>
        <v>0</v>
      </c>
      <c r="AE66" s="24">
        <f t="shared" ca="1" si="11"/>
        <v>0</v>
      </c>
      <c r="AF66" s="31">
        <f t="shared" ca="1" si="12"/>
        <v>0</v>
      </c>
      <c r="AH66" s="27">
        <f t="shared" ca="1" si="13"/>
        <v>0</v>
      </c>
      <c r="AI66" s="27">
        <f t="shared" ca="1" si="14"/>
        <v>0</v>
      </c>
      <c r="AJ66" s="27">
        <f t="shared" ca="1" si="15"/>
        <v>0</v>
      </c>
      <c r="AK66" s="28">
        <f t="shared" ca="1" si="16"/>
        <v>0</v>
      </c>
    </row>
    <row r="67" spans="1:37" x14ac:dyDescent="0.2">
      <c r="A67" s="21">
        <f>[1]!_xludf.edate(A66,1)</f>
        <v>39052</v>
      </c>
      <c r="B67" s="12">
        <f t="shared" si="17"/>
        <v>31</v>
      </c>
      <c r="C67" s="20">
        <f t="shared" si="0"/>
        <v>39107</v>
      </c>
      <c r="E67" s="24">
        <f>IF($A67&lt;Summary!$B$6,Summary!$B$3,0)</f>
        <v>0</v>
      </c>
      <c r="F67" s="24">
        <f>IF($A67&lt;Summary!$D$6,Summary!$D$3,0)</f>
        <v>0</v>
      </c>
      <c r="G67" s="24">
        <f>IF($A67&lt;Summary!$F$6,Summary!$F$3,0)</f>
        <v>0</v>
      </c>
      <c r="I67" s="25">
        <f>Summary!$B$8</f>
        <v>-0.15</v>
      </c>
      <c r="J67" s="25">
        <f>Summary!$D$8</f>
        <v>-1.4999999999999999E-2</v>
      </c>
      <c r="K67" s="25">
        <f>Summary!$F$8</f>
        <v>-0.1</v>
      </c>
      <c r="M67" s="25">
        <f>Summary!$B$10</f>
        <v>-0.1</v>
      </c>
      <c r="N67" s="25">
        <f>Summary!$D$10</f>
        <v>-0.05</v>
      </c>
      <c r="O67" s="25">
        <f>Summary!$F$10</f>
        <v>-0.1</v>
      </c>
      <c r="Q67" s="26">
        <f t="shared" si="1"/>
        <v>-4.9999999999999989E-2</v>
      </c>
      <c r="R67" s="26">
        <f t="shared" si="2"/>
        <v>3.5000000000000003E-2</v>
      </c>
      <c r="S67" s="26">
        <f t="shared" si="3"/>
        <v>0</v>
      </c>
      <c r="T67" s="26"/>
      <c r="U67" s="27">
        <f t="shared" si="4"/>
        <v>0</v>
      </c>
      <c r="V67" s="27">
        <f t="shared" si="5"/>
        <v>0</v>
      </c>
      <c r="W67" s="27">
        <f t="shared" si="6"/>
        <v>0</v>
      </c>
      <c r="X67" s="28">
        <f t="shared" si="7"/>
        <v>0</v>
      </c>
      <c r="Z67" s="29">
        <f>VLOOKUP($A67,CurveFetch!$D$8:$T$285,11)</f>
        <v>4.7542825308345603E-2</v>
      </c>
      <c r="AA67" s="30">
        <f t="shared" ca="1" si="8"/>
        <v>0.78004163427552964</v>
      </c>
      <c r="AC67" s="24">
        <f t="shared" ca="1" si="9"/>
        <v>0</v>
      </c>
      <c r="AD67" s="24">
        <f t="shared" ca="1" si="10"/>
        <v>0</v>
      </c>
      <c r="AE67" s="24">
        <f t="shared" ca="1" si="11"/>
        <v>0</v>
      </c>
      <c r="AF67" s="31">
        <f t="shared" ca="1" si="12"/>
        <v>0</v>
      </c>
      <c r="AH67" s="27">
        <f t="shared" ca="1" si="13"/>
        <v>0</v>
      </c>
      <c r="AI67" s="27">
        <f t="shared" ca="1" si="14"/>
        <v>0</v>
      </c>
      <c r="AJ67" s="27">
        <f t="shared" ca="1" si="15"/>
        <v>0</v>
      </c>
      <c r="AK67" s="28">
        <f t="shared" ca="1" si="16"/>
        <v>0</v>
      </c>
    </row>
    <row r="68" spans="1:37" x14ac:dyDescent="0.2">
      <c r="A68" s="21">
        <v>39083</v>
      </c>
    </row>
    <row r="69" spans="1:37" x14ac:dyDescent="0.2">
      <c r="A69" s="21"/>
    </row>
    <row r="70" spans="1:37" x14ac:dyDescent="0.2">
      <c r="A70" s="21"/>
    </row>
    <row r="71" spans="1:37" x14ac:dyDescent="0.2">
      <c r="A71" s="21"/>
    </row>
    <row r="72" spans="1:37" x14ac:dyDescent="0.2">
      <c r="A72" s="21"/>
    </row>
    <row r="73" spans="1:37" x14ac:dyDescent="0.2">
      <c r="A73" s="21"/>
    </row>
    <row r="74" spans="1:37" x14ac:dyDescent="0.2">
      <c r="A74" s="21"/>
    </row>
    <row r="75" spans="1:37" x14ac:dyDescent="0.2">
      <c r="A75" s="21"/>
    </row>
    <row r="76" spans="1:37" x14ac:dyDescent="0.2">
      <c r="A76" s="21"/>
    </row>
    <row r="77" spans="1:37" x14ac:dyDescent="0.2">
      <c r="A77" s="21"/>
    </row>
    <row r="78" spans="1:37" x14ac:dyDescent="0.2">
      <c r="A78" s="21"/>
    </row>
    <row r="79" spans="1:37" x14ac:dyDescent="0.2">
      <c r="A79" s="21"/>
    </row>
    <row r="80" spans="1:37" x14ac:dyDescent="0.2">
      <c r="A80" s="21"/>
    </row>
    <row r="81" spans="1:1" x14ac:dyDescent="0.2">
      <c r="A81" s="21"/>
    </row>
    <row r="82" spans="1:1" x14ac:dyDescent="0.2">
      <c r="A82" s="21"/>
    </row>
    <row r="83" spans="1:1" x14ac:dyDescent="0.2">
      <c r="A83" s="21"/>
    </row>
    <row r="84" spans="1:1" x14ac:dyDescent="0.2">
      <c r="A84" s="21"/>
    </row>
    <row r="85" spans="1:1" x14ac:dyDescent="0.2">
      <c r="A85" s="21"/>
    </row>
    <row r="86" spans="1:1" x14ac:dyDescent="0.2">
      <c r="A86" s="21"/>
    </row>
    <row r="87" spans="1:1" x14ac:dyDescent="0.2">
      <c r="A87" s="21"/>
    </row>
    <row r="88" spans="1:1" x14ac:dyDescent="0.2">
      <c r="A88" s="21"/>
    </row>
    <row r="89" spans="1:1" x14ac:dyDescent="0.2">
      <c r="A89" s="21"/>
    </row>
    <row r="90" spans="1:1" x14ac:dyDescent="0.2">
      <c r="A90" s="21"/>
    </row>
    <row r="91" spans="1:1" x14ac:dyDescent="0.2">
      <c r="A91" s="21"/>
    </row>
    <row r="92" spans="1:1" x14ac:dyDescent="0.2">
      <c r="A92" s="21"/>
    </row>
    <row r="93" spans="1:1" x14ac:dyDescent="0.2">
      <c r="A93" s="21"/>
    </row>
    <row r="94" spans="1:1" x14ac:dyDescent="0.2">
      <c r="A94" s="21"/>
    </row>
    <row r="95" spans="1:1" x14ac:dyDescent="0.2">
      <c r="A95" s="21"/>
    </row>
    <row r="96" spans="1:1" x14ac:dyDescent="0.2">
      <c r="A96" s="21"/>
    </row>
    <row r="97" spans="1:1" x14ac:dyDescent="0.2">
      <c r="A97" s="21"/>
    </row>
    <row r="98" spans="1:1" x14ac:dyDescent="0.2">
      <c r="A98" s="21"/>
    </row>
    <row r="99" spans="1:1" x14ac:dyDescent="0.2">
      <c r="A99" s="21"/>
    </row>
    <row r="100" spans="1:1" x14ac:dyDescent="0.2">
      <c r="A100" s="21"/>
    </row>
    <row r="101" spans="1:1" x14ac:dyDescent="0.2">
      <c r="A101" s="21"/>
    </row>
    <row r="102" spans="1:1" x14ac:dyDescent="0.2">
      <c r="A102" s="21"/>
    </row>
    <row r="103" spans="1:1" x14ac:dyDescent="0.2">
      <c r="A103" s="21"/>
    </row>
    <row r="104" spans="1:1" x14ac:dyDescent="0.2">
      <c r="A104" s="21"/>
    </row>
    <row r="105" spans="1:1" x14ac:dyDescent="0.2">
      <c r="A105" s="21"/>
    </row>
    <row r="106" spans="1:1" x14ac:dyDescent="0.2">
      <c r="A106" s="21"/>
    </row>
    <row r="107" spans="1:1" x14ac:dyDescent="0.2">
      <c r="A107" s="21"/>
    </row>
    <row r="108" spans="1:1" x14ac:dyDescent="0.2">
      <c r="A108" s="21"/>
    </row>
    <row r="109" spans="1:1" x14ac:dyDescent="0.2">
      <c r="A109" s="21"/>
    </row>
    <row r="110" spans="1:1" x14ac:dyDescent="0.2">
      <c r="A110" s="21"/>
    </row>
    <row r="111" spans="1:1" x14ac:dyDescent="0.2">
      <c r="A111" s="21"/>
    </row>
    <row r="112" spans="1:1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  <row r="118" spans="1:1" x14ac:dyDescent="0.2">
      <c r="A118" s="21"/>
    </row>
    <row r="119" spans="1:1" x14ac:dyDescent="0.2">
      <c r="A119" s="21"/>
    </row>
    <row r="120" spans="1:1" x14ac:dyDescent="0.2">
      <c r="A120" s="21"/>
    </row>
    <row r="121" spans="1:1" x14ac:dyDescent="0.2">
      <c r="A121" s="21"/>
    </row>
    <row r="122" spans="1:1" x14ac:dyDescent="0.2">
      <c r="A122" s="21"/>
    </row>
    <row r="123" spans="1:1" x14ac:dyDescent="0.2">
      <c r="A123" s="21"/>
    </row>
    <row r="124" spans="1:1" x14ac:dyDescent="0.2">
      <c r="A124" s="21"/>
    </row>
    <row r="125" spans="1:1" x14ac:dyDescent="0.2">
      <c r="A125" s="21"/>
    </row>
    <row r="126" spans="1:1" x14ac:dyDescent="0.2">
      <c r="A126" s="21"/>
    </row>
    <row r="127" spans="1:1" x14ac:dyDescent="0.2">
      <c r="A127" s="21"/>
    </row>
    <row r="128" spans="1:1" x14ac:dyDescent="0.2">
      <c r="A128" s="21"/>
    </row>
    <row r="129" spans="1:1" x14ac:dyDescent="0.2">
      <c r="A129" s="21"/>
    </row>
    <row r="130" spans="1:1" x14ac:dyDescent="0.2">
      <c r="A130" s="21"/>
    </row>
    <row r="131" spans="1:1" x14ac:dyDescent="0.2">
      <c r="A131" s="21"/>
    </row>
    <row r="132" spans="1:1" x14ac:dyDescent="0.2">
      <c r="A132" s="21"/>
    </row>
    <row r="133" spans="1:1" x14ac:dyDescent="0.2">
      <c r="A133" s="21"/>
    </row>
    <row r="134" spans="1:1" x14ac:dyDescent="0.2">
      <c r="A134" s="21"/>
    </row>
    <row r="135" spans="1:1" x14ac:dyDescent="0.2">
      <c r="A135" s="21"/>
    </row>
    <row r="136" spans="1:1" x14ac:dyDescent="0.2">
      <c r="A136" s="21"/>
    </row>
    <row r="137" spans="1:1" x14ac:dyDescent="0.2">
      <c r="A137" s="21"/>
    </row>
    <row r="138" spans="1:1" x14ac:dyDescent="0.2">
      <c r="A138" s="21"/>
    </row>
    <row r="139" spans="1:1" x14ac:dyDescent="0.2">
      <c r="A139" s="21"/>
    </row>
    <row r="140" spans="1:1" x14ac:dyDescent="0.2">
      <c r="A140" s="21"/>
    </row>
    <row r="141" spans="1:1" x14ac:dyDescent="0.2">
      <c r="A141" s="21"/>
    </row>
    <row r="142" spans="1:1" x14ac:dyDescent="0.2">
      <c r="A142" s="21"/>
    </row>
    <row r="143" spans="1:1" x14ac:dyDescent="0.2">
      <c r="A143" s="21"/>
    </row>
    <row r="144" spans="1:1" x14ac:dyDescent="0.2">
      <c r="A144" s="21"/>
    </row>
    <row r="145" spans="1:1" x14ac:dyDescent="0.2">
      <c r="A145" s="21"/>
    </row>
    <row r="146" spans="1:1" x14ac:dyDescent="0.2">
      <c r="A146" s="21"/>
    </row>
    <row r="147" spans="1:1" x14ac:dyDescent="0.2">
      <c r="A147" s="21"/>
    </row>
    <row r="148" spans="1:1" x14ac:dyDescent="0.2">
      <c r="A148" s="21"/>
    </row>
    <row r="149" spans="1:1" x14ac:dyDescent="0.2">
      <c r="A149" s="21"/>
    </row>
    <row r="150" spans="1:1" x14ac:dyDescent="0.2">
      <c r="A150" s="21"/>
    </row>
    <row r="151" spans="1:1" x14ac:dyDescent="0.2">
      <c r="A151" s="21"/>
    </row>
    <row r="152" spans="1:1" x14ac:dyDescent="0.2">
      <c r="A152" s="21"/>
    </row>
    <row r="153" spans="1:1" x14ac:dyDescent="0.2">
      <c r="A153" s="21"/>
    </row>
    <row r="154" spans="1:1" x14ac:dyDescent="0.2">
      <c r="A154" s="21"/>
    </row>
    <row r="155" spans="1:1" x14ac:dyDescent="0.2">
      <c r="A155" s="21"/>
    </row>
    <row r="156" spans="1:1" x14ac:dyDescent="0.2">
      <c r="A156" s="21"/>
    </row>
    <row r="157" spans="1:1" x14ac:dyDescent="0.2">
      <c r="A157" s="21"/>
    </row>
    <row r="158" spans="1:1" x14ac:dyDescent="0.2">
      <c r="A158" s="21"/>
    </row>
    <row r="159" spans="1:1" x14ac:dyDescent="0.2">
      <c r="A159" s="21"/>
    </row>
    <row r="160" spans="1:1" x14ac:dyDescent="0.2">
      <c r="A160" s="21"/>
    </row>
    <row r="161" spans="1:1" x14ac:dyDescent="0.2">
      <c r="A161" s="21"/>
    </row>
    <row r="162" spans="1:1" x14ac:dyDescent="0.2">
      <c r="A162" s="21"/>
    </row>
    <row r="163" spans="1:1" x14ac:dyDescent="0.2">
      <c r="A163" s="21"/>
    </row>
    <row r="164" spans="1:1" x14ac:dyDescent="0.2">
      <c r="A164" s="21"/>
    </row>
    <row r="165" spans="1:1" x14ac:dyDescent="0.2">
      <c r="A165" s="21"/>
    </row>
    <row r="166" spans="1:1" x14ac:dyDescent="0.2">
      <c r="A166" s="21"/>
    </row>
    <row r="167" spans="1:1" x14ac:dyDescent="0.2">
      <c r="A167" s="21"/>
    </row>
    <row r="168" spans="1:1" x14ac:dyDescent="0.2">
      <c r="A168" s="21"/>
    </row>
    <row r="169" spans="1:1" x14ac:dyDescent="0.2">
      <c r="A169" s="21"/>
    </row>
    <row r="170" spans="1:1" x14ac:dyDescent="0.2">
      <c r="A170" s="21"/>
    </row>
    <row r="171" spans="1:1" x14ac:dyDescent="0.2">
      <c r="A171" s="21"/>
    </row>
    <row r="172" spans="1:1" x14ac:dyDescent="0.2">
      <c r="A172" s="21"/>
    </row>
    <row r="173" spans="1:1" x14ac:dyDescent="0.2">
      <c r="A173" s="21"/>
    </row>
    <row r="174" spans="1:1" x14ac:dyDescent="0.2">
      <c r="A174" s="21"/>
    </row>
    <row r="175" spans="1:1" x14ac:dyDescent="0.2">
      <c r="A175" s="21"/>
    </row>
    <row r="176" spans="1:1" x14ac:dyDescent="0.2">
      <c r="A176" s="21"/>
    </row>
    <row r="177" spans="1:1" x14ac:dyDescent="0.2">
      <c r="A177" s="21"/>
    </row>
    <row r="178" spans="1:1" x14ac:dyDescent="0.2">
      <c r="A178" s="21"/>
    </row>
    <row r="179" spans="1:1" x14ac:dyDescent="0.2">
      <c r="A179" s="21"/>
    </row>
    <row r="180" spans="1:1" x14ac:dyDescent="0.2">
      <c r="A180" s="21"/>
    </row>
    <row r="181" spans="1:1" x14ac:dyDescent="0.2">
      <c r="A181" s="21"/>
    </row>
    <row r="182" spans="1:1" x14ac:dyDescent="0.2">
      <c r="A182" s="21"/>
    </row>
    <row r="183" spans="1:1" x14ac:dyDescent="0.2">
      <c r="A183" s="21"/>
    </row>
    <row r="184" spans="1:1" x14ac:dyDescent="0.2">
      <c r="A184" s="21"/>
    </row>
    <row r="185" spans="1:1" x14ac:dyDescent="0.2">
      <c r="A185" s="21"/>
    </row>
    <row r="186" spans="1:1" x14ac:dyDescent="0.2">
      <c r="A186" s="21"/>
    </row>
    <row r="187" spans="1:1" x14ac:dyDescent="0.2">
      <c r="A187" s="21"/>
    </row>
    <row r="188" spans="1:1" x14ac:dyDescent="0.2">
      <c r="A188" s="21"/>
    </row>
    <row r="189" spans="1:1" x14ac:dyDescent="0.2">
      <c r="A189" s="21"/>
    </row>
    <row r="190" spans="1:1" x14ac:dyDescent="0.2">
      <c r="A190" s="21"/>
    </row>
    <row r="191" spans="1:1" x14ac:dyDescent="0.2">
      <c r="A191" s="21"/>
    </row>
    <row r="192" spans="1:1" x14ac:dyDescent="0.2">
      <c r="A192" s="21"/>
    </row>
    <row r="193" spans="1:1" x14ac:dyDescent="0.2">
      <c r="A193" s="21"/>
    </row>
    <row r="194" spans="1:1" x14ac:dyDescent="0.2">
      <c r="A194" s="21"/>
    </row>
    <row r="195" spans="1:1" x14ac:dyDescent="0.2">
      <c r="A195" s="21"/>
    </row>
    <row r="196" spans="1:1" x14ac:dyDescent="0.2">
      <c r="A196" s="21"/>
    </row>
    <row r="197" spans="1:1" x14ac:dyDescent="0.2">
      <c r="A197" s="21"/>
    </row>
    <row r="198" spans="1:1" x14ac:dyDescent="0.2">
      <c r="A198" s="21"/>
    </row>
    <row r="199" spans="1:1" x14ac:dyDescent="0.2">
      <c r="A199" s="21"/>
    </row>
    <row r="200" spans="1:1" x14ac:dyDescent="0.2">
      <c r="A200" s="21"/>
    </row>
    <row r="201" spans="1:1" x14ac:dyDescent="0.2">
      <c r="A201" s="21"/>
    </row>
    <row r="202" spans="1:1" x14ac:dyDescent="0.2">
      <c r="A202" s="21"/>
    </row>
    <row r="203" spans="1:1" x14ac:dyDescent="0.2">
      <c r="A203" s="21"/>
    </row>
    <row r="204" spans="1:1" x14ac:dyDescent="0.2">
      <c r="A204" s="21"/>
    </row>
    <row r="205" spans="1:1" x14ac:dyDescent="0.2">
      <c r="A205" s="21"/>
    </row>
    <row r="206" spans="1:1" x14ac:dyDescent="0.2">
      <c r="A206" s="21"/>
    </row>
    <row r="207" spans="1:1" x14ac:dyDescent="0.2">
      <c r="A207" s="21"/>
    </row>
    <row r="208" spans="1:1" x14ac:dyDescent="0.2">
      <c r="A208" s="21"/>
    </row>
    <row r="209" spans="1:1" x14ac:dyDescent="0.2">
      <c r="A209" s="21"/>
    </row>
    <row r="210" spans="1:1" x14ac:dyDescent="0.2">
      <c r="A210" s="21"/>
    </row>
    <row r="211" spans="1:1" x14ac:dyDescent="0.2">
      <c r="A211" s="21"/>
    </row>
    <row r="212" spans="1:1" x14ac:dyDescent="0.2">
      <c r="A212" s="21"/>
    </row>
    <row r="213" spans="1:1" x14ac:dyDescent="0.2">
      <c r="A213" s="21"/>
    </row>
    <row r="214" spans="1:1" x14ac:dyDescent="0.2">
      <c r="A214" s="21"/>
    </row>
    <row r="215" spans="1:1" x14ac:dyDescent="0.2">
      <c r="A215" s="21"/>
    </row>
    <row r="216" spans="1:1" x14ac:dyDescent="0.2">
      <c r="A216" s="21"/>
    </row>
    <row r="217" spans="1:1" x14ac:dyDescent="0.2">
      <c r="A217" s="21"/>
    </row>
    <row r="218" spans="1:1" x14ac:dyDescent="0.2">
      <c r="A218" s="21"/>
    </row>
    <row r="219" spans="1:1" x14ac:dyDescent="0.2">
      <c r="A219" s="21"/>
    </row>
    <row r="220" spans="1:1" x14ac:dyDescent="0.2">
      <c r="A220" s="2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L8019"/>
  <sheetViews>
    <sheetView workbookViewId="0">
      <pane xSplit="4" ySplit="7" topLeftCell="Q275" activePane="bottomRight" state="frozen"/>
      <selection pane="topRight" activeCell="E1" sqref="E1"/>
      <selection pane="bottomLeft" activeCell="A8" sqref="A8"/>
      <selection pane="bottomRight" activeCell="C16" sqref="C16"/>
    </sheetView>
  </sheetViews>
  <sheetFormatPr defaultRowHeight="12.75" x14ac:dyDescent="0.2"/>
  <cols>
    <col min="1" max="1" width="6.28515625" style="1" customWidth="1"/>
    <col min="2" max="2" width="16.140625" style="1" customWidth="1"/>
    <col min="3" max="3" width="9.140625" style="1"/>
    <col min="4" max="4" width="12.7109375" style="10" customWidth="1"/>
    <col min="5" max="5" width="12.7109375" style="11" customWidth="1"/>
    <col min="6" max="18" width="16.7109375" style="11" customWidth="1"/>
    <col min="19" max="19" width="16.7109375" style="17" customWidth="1"/>
    <col min="20" max="28" width="18.7109375" style="17" customWidth="1"/>
    <col min="29" max="29" width="18.7109375" customWidth="1"/>
    <col min="30" max="30" width="12.7109375" style="18" customWidth="1"/>
    <col min="31" max="31" width="12.7109375" style="17" customWidth="1"/>
    <col min="32" max="35" width="16.7109375" style="17" customWidth="1"/>
    <col min="36" max="52" width="9.140625" style="17"/>
    <col min="65" max="16384" width="9.140625" style="1"/>
  </cols>
  <sheetData>
    <row r="1" spans="1:64" x14ac:dyDescent="0.2">
      <c r="D1" s="1"/>
      <c r="E1" s="1">
        <v>1</v>
      </c>
      <c r="F1" s="2">
        <f t="shared" ref="F1:R1" si="0">E1+1</f>
        <v>2</v>
      </c>
      <c r="G1" s="2">
        <f t="shared" si="0"/>
        <v>3</v>
      </c>
      <c r="H1" s="2">
        <f t="shared" si="0"/>
        <v>4</v>
      </c>
      <c r="I1" s="2">
        <f t="shared" si="0"/>
        <v>5</v>
      </c>
      <c r="J1" s="2">
        <f t="shared" si="0"/>
        <v>6</v>
      </c>
      <c r="K1" s="2">
        <f t="shared" si="0"/>
        <v>7</v>
      </c>
      <c r="L1" s="2">
        <f t="shared" si="0"/>
        <v>8</v>
      </c>
      <c r="M1" s="2">
        <f t="shared" si="0"/>
        <v>9</v>
      </c>
      <c r="N1" s="2">
        <f t="shared" si="0"/>
        <v>10</v>
      </c>
      <c r="O1" s="2">
        <f t="shared" si="0"/>
        <v>11</v>
      </c>
      <c r="P1" s="2">
        <f t="shared" si="0"/>
        <v>12</v>
      </c>
      <c r="Q1" s="2">
        <f t="shared" si="0"/>
        <v>13</v>
      </c>
      <c r="R1" s="2">
        <f t="shared" si="0"/>
        <v>14</v>
      </c>
      <c r="S1" s="2">
        <f>R1+1</f>
        <v>15</v>
      </c>
      <c r="T1" s="2">
        <f>S1+1</f>
        <v>16</v>
      </c>
      <c r="U1"/>
      <c r="V1"/>
      <c r="W1"/>
      <c r="X1"/>
      <c r="Y1"/>
      <c r="Z1"/>
      <c r="AA1"/>
      <c r="AB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</row>
    <row r="2" spans="1:64" x14ac:dyDescent="0.2">
      <c r="B2" s="3">
        <f ca="1">HLOOKUP(Count,CurveTable,2,FALSE)</f>
        <v>37175</v>
      </c>
      <c r="D2" s="4" t="s">
        <v>0</v>
      </c>
      <c r="E2" s="19">
        <f ca="1">WORKDAY(TODAY()-1,0,Holiday)</f>
        <v>37175</v>
      </c>
      <c r="F2" s="5">
        <f t="shared" ref="F2:R3" ca="1" si="1">E2</f>
        <v>37175</v>
      </c>
      <c r="G2" s="5">
        <f t="shared" ca="1" si="1"/>
        <v>37175</v>
      </c>
      <c r="H2" s="5">
        <f t="shared" ca="1" si="1"/>
        <v>37175</v>
      </c>
      <c r="I2" s="5">
        <f t="shared" ca="1" si="1"/>
        <v>37175</v>
      </c>
      <c r="J2" s="5">
        <f t="shared" ca="1" si="1"/>
        <v>37175</v>
      </c>
      <c r="K2" s="5">
        <f t="shared" ca="1" si="1"/>
        <v>37175</v>
      </c>
      <c r="L2" s="5">
        <f t="shared" ca="1" si="1"/>
        <v>37175</v>
      </c>
      <c r="M2" s="5">
        <f t="shared" ca="1" si="1"/>
        <v>37175</v>
      </c>
      <c r="N2" s="5">
        <f t="shared" ca="1" si="1"/>
        <v>37175</v>
      </c>
      <c r="O2" s="5">
        <f t="shared" ca="1" si="1"/>
        <v>37175</v>
      </c>
      <c r="P2" s="5">
        <f t="shared" ca="1" si="1"/>
        <v>37175</v>
      </c>
      <c r="Q2" s="5">
        <f t="shared" ca="1" si="1"/>
        <v>37175</v>
      </c>
      <c r="R2" s="5">
        <f t="shared" ca="1" si="1"/>
        <v>37175</v>
      </c>
      <c r="S2" s="5">
        <f ca="1">R2</f>
        <v>37175</v>
      </c>
      <c r="T2" s="5">
        <f ca="1">S2</f>
        <v>37175</v>
      </c>
      <c r="U2"/>
      <c r="V2"/>
      <c r="W2"/>
      <c r="X2"/>
      <c r="Y2"/>
      <c r="Z2"/>
      <c r="AA2"/>
      <c r="AB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</row>
    <row r="3" spans="1:64" x14ac:dyDescent="0.2">
      <c r="B3" s="6">
        <f ca="1">HLOOKUP(Count,CurveTable,3,FALSE)</f>
        <v>37196</v>
      </c>
      <c r="D3" s="4" t="s">
        <v>1</v>
      </c>
      <c r="E3" s="6">
        <f ca="1">EOMONTH(E2,0)+1</f>
        <v>37196</v>
      </c>
      <c r="F3" s="6">
        <f t="shared" ca="1" si="1"/>
        <v>37196</v>
      </c>
      <c r="G3" s="6">
        <f t="shared" ca="1" si="1"/>
        <v>37196</v>
      </c>
      <c r="H3" s="6">
        <f t="shared" ca="1" si="1"/>
        <v>37196</v>
      </c>
      <c r="I3" s="6">
        <f t="shared" ca="1" si="1"/>
        <v>37196</v>
      </c>
      <c r="J3" s="6">
        <f t="shared" ca="1" si="1"/>
        <v>37196</v>
      </c>
      <c r="K3" s="6">
        <f t="shared" ca="1" si="1"/>
        <v>37196</v>
      </c>
      <c r="L3" s="6">
        <f t="shared" ca="1" si="1"/>
        <v>37196</v>
      </c>
      <c r="M3" s="6">
        <f t="shared" ca="1" si="1"/>
        <v>37196</v>
      </c>
      <c r="N3" s="6">
        <f t="shared" ca="1" si="1"/>
        <v>37196</v>
      </c>
      <c r="O3" s="6">
        <f t="shared" ca="1" si="1"/>
        <v>37196</v>
      </c>
      <c r="P3" s="6">
        <f t="shared" ca="1" si="1"/>
        <v>37196</v>
      </c>
      <c r="Q3" s="6">
        <f t="shared" ca="1" si="1"/>
        <v>37196</v>
      </c>
      <c r="R3" s="6">
        <f t="shared" ca="1" si="1"/>
        <v>37196</v>
      </c>
      <c r="S3" s="6">
        <f ca="1">R3</f>
        <v>37196</v>
      </c>
      <c r="T3" s="6">
        <f ca="1">S3</f>
        <v>37196</v>
      </c>
      <c r="U3"/>
      <c r="V3"/>
      <c r="W3"/>
      <c r="X3"/>
      <c r="Y3"/>
      <c r="Z3"/>
      <c r="AA3"/>
      <c r="AB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</row>
    <row r="4" spans="1:64" s="7" customFormat="1" x14ac:dyDescent="0.2">
      <c r="A4" s="1">
        <v>15</v>
      </c>
      <c r="B4" s="6" t="str">
        <f>HLOOKUP(Count,CurveTable,4,FALSE)</f>
        <v>PWRP</v>
      </c>
      <c r="C4" s="1"/>
      <c r="D4" s="4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36</v>
      </c>
      <c r="N4" s="6" t="s">
        <v>37</v>
      </c>
      <c r="O4" s="6" t="s">
        <v>11</v>
      </c>
      <c r="P4" s="6" t="s">
        <v>12</v>
      </c>
      <c r="Q4" s="6" t="s">
        <v>44</v>
      </c>
      <c r="R4" s="6" t="s">
        <v>35</v>
      </c>
      <c r="S4" s="6" t="s">
        <v>42</v>
      </c>
      <c r="T4" s="6" t="s">
        <v>41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x14ac:dyDescent="0.2">
      <c r="B5" s="8" t="str">
        <f>HLOOKUP(Count,CurveTable,5,FALSE)</f>
        <v>PR</v>
      </c>
      <c r="D5" s="4" t="s">
        <v>13</v>
      </c>
      <c r="E5" s="8" t="s">
        <v>14</v>
      </c>
      <c r="F5" s="8" t="s">
        <v>14</v>
      </c>
      <c r="G5" s="8" t="s">
        <v>14</v>
      </c>
      <c r="H5" s="8" t="s">
        <v>14</v>
      </c>
      <c r="I5" s="8" t="s">
        <v>14</v>
      </c>
      <c r="J5" s="8" t="s">
        <v>14</v>
      </c>
      <c r="K5" s="8" t="s">
        <v>14</v>
      </c>
      <c r="L5" s="8" t="s">
        <v>14</v>
      </c>
      <c r="M5" s="8" t="s">
        <v>14</v>
      </c>
      <c r="N5" s="8" t="s">
        <v>39</v>
      </c>
      <c r="O5" s="8" t="s">
        <v>14</v>
      </c>
      <c r="P5" s="8" t="s">
        <v>14</v>
      </c>
      <c r="Q5" s="8" t="s">
        <v>14</v>
      </c>
      <c r="R5" s="8" t="s">
        <v>14</v>
      </c>
      <c r="S5" s="8" t="s">
        <v>14</v>
      </c>
      <c r="T5" s="8" t="s">
        <v>14</v>
      </c>
      <c r="U5"/>
      <c r="V5"/>
      <c r="W5"/>
      <c r="X5"/>
      <c r="Y5"/>
      <c r="Z5"/>
      <c r="AA5"/>
      <c r="AB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</row>
    <row r="6" spans="1:64" x14ac:dyDescent="0.2">
      <c r="B6" s="8" t="str">
        <f>HLOOKUP(Count,CurveTable,6,FALSE)</f>
        <v>P</v>
      </c>
      <c r="D6" s="4" t="s">
        <v>15</v>
      </c>
      <c r="E6" s="8" t="s">
        <v>16</v>
      </c>
      <c r="F6" s="8" t="s">
        <v>17</v>
      </c>
      <c r="G6" s="8" t="s">
        <v>17</v>
      </c>
      <c r="H6" s="8" t="s">
        <v>17</v>
      </c>
      <c r="I6" s="8" t="s">
        <v>17</v>
      </c>
      <c r="J6" s="8" t="s">
        <v>17</v>
      </c>
      <c r="K6" s="8" t="s">
        <v>17</v>
      </c>
      <c r="L6" s="8" t="s">
        <v>17</v>
      </c>
      <c r="M6" s="8" t="s">
        <v>17</v>
      </c>
      <c r="N6" s="8" t="s">
        <v>38</v>
      </c>
      <c r="O6" s="8" t="s">
        <v>17</v>
      </c>
      <c r="P6" s="8" t="s">
        <v>17</v>
      </c>
      <c r="Q6" s="8" t="s">
        <v>17</v>
      </c>
      <c r="R6" s="8" t="s">
        <v>17</v>
      </c>
      <c r="S6" s="8" t="s">
        <v>16</v>
      </c>
      <c r="T6" s="8" t="s">
        <v>17</v>
      </c>
      <c r="U6"/>
      <c r="V6"/>
      <c r="W6"/>
      <c r="X6"/>
      <c r="Y6"/>
      <c r="Z6"/>
      <c r="AA6"/>
      <c r="AB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</row>
    <row r="7" spans="1:64" x14ac:dyDescent="0.2">
      <c r="B7" s="8" t="str">
        <f>HLOOKUP(Count,CurveTable,7,FALSE)</f>
        <v>s8</v>
      </c>
      <c r="D7" s="4" t="s">
        <v>18</v>
      </c>
      <c r="E7" s="8" t="s">
        <v>19</v>
      </c>
      <c r="F7" s="8" t="s">
        <v>20</v>
      </c>
      <c r="G7" s="8" t="s">
        <v>21</v>
      </c>
      <c r="H7" s="8" t="s">
        <v>22</v>
      </c>
      <c r="I7" s="8" t="s">
        <v>23</v>
      </c>
      <c r="J7" s="8" t="s">
        <v>24</v>
      </c>
      <c r="K7" s="8" t="s">
        <v>25</v>
      </c>
      <c r="L7" s="8" t="s">
        <v>26</v>
      </c>
      <c r="M7" s="8" t="s">
        <v>27</v>
      </c>
      <c r="N7" s="8" t="s">
        <v>28</v>
      </c>
      <c r="O7" s="8" t="s">
        <v>29</v>
      </c>
      <c r="P7" s="8" t="s">
        <v>30</v>
      </c>
      <c r="Q7" s="8" t="s">
        <v>31</v>
      </c>
      <c r="R7" s="8" t="s">
        <v>32</v>
      </c>
      <c r="S7" s="8" t="s">
        <v>40</v>
      </c>
      <c r="T7" s="8" t="s">
        <v>43</v>
      </c>
      <c r="U7"/>
      <c r="V7"/>
      <c r="W7"/>
      <c r="X7"/>
      <c r="Y7"/>
      <c r="Z7"/>
      <c r="AA7"/>
      <c r="AB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</row>
    <row r="8" spans="1:64" x14ac:dyDescent="0.2">
      <c r="B8" s="9"/>
      <c r="D8" s="10">
        <v>37196</v>
      </c>
      <c r="E8" s="11">
        <v>2.5310000000000001</v>
      </c>
      <c r="F8" s="11">
        <v>-0.26500000000000001</v>
      </c>
      <c r="G8" s="11">
        <v>-0.2</v>
      </c>
      <c r="H8" s="11">
        <v>-0.35</v>
      </c>
      <c r="I8" s="11">
        <v>-0.42311274116295999</v>
      </c>
      <c r="J8" s="11">
        <v>0.01</v>
      </c>
      <c r="K8" s="11">
        <v>-0.11</v>
      </c>
      <c r="L8" s="11">
        <v>0.05</v>
      </c>
      <c r="M8" s="11">
        <v>0.01</v>
      </c>
      <c r="N8" s="11">
        <v>2.5932778871836901E-2</v>
      </c>
      <c r="O8" s="11">
        <v>-0.105</v>
      </c>
      <c r="P8" s="11">
        <v>-0.14000000000000001</v>
      </c>
      <c r="Q8" s="11">
        <v>-0.06</v>
      </c>
      <c r="R8" s="11">
        <v>-0.16</v>
      </c>
    </row>
    <row r="9" spans="1:64" x14ac:dyDescent="0.2">
      <c r="B9" s="12"/>
      <c r="D9" s="10">
        <v>37226</v>
      </c>
      <c r="E9" s="11">
        <v>2.8330000000000002</v>
      </c>
      <c r="F9" s="11">
        <v>-0.23</v>
      </c>
      <c r="G9" s="11">
        <v>-0.18</v>
      </c>
      <c r="H9" s="11">
        <v>-0.29499999999999998</v>
      </c>
      <c r="I9" s="11">
        <v>-0.41</v>
      </c>
      <c r="J9" s="11">
        <v>7.0000000000000007E-2</v>
      </c>
      <c r="K9" s="11">
        <v>0.06</v>
      </c>
      <c r="L9" s="11">
        <v>0.24</v>
      </c>
      <c r="M9" s="11">
        <v>5.0000000000000001E-3</v>
      </c>
      <c r="N9" s="11">
        <v>2.53947199370699E-2</v>
      </c>
      <c r="O9" s="11">
        <v>0.25</v>
      </c>
      <c r="P9" s="11">
        <v>-0.14249999999999999</v>
      </c>
      <c r="Q9" s="11">
        <v>0.09</v>
      </c>
      <c r="R9" s="11">
        <v>-0.14499999999999999</v>
      </c>
    </row>
    <row r="10" spans="1:64" x14ac:dyDescent="0.2">
      <c r="D10" s="10">
        <v>37257</v>
      </c>
      <c r="E10" s="11">
        <v>3.01</v>
      </c>
      <c r="F10" s="11">
        <v>-0.22</v>
      </c>
      <c r="G10" s="11">
        <v>-0.17499999999999999</v>
      </c>
      <c r="H10" s="11">
        <v>-0.29499999999999998</v>
      </c>
      <c r="I10" s="11">
        <v>-0.45</v>
      </c>
      <c r="J10" s="11">
        <v>7.4999999999999997E-2</v>
      </c>
      <c r="K10" s="11">
        <v>7.4999999999999997E-2</v>
      </c>
      <c r="L10" s="11">
        <v>0.25</v>
      </c>
      <c r="M10" s="11">
        <v>5.0000000000000001E-3</v>
      </c>
      <c r="N10" s="11">
        <v>2.4897261761412701E-2</v>
      </c>
      <c r="O10" s="11">
        <v>0.27</v>
      </c>
      <c r="P10" s="11">
        <v>-0.14499999999999999</v>
      </c>
      <c r="Q10" s="11">
        <v>0.1</v>
      </c>
      <c r="R10" s="11">
        <v>-0.15</v>
      </c>
    </row>
    <row r="11" spans="1:64" x14ac:dyDescent="0.2">
      <c r="D11" s="10">
        <v>37288</v>
      </c>
      <c r="E11" s="11">
        <v>2.9969999999999999</v>
      </c>
      <c r="F11" s="11">
        <v>-0.23</v>
      </c>
      <c r="G11" s="11">
        <v>-0.16500000000000001</v>
      </c>
      <c r="H11" s="11">
        <v>-0.30499999999999999</v>
      </c>
      <c r="I11" s="11">
        <v>-0.47</v>
      </c>
      <c r="J11" s="11">
        <v>2.5000000000000001E-2</v>
      </c>
      <c r="K11" s="11">
        <v>-1.4999999999999999E-2</v>
      </c>
      <c r="L11" s="11">
        <v>0.17499999999999999</v>
      </c>
      <c r="M11" s="11">
        <v>5.0000000000000001E-3</v>
      </c>
      <c r="N11" s="11">
        <v>2.4692127982434801E-2</v>
      </c>
      <c r="O11" s="11">
        <v>-0.08</v>
      </c>
      <c r="P11" s="11">
        <v>-0.13750000000000001</v>
      </c>
      <c r="Q11" s="11">
        <v>2.5000000000000001E-2</v>
      </c>
      <c r="R11" s="11">
        <v>-0.13</v>
      </c>
    </row>
    <row r="12" spans="1:64" x14ac:dyDescent="0.2">
      <c r="D12" s="10">
        <v>37316</v>
      </c>
      <c r="E12" s="11">
        <v>2.9369999999999998</v>
      </c>
      <c r="F12" s="11">
        <v>-0.26</v>
      </c>
      <c r="G12" s="11">
        <v>-0.15</v>
      </c>
      <c r="H12" s="11">
        <v>-0.37</v>
      </c>
      <c r="I12" s="11">
        <v>-0.495</v>
      </c>
      <c r="J12" s="11">
        <v>-5.0000000000000001E-3</v>
      </c>
      <c r="K12" s="11">
        <v>-0.05</v>
      </c>
      <c r="L12" s="11">
        <v>0.08</v>
      </c>
      <c r="M12" s="11">
        <v>5.0000000000000001E-3</v>
      </c>
      <c r="N12" s="11">
        <v>2.4558037357201599E-2</v>
      </c>
      <c r="O12" s="11">
        <v>-0.35</v>
      </c>
      <c r="P12" s="11">
        <v>-0.13500000000000001</v>
      </c>
      <c r="Q12" s="11">
        <v>-7.0000000000000007E-2</v>
      </c>
      <c r="R12" s="11">
        <v>-0.125</v>
      </c>
    </row>
    <row r="13" spans="1:64" x14ac:dyDescent="0.2">
      <c r="B13" s="1" t="s">
        <v>33</v>
      </c>
      <c r="D13" s="10">
        <v>37347</v>
      </c>
      <c r="E13" s="11">
        <v>2.8290000000000002</v>
      </c>
      <c r="F13" s="11">
        <v>-0.36499999999999999</v>
      </c>
      <c r="G13" s="11">
        <v>-0.14749999999999999</v>
      </c>
      <c r="H13" s="11">
        <v>-0.56000000000000005</v>
      </c>
      <c r="I13" s="11">
        <v>-0.51</v>
      </c>
      <c r="J13" s="11">
        <v>-1.4999999999999999E-2</v>
      </c>
      <c r="K13" s="11">
        <v>-0.18</v>
      </c>
      <c r="L13" s="11">
        <v>7.4999999999999997E-2</v>
      </c>
      <c r="M13" s="11">
        <v>2.5000000000000001E-3</v>
      </c>
      <c r="N13" s="11">
        <v>2.45197221989777E-2</v>
      </c>
      <c r="O13" s="11">
        <v>-0.34</v>
      </c>
      <c r="P13" s="11">
        <v>-0.14000000000000001</v>
      </c>
      <c r="Q13" s="11">
        <v>-0.17499999999999999</v>
      </c>
      <c r="R13" s="11">
        <v>-0.11749999999999999</v>
      </c>
    </row>
    <row r="14" spans="1:64" x14ac:dyDescent="0.2">
      <c r="D14" s="10">
        <v>37377</v>
      </c>
      <c r="E14" s="11">
        <v>2.8540000000000001</v>
      </c>
      <c r="F14" s="11">
        <v>-0.36499999999999999</v>
      </c>
      <c r="G14" s="11">
        <v>-0.14249999999999999</v>
      </c>
      <c r="H14" s="11">
        <v>-0.56000000000000005</v>
      </c>
      <c r="I14" s="11">
        <v>-0.51</v>
      </c>
      <c r="J14" s="11">
        <v>4.4999999999999998E-2</v>
      </c>
      <c r="K14" s="11">
        <v>-0.18</v>
      </c>
      <c r="L14" s="11">
        <v>8.5000000000000006E-2</v>
      </c>
      <c r="M14" s="11">
        <v>2.5000000000000001E-3</v>
      </c>
      <c r="N14" s="11">
        <v>2.46244180643642E-2</v>
      </c>
      <c r="O14" s="11">
        <v>-0.34</v>
      </c>
      <c r="P14" s="11">
        <v>-0.14000000000000001</v>
      </c>
      <c r="Q14" s="11">
        <v>-0.16500000000000001</v>
      </c>
      <c r="R14" s="11">
        <v>-0.11</v>
      </c>
    </row>
    <row r="15" spans="1:64" ht="13.5" thickBot="1" x14ac:dyDescent="0.25">
      <c r="D15" s="10">
        <v>37408</v>
      </c>
      <c r="E15" s="11">
        <v>2.8980000000000001</v>
      </c>
      <c r="F15" s="11">
        <v>-0.36499999999999999</v>
      </c>
      <c r="G15" s="11">
        <v>-0.13250000000000001</v>
      </c>
      <c r="H15" s="11">
        <v>-0.56000000000000005</v>
      </c>
      <c r="I15" s="11">
        <v>-0.51</v>
      </c>
      <c r="J15" s="11">
        <v>9.5000000000000001E-2</v>
      </c>
      <c r="K15" s="11">
        <v>-0.18</v>
      </c>
      <c r="L15" s="11">
        <v>9.5000000000000001E-2</v>
      </c>
      <c r="M15" s="11">
        <v>2.5000000000000001E-3</v>
      </c>
      <c r="N15" s="11">
        <v>2.4732603795822899E-2</v>
      </c>
      <c r="O15" s="11">
        <v>-0.34</v>
      </c>
      <c r="P15" s="11">
        <v>-0.14000000000000001</v>
      </c>
      <c r="Q15" s="11">
        <v>-0.155</v>
      </c>
      <c r="R15" s="11">
        <v>-9.5000000000000001E-2</v>
      </c>
    </row>
    <row r="16" spans="1:64" ht="13.5" thickBot="1" x14ac:dyDescent="0.25">
      <c r="B16" s="13" t="s">
        <v>34</v>
      </c>
      <c r="D16" s="10">
        <v>37438</v>
      </c>
      <c r="E16" s="11">
        <v>2.9359999999999999</v>
      </c>
      <c r="F16" s="11">
        <v>-0.32500000000000001</v>
      </c>
      <c r="G16" s="11">
        <v>-0.11</v>
      </c>
      <c r="H16" s="11">
        <v>-0.56000000000000005</v>
      </c>
      <c r="I16" s="11">
        <v>-0.51</v>
      </c>
      <c r="J16" s="11">
        <v>0.17</v>
      </c>
      <c r="K16" s="11">
        <v>-0.05</v>
      </c>
      <c r="L16" s="11">
        <v>0.26</v>
      </c>
      <c r="M16" s="11">
        <v>2.5000000000000001E-3</v>
      </c>
      <c r="N16" s="11">
        <v>2.4933979863647902E-2</v>
      </c>
      <c r="O16" s="11">
        <v>-0.34</v>
      </c>
      <c r="P16" s="11">
        <v>-0.14000000000000001</v>
      </c>
      <c r="Q16" s="11">
        <v>0.01</v>
      </c>
      <c r="R16" s="11">
        <v>-7.0000000000000007E-2</v>
      </c>
    </row>
    <row r="17" spans="2:18" x14ac:dyDescent="0.2">
      <c r="B17" s="14">
        <v>36892</v>
      </c>
      <c r="D17" s="10">
        <v>37469</v>
      </c>
      <c r="E17" s="11">
        <v>2.972</v>
      </c>
      <c r="F17" s="11">
        <v>-0.32500000000000001</v>
      </c>
      <c r="G17" s="11">
        <v>-0.10249999999999999</v>
      </c>
      <c r="H17" s="11">
        <v>-0.56000000000000005</v>
      </c>
      <c r="I17" s="11">
        <v>-0.51</v>
      </c>
      <c r="J17" s="11">
        <v>0.17</v>
      </c>
      <c r="K17" s="11">
        <v>-0.05</v>
      </c>
      <c r="L17" s="11">
        <v>0.27</v>
      </c>
      <c r="M17" s="11">
        <v>2.5000000000000001E-3</v>
      </c>
      <c r="N17" s="11">
        <v>2.5298666601318898E-2</v>
      </c>
      <c r="O17" s="11">
        <v>-0.34</v>
      </c>
      <c r="P17" s="11">
        <v>-0.14000000000000001</v>
      </c>
      <c r="Q17" s="11">
        <v>0.02</v>
      </c>
      <c r="R17" s="11">
        <v>-6.25E-2</v>
      </c>
    </row>
    <row r="18" spans="2:18" x14ac:dyDescent="0.2">
      <c r="B18" s="15">
        <v>36910</v>
      </c>
      <c r="D18" s="10">
        <v>37500</v>
      </c>
      <c r="E18" s="11">
        <v>2.9670000000000001</v>
      </c>
      <c r="F18" s="11">
        <v>-0.32500000000000001</v>
      </c>
      <c r="G18" s="11">
        <v>-0.1125</v>
      </c>
      <c r="H18" s="11">
        <v>-0.56000000000000005</v>
      </c>
      <c r="I18" s="11">
        <v>-0.51</v>
      </c>
      <c r="J18" s="11">
        <v>0.17</v>
      </c>
      <c r="K18" s="11">
        <v>-0.05</v>
      </c>
      <c r="L18" s="11">
        <v>0.14499999999999999</v>
      </c>
      <c r="M18" s="11">
        <v>2.5000000000000001E-3</v>
      </c>
      <c r="N18" s="11">
        <v>2.5663353383936601E-2</v>
      </c>
      <c r="O18" s="11">
        <v>-0.34</v>
      </c>
      <c r="P18" s="11">
        <v>-0.14000000000000001</v>
      </c>
      <c r="Q18" s="11">
        <v>-0.105</v>
      </c>
      <c r="R18" s="11">
        <v>-7.2499999999999995E-2</v>
      </c>
    </row>
    <row r="19" spans="2:18" x14ac:dyDescent="0.2">
      <c r="B19" s="15">
        <v>36994</v>
      </c>
      <c r="D19" s="10">
        <v>37530</v>
      </c>
      <c r="E19" s="11">
        <v>2.9910000000000001</v>
      </c>
      <c r="F19" s="11">
        <v>-0.35</v>
      </c>
      <c r="G19" s="11">
        <v>-0.155</v>
      </c>
      <c r="H19" s="11">
        <v>-0.56000000000000005</v>
      </c>
      <c r="I19" s="11">
        <v>-0.51</v>
      </c>
      <c r="J19" s="11">
        <v>3.5000000000000003E-2</v>
      </c>
      <c r="K19" s="11">
        <v>-0.115</v>
      </c>
      <c r="L19" s="11">
        <v>0.115</v>
      </c>
      <c r="M19" s="11">
        <v>2.5000000000000001E-3</v>
      </c>
      <c r="N19" s="11">
        <v>2.6079044000623299E-2</v>
      </c>
      <c r="O19" s="11">
        <v>-0.34</v>
      </c>
      <c r="P19" s="11">
        <v>-0.14000000000000001</v>
      </c>
      <c r="Q19" s="11">
        <v>-0.13500000000000001</v>
      </c>
      <c r="R19" s="11">
        <v>-0.12</v>
      </c>
    </row>
    <row r="20" spans="2:18" x14ac:dyDescent="0.2">
      <c r="B20" s="15"/>
      <c r="D20" s="10">
        <v>37561</v>
      </c>
      <c r="E20" s="11">
        <v>3.1760000000000002</v>
      </c>
      <c r="F20" s="11">
        <v>-0.20499999999999999</v>
      </c>
      <c r="G20" s="11">
        <v>-0.14000000000000001</v>
      </c>
      <c r="H20" s="11">
        <v>-0.27500000000000002</v>
      </c>
      <c r="I20" s="11">
        <v>-0.43</v>
      </c>
      <c r="J20" s="11">
        <v>0.09</v>
      </c>
      <c r="K20" s="11">
        <v>4.4999999999999998E-2</v>
      </c>
      <c r="L20" s="11">
        <v>0.29499999999999998</v>
      </c>
      <c r="M20" s="11">
        <v>2.5000000000000001E-3</v>
      </c>
      <c r="N20" s="11">
        <v>2.6597774105324899E-2</v>
      </c>
      <c r="O20" s="11">
        <v>-0.09</v>
      </c>
      <c r="P20" s="11">
        <v>-0.14000000000000001</v>
      </c>
      <c r="Q20" s="11">
        <v>9.5000000000000001E-2</v>
      </c>
      <c r="R20" s="11">
        <v>-0.12</v>
      </c>
    </row>
    <row r="21" spans="2:18" x14ac:dyDescent="0.2">
      <c r="B21" s="15"/>
      <c r="D21" s="10">
        <v>37591</v>
      </c>
      <c r="E21" s="11">
        <v>3.3809999999999998</v>
      </c>
      <c r="F21" s="11">
        <v>-0.20499999999999999</v>
      </c>
      <c r="G21" s="11">
        <v>-0.14000000000000001</v>
      </c>
      <c r="H21" s="11">
        <v>-0.27500000000000002</v>
      </c>
      <c r="I21" s="11">
        <v>-0.43</v>
      </c>
      <c r="J21" s="11">
        <v>0.09</v>
      </c>
      <c r="K21" s="11">
        <v>4.4999999999999998E-2</v>
      </c>
      <c r="L21" s="11">
        <v>0.29499999999999998</v>
      </c>
      <c r="M21" s="11">
        <v>2.5000000000000001E-3</v>
      </c>
      <c r="N21" s="11">
        <v>2.7099771067371901E-2</v>
      </c>
      <c r="O21" s="11">
        <v>0.31</v>
      </c>
      <c r="P21" s="11">
        <v>-0.14249999999999999</v>
      </c>
      <c r="Q21" s="11">
        <v>9.5000000000000001E-2</v>
      </c>
      <c r="R21" s="11">
        <v>-0.12</v>
      </c>
    </row>
    <row r="22" spans="2:18" x14ac:dyDescent="0.2">
      <c r="B22" s="15"/>
      <c r="D22" s="10">
        <v>37622</v>
      </c>
      <c r="E22" s="11">
        <v>3.5009999999999999</v>
      </c>
      <c r="F22" s="11">
        <v>-0.20499999999999999</v>
      </c>
      <c r="G22" s="11">
        <v>-0.13750000000000001</v>
      </c>
      <c r="H22" s="11">
        <v>-0.27500000000000002</v>
      </c>
      <c r="I22" s="11">
        <v>-0.43</v>
      </c>
      <c r="J22" s="11">
        <v>7.4999999999999997E-2</v>
      </c>
      <c r="K22" s="11">
        <v>4.4999999999999998E-2</v>
      </c>
      <c r="L22" s="11">
        <v>0.29499999999999998</v>
      </c>
      <c r="M22" s="11">
        <v>2.5000000000000001E-3</v>
      </c>
      <c r="N22" s="11">
        <v>2.7673114172033199E-2</v>
      </c>
      <c r="O22" s="11">
        <v>0.33</v>
      </c>
      <c r="P22" s="11">
        <v>-0.14499999999999999</v>
      </c>
      <c r="Q22" s="11">
        <v>9.5000000000000001E-2</v>
      </c>
      <c r="R22" s="11">
        <v>-0.11749999999999999</v>
      </c>
    </row>
    <row r="23" spans="2:18" x14ac:dyDescent="0.2">
      <c r="B23" s="15"/>
      <c r="D23" s="10">
        <v>37653</v>
      </c>
      <c r="E23" s="11">
        <v>3.4060000000000001</v>
      </c>
      <c r="F23" s="11">
        <v>-0.20499999999999999</v>
      </c>
      <c r="G23" s="11">
        <v>-0.13750000000000001</v>
      </c>
      <c r="H23" s="11">
        <v>-0.27500000000000002</v>
      </c>
      <c r="I23" s="11">
        <v>-0.43</v>
      </c>
      <c r="J23" s="11">
        <v>7.4999999999999997E-2</v>
      </c>
      <c r="K23" s="11">
        <v>4.4999999999999998E-2</v>
      </c>
      <c r="L23" s="11">
        <v>0.29499999999999998</v>
      </c>
      <c r="M23" s="11">
        <v>2.5000000000000001E-3</v>
      </c>
      <c r="N23" s="11">
        <v>2.8312772970390001E-2</v>
      </c>
      <c r="O23" s="11">
        <v>-0.01</v>
      </c>
      <c r="P23" s="11">
        <v>-0.13750000000000001</v>
      </c>
      <c r="Q23" s="11">
        <v>9.5000000000000001E-2</v>
      </c>
      <c r="R23" s="11">
        <v>-0.11749999999999999</v>
      </c>
    </row>
    <row r="24" spans="2:18" x14ac:dyDescent="0.2">
      <c r="B24" s="15"/>
      <c r="D24" s="10">
        <v>37681</v>
      </c>
      <c r="E24" s="11">
        <v>3.2959999999999998</v>
      </c>
      <c r="F24" s="11">
        <v>-0.20499999999999999</v>
      </c>
      <c r="G24" s="11">
        <v>-0.13750000000000001</v>
      </c>
      <c r="H24" s="11">
        <v>-0.27500000000000002</v>
      </c>
      <c r="I24" s="11">
        <v>-0.43</v>
      </c>
      <c r="J24" s="11">
        <v>7.4999999999999997E-2</v>
      </c>
      <c r="K24" s="11">
        <v>4.4999999999999998E-2</v>
      </c>
      <c r="L24" s="11">
        <v>0.29499999999999998</v>
      </c>
      <c r="M24" s="11">
        <v>2.5000000000000001E-3</v>
      </c>
      <c r="N24" s="11">
        <v>2.8890529423069002E-2</v>
      </c>
      <c r="O24" s="11">
        <v>-0.28000000000000003</v>
      </c>
      <c r="P24" s="11">
        <v>-0.13500000000000001</v>
      </c>
      <c r="Q24" s="11">
        <v>9.5000000000000001E-2</v>
      </c>
      <c r="R24" s="11">
        <v>-0.11749999999999999</v>
      </c>
    </row>
    <row r="25" spans="2:18" x14ac:dyDescent="0.2">
      <c r="B25" s="15"/>
      <c r="C25" s="11"/>
      <c r="D25" s="10">
        <v>37712</v>
      </c>
      <c r="E25" s="11">
        <v>3.16</v>
      </c>
      <c r="F25" s="11">
        <v>-0.3</v>
      </c>
      <c r="G25" s="11">
        <v>-0.105</v>
      </c>
      <c r="H25" s="11">
        <v>-0.45</v>
      </c>
      <c r="I25" s="11">
        <v>-0.45</v>
      </c>
      <c r="J25" s="11">
        <v>0.22</v>
      </c>
      <c r="K25" s="11">
        <v>3.5000000000000003E-2</v>
      </c>
      <c r="L25" s="11">
        <v>0.39</v>
      </c>
      <c r="M25" s="11">
        <v>2.5000000000000001E-3</v>
      </c>
      <c r="N25" s="11">
        <v>2.95271130111203E-2</v>
      </c>
      <c r="O25" s="11">
        <v>-0.28000000000000003</v>
      </c>
      <c r="P25" s="11">
        <v>-0.14000000000000001</v>
      </c>
      <c r="Q25" s="11">
        <v>0.19</v>
      </c>
      <c r="R25" s="11">
        <v>-8.5000000000000006E-2</v>
      </c>
    </row>
    <row r="26" spans="2:18" x14ac:dyDescent="0.2">
      <c r="B26" s="15"/>
      <c r="D26" s="10">
        <v>37742</v>
      </c>
      <c r="E26" s="11">
        <v>3.17</v>
      </c>
      <c r="F26" s="11">
        <v>-0.3</v>
      </c>
      <c r="G26" s="11">
        <v>-0.105</v>
      </c>
      <c r="H26" s="11">
        <v>-0.45</v>
      </c>
      <c r="I26" s="11">
        <v>-0.45</v>
      </c>
      <c r="J26" s="11">
        <v>0.22</v>
      </c>
      <c r="K26" s="11">
        <v>3.5000000000000003E-2</v>
      </c>
      <c r="L26" s="11">
        <v>0.39</v>
      </c>
      <c r="M26" s="11">
        <v>2.5000000000000001E-3</v>
      </c>
      <c r="N26" s="11">
        <v>3.01311073217163E-2</v>
      </c>
      <c r="O26" s="11">
        <v>-0.28000000000000003</v>
      </c>
      <c r="P26" s="11">
        <v>-0.14000000000000001</v>
      </c>
      <c r="Q26" s="11">
        <v>0.19</v>
      </c>
      <c r="R26" s="11">
        <v>-8.5000000000000006E-2</v>
      </c>
    </row>
    <row r="27" spans="2:18" x14ac:dyDescent="0.2">
      <c r="B27" s="15"/>
      <c r="D27" s="10">
        <v>37773</v>
      </c>
      <c r="E27" s="11">
        <v>3.2</v>
      </c>
      <c r="F27" s="11">
        <v>-0.3</v>
      </c>
      <c r="G27" s="11">
        <v>-0.105</v>
      </c>
      <c r="H27" s="11">
        <v>-0.45</v>
      </c>
      <c r="I27" s="11">
        <v>-0.45</v>
      </c>
      <c r="J27" s="11">
        <v>0.22</v>
      </c>
      <c r="K27" s="11">
        <v>3.5000000000000003E-2</v>
      </c>
      <c r="L27" s="11">
        <v>0.39</v>
      </c>
      <c r="M27" s="11">
        <v>2.5000000000000001E-3</v>
      </c>
      <c r="N27" s="11">
        <v>3.0755234905212699E-2</v>
      </c>
      <c r="O27" s="11">
        <v>-0.28000000000000003</v>
      </c>
      <c r="P27" s="11">
        <v>-0.14000000000000001</v>
      </c>
      <c r="Q27" s="11">
        <v>0.19</v>
      </c>
      <c r="R27" s="11">
        <v>-8.5000000000000006E-2</v>
      </c>
    </row>
    <row r="28" spans="2:18" x14ac:dyDescent="0.2">
      <c r="B28" s="15"/>
      <c r="D28" s="10">
        <v>37803</v>
      </c>
      <c r="E28" s="11">
        <v>3.226</v>
      </c>
      <c r="F28" s="11">
        <v>-0.3</v>
      </c>
      <c r="G28" s="11">
        <v>-0.105</v>
      </c>
      <c r="H28" s="11">
        <v>-0.45</v>
      </c>
      <c r="I28" s="11">
        <v>-0.45</v>
      </c>
      <c r="J28" s="11">
        <v>0.22</v>
      </c>
      <c r="K28" s="11">
        <v>3.5000000000000003E-2</v>
      </c>
      <c r="L28" s="11">
        <v>0.39</v>
      </c>
      <c r="M28" s="11">
        <v>2.5000000000000001E-3</v>
      </c>
      <c r="N28" s="11">
        <v>3.1359757566370203E-2</v>
      </c>
      <c r="O28" s="11">
        <v>-0.28000000000000003</v>
      </c>
      <c r="P28" s="11">
        <v>-0.14000000000000001</v>
      </c>
      <c r="Q28" s="11">
        <v>0.19</v>
      </c>
      <c r="R28" s="11">
        <v>-8.5000000000000006E-2</v>
      </c>
    </row>
    <row r="29" spans="2:18" ht="13.5" thickBot="1" x14ac:dyDescent="0.25">
      <c r="B29" s="16"/>
      <c r="D29" s="10">
        <v>37834</v>
      </c>
      <c r="E29" s="11">
        <v>3.2519999999999998</v>
      </c>
      <c r="F29" s="11">
        <v>-0.3</v>
      </c>
      <c r="G29" s="11">
        <v>-0.105</v>
      </c>
      <c r="H29" s="11">
        <v>-0.45</v>
      </c>
      <c r="I29" s="11">
        <v>-0.45</v>
      </c>
      <c r="J29" s="11">
        <v>0.22</v>
      </c>
      <c r="K29" s="11">
        <v>3.5000000000000003E-2</v>
      </c>
      <c r="L29" s="11">
        <v>0.39</v>
      </c>
      <c r="M29" s="11">
        <v>2.5000000000000001E-3</v>
      </c>
      <c r="N29" s="11">
        <v>3.1985197201760802E-2</v>
      </c>
      <c r="O29" s="11">
        <v>-0.28000000000000003</v>
      </c>
      <c r="P29" s="11">
        <v>-0.14000000000000001</v>
      </c>
      <c r="Q29" s="11">
        <v>0.19</v>
      </c>
      <c r="R29" s="11">
        <v>-8.5000000000000006E-2</v>
      </c>
    </row>
    <row r="30" spans="2:18" x14ac:dyDescent="0.2">
      <c r="D30" s="10">
        <v>37865</v>
      </c>
      <c r="E30" s="11">
        <v>3.2519999999999998</v>
      </c>
      <c r="F30" s="11">
        <v>-0.3</v>
      </c>
      <c r="G30" s="11">
        <v>-0.105</v>
      </c>
      <c r="H30" s="11">
        <v>-0.45</v>
      </c>
      <c r="I30" s="11">
        <v>-0.45</v>
      </c>
      <c r="J30" s="11">
        <v>0.22</v>
      </c>
      <c r="K30" s="11">
        <v>3.5000000000000003E-2</v>
      </c>
      <c r="L30" s="11">
        <v>0.39</v>
      </c>
      <c r="M30" s="11">
        <v>2.5000000000000001E-3</v>
      </c>
      <c r="N30" s="11">
        <v>3.2610636968915897E-2</v>
      </c>
      <c r="O30" s="11">
        <v>-0.28000000000000003</v>
      </c>
      <c r="P30" s="11">
        <v>-0.14000000000000001</v>
      </c>
      <c r="Q30" s="11">
        <v>0.19</v>
      </c>
      <c r="R30" s="11">
        <v>-8.5000000000000006E-2</v>
      </c>
    </row>
    <row r="31" spans="2:18" x14ac:dyDescent="0.2">
      <c r="D31" s="10">
        <v>37895</v>
      </c>
      <c r="E31" s="11">
        <v>3.2650000000000001</v>
      </c>
      <c r="F31" s="11">
        <v>-0.3</v>
      </c>
      <c r="G31" s="11">
        <v>-0.105</v>
      </c>
      <c r="H31" s="11">
        <v>-0.45</v>
      </c>
      <c r="I31" s="11">
        <v>-0.45</v>
      </c>
      <c r="J31" s="11">
        <v>0.22</v>
      </c>
      <c r="K31" s="11">
        <v>3.5000000000000003E-2</v>
      </c>
      <c r="L31" s="11">
        <v>0.39</v>
      </c>
      <c r="M31" s="11">
        <v>2.5000000000000001E-3</v>
      </c>
      <c r="N31" s="11">
        <v>3.3205952940415201E-2</v>
      </c>
      <c r="O31" s="11">
        <v>-0.28000000000000003</v>
      </c>
      <c r="P31" s="11">
        <v>-0.14000000000000001</v>
      </c>
      <c r="Q31" s="11">
        <v>0.19</v>
      </c>
      <c r="R31" s="11">
        <v>-8.5000000000000006E-2</v>
      </c>
    </row>
    <row r="32" spans="2:18" x14ac:dyDescent="0.2">
      <c r="D32" s="10">
        <v>37926</v>
      </c>
      <c r="E32" s="11">
        <v>3.4390000000000001</v>
      </c>
      <c r="F32" s="11">
        <v>-0.17</v>
      </c>
      <c r="G32" s="11">
        <v>-0.105</v>
      </c>
      <c r="H32" s="11">
        <v>-0.26</v>
      </c>
      <c r="I32" s="11">
        <v>-0.39500000000000002</v>
      </c>
      <c r="J32" s="11">
        <v>0.22</v>
      </c>
      <c r="K32" s="11">
        <v>0.14000000000000001</v>
      </c>
      <c r="L32" s="11">
        <v>0.39</v>
      </c>
      <c r="M32" s="11">
        <v>2.5000000000000001E-3</v>
      </c>
      <c r="N32" s="11">
        <v>3.3808658072987302E-2</v>
      </c>
      <c r="O32" s="11">
        <v>0.18</v>
      </c>
      <c r="P32" s="11">
        <v>-0.14000000000000001</v>
      </c>
      <c r="Q32" s="11">
        <v>0.19</v>
      </c>
      <c r="R32" s="11">
        <v>-8.5000000000000006E-2</v>
      </c>
    </row>
    <row r="33" spans="4:18" x14ac:dyDescent="0.2">
      <c r="D33" s="10">
        <v>37956</v>
      </c>
      <c r="E33" s="11">
        <v>3.601</v>
      </c>
      <c r="F33" s="11">
        <v>-0.17</v>
      </c>
      <c r="G33" s="11">
        <v>-0.105</v>
      </c>
      <c r="H33" s="11">
        <v>-0.26</v>
      </c>
      <c r="I33" s="11">
        <v>-0.39500000000000002</v>
      </c>
      <c r="J33" s="11">
        <v>0.22</v>
      </c>
      <c r="K33" s="11">
        <v>0.14000000000000001</v>
      </c>
      <c r="L33" s="11">
        <v>0.39</v>
      </c>
      <c r="M33" s="11">
        <v>2.5000000000000001E-3</v>
      </c>
      <c r="N33" s="11">
        <v>3.4391921220907798E-2</v>
      </c>
      <c r="O33" s="11">
        <v>0.28000000000000003</v>
      </c>
      <c r="P33" s="11">
        <v>-0.14249999999999999</v>
      </c>
      <c r="Q33" s="11">
        <v>0.19</v>
      </c>
      <c r="R33" s="11">
        <v>-8.5000000000000006E-2</v>
      </c>
    </row>
    <row r="34" spans="4:18" x14ac:dyDescent="0.2">
      <c r="D34" s="10">
        <v>37987</v>
      </c>
      <c r="E34" s="11">
        <v>3.661</v>
      </c>
      <c r="F34" s="11">
        <v>-0.17</v>
      </c>
      <c r="G34" s="11">
        <v>-9.5000000000000001E-2</v>
      </c>
      <c r="H34" s="11">
        <v>-0.26</v>
      </c>
      <c r="I34" s="11">
        <v>-0.39500000000000002</v>
      </c>
      <c r="J34" s="11">
        <v>0.22</v>
      </c>
      <c r="K34" s="11">
        <v>0.14000000000000001</v>
      </c>
      <c r="L34" s="11">
        <v>0.39</v>
      </c>
      <c r="M34" s="11">
        <v>2.5000000000000001E-3</v>
      </c>
      <c r="N34" s="11">
        <v>3.4985061596531197E-2</v>
      </c>
      <c r="O34" s="11">
        <v>0.45</v>
      </c>
      <c r="P34" s="11">
        <v>-0.14499999999999999</v>
      </c>
      <c r="Q34" s="11">
        <v>0.19</v>
      </c>
      <c r="R34" s="11">
        <v>-8.5000000000000006E-2</v>
      </c>
    </row>
    <row r="35" spans="4:18" x14ac:dyDescent="0.2">
      <c r="D35" s="10">
        <v>38018</v>
      </c>
      <c r="E35" s="11">
        <v>3.5459999999999998</v>
      </c>
      <c r="F35" s="11">
        <v>-0.17</v>
      </c>
      <c r="G35" s="11">
        <v>-9.5000000000000001E-2</v>
      </c>
      <c r="H35" s="11">
        <v>-0.26</v>
      </c>
      <c r="I35" s="11">
        <v>-0.39500000000000002</v>
      </c>
      <c r="J35" s="11">
        <v>0.22</v>
      </c>
      <c r="K35" s="11">
        <v>0.14000000000000001</v>
      </c>
      <c r="L35" s="11">
        <v>0.39</v>
      </c>
      <c r="M35" s="11">
        <v>2.5000000000000001E-3</v>
      </c>
      <c r="N35" s="11">
        <v>3.5567999424517702E-2</v>
      </c>
      <c r="O35" s="11">
        <v>0.19</v>
      </c>
      <c r="P35" s="11">
        <v>-0.13750000000000001</v>
      </c>
      <c r="Q35" s="11">
        <v>0.19</v>
      </c>
      <c r="R35" s="11">
        <v>-8.5000000000000006E-2</v>
      </c>
    </row>
    <row r="36" spans="4:18" x14ac:dyDescent="0.2">
      <c r="D36" s="10">
        <v>38047</v>
      </c>
      <c r="E36" s="11">
        <v>3.399</v>
      </c>
      <c r="F36" s="11">
        <v>-0.17</v>
      </c>
      <c r="G36" s="11">
        <v>-9.5000000000000001E-2</v>
      </c>
      <c r="H36" s="11">
        <v>-0.26</v>
      </c>
      <c r="I36" s="11">
        <v>-0.39500000000000002</v>
      </c>
      <c r="J36" s="11">
        <v>0.22</v>
      </c>
      <c r="K36" s="11">
        <v>0.14000000000000001</v>
      </c>
      <c r="L36" s="11">
        <v>0.39</v>
      </c>
      <c r="M36" s="11">
        <v>2.5000000000000001E-3</v>
      </c>
      <c r="N36" s="11">
        <v>3.6113328463820399E-2</v>
      </c>
      <c r="O36" s="11">
        <v>0.15</v>
      </c>
      <c r="P36" s="11">
        <v>-0.13500000000000001</v>
      </c>
      <c r="Q36" s="11">
        <v>0.19</v>
      </c>
      <c r="R36" s="11">
        <v>-8.5000000000000006E-2</v>
      </c>
    </row>
    <row r="37" spans="4:18" x14ac:dyDescent="0.2">
      <c r="D37" s="10">
        <v>38078</v>
      </c>
      <c r="E37" s="11">
        <v>3.234</v>
      </c>
      <c r="F37" s="11">
        <v>-0.25</v>
      </c>
      <c r="G37" s="11">
        <v>-9.5000000000000001E-2</v>
      </c>
      <c r="H37" s="11">
        <v>-0.37</v>
      </c>
      <c r="I37" s="11">
        <v>-0.44</v>
      </c>
      <c r="J37" s="11">
        <v>0.26</v>
      </c>
      <c r="K37" s="11">
        <v>0.03</v>
      </c>
      <c r="L37" s="11">
        <v>0.51</v>
      </c>
      <c r="M37" s="11">
        <v>2.5000000000000001E-3</v>
      </c>
      <c r="N37" s="11">
        <v>3.6662263755892897E-2</v>
      </c>
      <c r="O37" s="11">
        <v>-0.3</v>
      </c>
      <c r="P37" s="11">
        <v>-0.14000000000000001</v>
      </c>
      <c r="Q37" s="11">
        <v>0.31</v>
      </c>
      <c r="R37" s="11">
        <v>-8.5000000000000006E-2</v>
      </c>
    </row>
    <row r="38" spans="4:18" x14ac:dyDescent="0.2">
      <c r="D38" s="10">
        <v>38108</v>
      </c>
      <c r="E38" s="11">
        <v>3.2290000000000001</v>
      </c>
      <c r="F38" s="11">
        <v>-0.25</v>
      </c>
      <c r="G38" s="11">
        <v>-9.5000000000000001E-2</v>
      </c>
      <c r="H38" s="11">
        <v>-0.37</v>
      </c>
      <c r="I38" s="11">
        <v>-0.44</v>
      </c>
      <c r="J38" s="11">
        <v>0.26</v>
      </c>
      <c r="K38" s="11">
        <v>0.03</v>
      </c>
      <c r="L38" s="11">
        <v>0.51</v>
      </c>
      <c r="M38" s="11">
        <v>2.5000000000000001E-3</v>
      </c>
      <c r="N38" s="11">
        <v>3.7158391928290103E-2</v>
      </c>
      <c r="O38" s="11">
        <v>-0.3</v>
      </c>
      <c r="P38" s="11">
        <v>-0.14000000000000001</v>
      </c>
      <c r="Q38" s="11">
        <v>0.31</v>
      </c>
      <c r="R38" s="11">
        <v>-8.5000000000000006E-2</v>
      </c>
    </row>
    <row r="39" spans="4:18" x14ac:dyDescent="0.2">
      <c r="D39" s="10">
        <v>38139</v>
      </c>
      <c r="E39" s="11">
        <v>3.2610000000000001</v>
      </c>
      <c r="F39" s="11">
        <v>-0.25</v>
      </c>
      <c r="G39" s="11">
        <v>-9.5000000000000001E-2</v>
      </c>
      <c r="H39" s="11">
        <v>-0.37</v>
      </c>
      <c r="I39" s="11">
        <v>-0.44</v>
      </c>
      <c r="J39" s="11">
        <v>0.26</v>
      </c>
      <c r="K39" s="11">
        <v>0.03</v>
      </c>
      <c r="L39" s="11">
        <v>0.51</v>
      </c>
      <c r="M39" s="11">
        <v>2.5000000000000001E-3</v>
      </c>
      <c r="N39" s="11">
        <v>3.7671057793316802E-2</v>
      </c>
      <c r="O39" s="11">
        <v>-0.3</v>
      </c>
      <c r="P39" s="11">
        <v>-0.14000000000000001</v>
      </c>
      <c r="Q39" s="11">
        <v>0.31</v>
      </c>
      <c r="R39" s="11">
        <v>-8.5000000000000006E-2</v>
      </c>
    </row>
    <row r="40" spans="4:18" x14ac:dyDescent="0.2">
      <c r="D40" s="10">
        <v>38169</v>
      </c>
      <c r="E40" s="11">
        <v>3.3010000000000002</v>
      </c>
      <c r="F40" s="11">
        <v>-0.25</v>
      </c>
      <c r="G40" s="11">
        <v>-9.5000000000000001E-2</v>
      </c>
      <c r="H40" s="11">
        <v>-0.37</v>
      </c>
      <c r="I40" s="11">
        <v>-0.44</v>
      </c>
      <c r="J40" s="11">
        <v>0.26</v>
      </c>
      <c r="K40" s="11">
        <v>0.03</v>
      </c>
      <c r="L40" s="11">
        <v>0.51</v>
      </c>
      <c r="M40" s="11">
        <v>2.5000000000000001E-3</v>
      </c>
      <c r="N40" s="11">
        <v>3.81482507637649E-2</v>
      </c>
      <c r="O40" s="11">
        <v>-0.3</v>
      </c>
      <c r="P40" s="11">
        <v>-0.14000000000000001</v>
      </c>
      <c r="Q40" s="11">
        <v>0.31</v>
      </c>
      <c r="R40" s="11">
        <v>-8.5000000000000006E-2</v>
      </c>
    </row>
    <row r="41" spans="4:18" x14ac:dyDescent="0.2">
      <c r="D41" s="10">
        <v>38200</v>
      </c>
      <c r="E41" s="11">
        <v>3.3340000000000001</v>
      </c>
      <c r="F41" s="11">
        <v>-0.25</v>
      </c>
      <c r="G41" s="11">
        <v>-9.5000000000000001E-2</v>
      </c>
      <c r="H41" s="11">
        <v>-0.37</v>
      </c>
      <c r="I41" s="11">
        <v>-0.44</v>
      </c>
      <c r="J41" s="11">
        <v>0.26</v>
      </c>
      <c r="K41" s="11">
        <v>0.03</v>
      </c>
      <c r="L41" s="11">
        <v>0.51</v>
      </c>
      <c r="M41" s="11">
        <v>2.5000000000000001E-3</v>
      </c>
      <c r="N41" s="11">
        <v>3.8620572797624798E-2</v>
      </c>
      <c r="O41" s="11">
        <v>-0.3</v>
      </c>
      <c r="P41" s="11">
        <v>-0.14000000000000001</v>
      </c>
      <c r="Q41" s="11">
        <v>0.31</v>
      </c>
      <c r="R41" s="11">
        <v>-8.5000000000000006E-2</v>
      </c>
    </row>
    <row r="42" spans="4:18" x14ac:dyDescent="0.2">
      <c r="D42" s="10">
        <v>38231</v>
      </c>
      <c r="E42" s="11">
        <v>3.3279999999999998</v>
      </c>
      <c r="F42" s="11">
        <v>-0.25</v>
      </c>
      <c r="G42" s="11">
        <v>-9.5000000000000001E-2</v>
      </c>
      <c r="H42" s="11">
        <v>-0.37</v>
      </c>
      <c r="I42" s="11">
        <v>-0.44</v>
      </c>
      <c r="J42" s="11">
        <v>0.26</v>
      </c>
      <c r="K42" s="11">
        <v>0.03</v>
      </c>
      <c r="L42" s="11">
        <v>0.51</v>
      </c>
      <c r="M42" s="11">
        <v>2.5000000000000001E-3</v>
      </c>
      <c r="N42" s="11">
        <v>3.9092894906385997E-2</v>
      </c>
      <c r="O42" s="11">
        <v>-0.3</v>
      </c>
      <c r="P42" s="11">
        <v>-0.14000000000000001</v>
      </c>
      <c r="Q42" s="11">
        <v>0.31</v>
      </c>
      <c r="R42" s="11">
        <v>-8.5000000000000006E-2</v>
      </c>
    </row>
    <row r="43" spans="4:18" x14ac:dyDescent="0.2">
      <c r="D43" s="10">
        <v>38261</v>
      </c>
      <c r="E43" s="11">
        <v>3.3260000000000001</v>
      </c>
      <c r="F43" s="11">
        <v>-0.25</v>
      </c>
      <c r="G43" s="11">
        <v>-9.5000000000000001E-2</v>
      </c>
      <c r="H43" s="11">
        <v>-0.37</v>
      </c>
      <c r="I43" s="11">
        <v>-0.44</v>
      </c>
      <c r="J43" s="11">
        <v>0.26</v>
      </c>
      <c r="K43" s="11">
        <v>0.03</v>
      </c>
      <c r="L43" s="11">
        <v>0.51</v>
      </c>
      <c r="M43" s="11">
        <v>2.5000000000000001E-3</v>
      </c>
      <c r="N43" s="11">
        <v>3.9531173804836499E-2</v>
      </c>
      <c r="O43" s="11">
        <v>-0.3</v>
      </c>
      <c r="P43" s="11">
        <v>-0.14000000000000001</v>
      </c>
      <c r="Q43" s="11">
        <v>0.31</v>
      </c>
      <c r="R43" s="11">
        <v>-8.5000000000000006E-2</v>
      </c>
    </row>
    <row r="44" spans="4:18" x14ac:dyDescent="0.2">
      <c r="D44" s="10">
        <v>38292</v>
      </c>
      <c r="E44" s="11">
        <v>3.4940000000000002</v>
      </c>
      <c r="F44" s="11">
        <v>-0.16</v>
      </c>
      <c r="G44" s="11">
        <v>-9.5000000000000001E-2</v>
      </c>
      <c r="H44" s="11">
        <v>-0.24</v>
      </c>
      <c r="I44" s="11">
        <v>-0.39</v>
      </c>
      <c r="J44" s="11">
        <v>0.25</v>
      </c>
      <c r="K44" s="11">
        <v>0.14000000000000001</v>
      </c>
      <c r="L44" s="11">
        <v>0.5</v>
      </c>
      <c r="M44" s="11">
        <v>2.5000000000000001E-3</v>
      </c>
      <c r="N44" s="11">
        <v>3.9965984200728902E-2</v>
      </c>
      <c r="O44" s="11">
        <v>0.248</v>
      </c>
      <c r="P44" s="11">
        <v>-0.14000000000000001</v>
      </c>
      <c r="Q44" s="11">
        <v>0.3</v>
      </c>
      <c r="R44" s="11">
        <v>-8.5000000000000006E-2</v>
      </c>
    </row>
    <row r="45" spans="4:18" x14ac:dyDescent="0.2">
      <c r="D45" s="10">
        <v>38322</v>
      </c>
      <c r="E45" s="11">
        <v>3.6509999999999998</v>
      </c>
      <c r="F45" s="11">
        <v>-0.16</v>
      </c>
      <c r="G45" s="11">
        <v>-9.5000000000000001E-2</v>
      </c>
      <c r="H45" s="11">
        <v>-0.24</v>
      </c>
      <c r="I45" s="11">
        <v>-0.39</v>
      </c>
      <c r="J45" s="11">
        <v>0.25</v>
      </c>
      <c r="K45" s="11">
        <v>0.14000000000000001</v>
      </c>
      <c r="L45" s="11">
        <v>0.5</v>
      </c>
      <c r="M45" s="11">
        <v>2.5000000000000001E-3</v>
      </c>
      <c r="N45" s="11">
        <v>4.0386768515216602E-2</v>
      </c>
      <c r="O45" s="11">
        <v>0.308</v>
      </c>
      <c r="P45" s="11">
        <v>-0.14249999999999999</v>
      </c>
      <c r="Q45" s="11">
        <v>0.3</v>
      </c>
      <c r="R45" s="11">
        <v>-8.5000000000000006E-2</v>
      </c>
    </row>
    <row r="46" spans="4:18" x14ac:dyDescent="0.2">
      <c r="D46" s="10">
        <v>38353</v>
      </c>
      <c r="E46" s="11">
        <v>3.7435</v>
      </c>
      <c r="F46" s="11">
        <v>-0.16</v>
      </c>
      <c r="G46" s="11">
        <v>-8.5000000000000006E-2</v>
      </c>
      <c r="H46" s="11">
        <v>-0.24</v>
      </c>
      <c r="I46" s="11">
        <v>-0.39</v>
      </c>
      <c r="J46" s="11">
        <v>0.25</v>
      </c>
      <c r="K46" s="11">
        <v>0.14000000000000001</v>
      </c>
      <c r="L46" s="11">
        <v>0.5</v>
      </c>
      <c r="M46" s="11">
        <v>2.5000000000000001E-3</v>
      </c>
      <c r="N46" s="11">
        <v>4.0809833688312501E-2</v>
      </c>
      <c r="O46" s="11">
        <v>0.378</v>
      </c>
      <c r="P46" s="11">
        <v>-0.14499999999999999</v>
      </c>
      <c r="Q46" s="11">
        <v>0.3</v>
      </c>
      <c r="R46" s="11">
        <v>-7.4999999999999997E-2</v>
      </c>
    </row>
    <row r="47" spans="4:18" x14ac:dyDescent="0.2">
      <c r="D47" s="10">
        <v>38384</v>
      </c>
      <c r="E47" s="11">
        <v>3.6284999999999998</v>
      </c>
      <c r="F47" s="11">
        <v>-0.16</v>
      </c>
      <c r="G47" s="11">
        <v>-8.5000000000000006E-2</v>
      </c>
      <c r="H47" s="11">
        <v>-0.24</v>
      </c>
      <c r="I47" s="11">
        <v>-0.39</v>
      </c>
      <c r="J47" s="11">
        <v>0.25</v>
      </c>
      <c r="K47" s="11">
        <v>0.14000000000000001</v>
      </c>
      <c r="L47" s="11">
        <v>0.5</v>
      </c>
      <c r="M47" s="11">
        <v>2.5000000000000001E-3</v>
      </c>
      <c r="N47" s="11">
        <v>4.1223226280893997E-2</v>
      </c>
      <c r="O47" s="11">
        <v>0.248</v>
      </c>
      <c r="P47" s="11">
        <v>-0.13750000000000001</v>
      </c>
      <c r="Q47" s="11">
        <v>0.3</v>
      </c>
      <c r="R47" s="11">
        <v>-7.4999999999999997E-2</v>
      </c>
    </row>
    <row r="48" spans="4:18" x14ac:dyDescent="0.2">
      <c r="D48" s="10">
        <v>38412</v>
      </c>
      <c r="E48" s="11">
        <v>3.4815</v>
      </c>
      <c r="F48" s="11">
        <v>-0.16</v>
      </c>
      <c r="G48" s="11">
        <v>-8.5000000000000006E-2</v>
      </c>
      <c r="H48" s="11">
        <v>-0.24</v>
      </c>
      <c r="I48" s="11">
        <v>-0.39</v>
      </c>
      <c r="J48" s="11">
        <v>0.25</v>
      </c>
      <c r="K48" s="11">
        <v>0.14000000000000001</v>
      </c>
      <c r="L48" s="11">
        <v>0.5</v>
      </c>
      <c r="M48" s="11">
        <v>2.5000000000000001E-3</v>
      </c>
      <c r="N48" s="11">
        <v>4.1596613187964197E-2</v>
      </c>
      <c r="O48" s="11">
        <v>6.8000000000000005E-2</v>
      </c>
      <c r="P48" s="11">
        <v>-0.13500000000000001</v>
      </c>
      <c r="Q48" s="11">
        <v>0.3</v>
      </c>
      <c r="R48" s="11">
        <v>-7.4999999999999997E-2</v>
      </c>
    </row>
    <row r="49" spans="4:18" x14ac:dyDescent="0.2">
      <c r="D49" s="10">
        <v>38443</v>
      </c>
      <c r="E49" s="11">
        <v>3.3165</v>
      </c>
      <c r="F49" s="11">
        <v>-0.24</v>
      </c>
      <c r="G49" s="11">
        <v>-8.5000000000000006E-2</v>
      </c>
      <c r="H49" s="11">
        <v>-0.36</v>
      </c>
      <c r="I49" s="11">
        <v>-0.45</v>
      </c>
      <c r="J49" s="11">
        <v>0.26</v>
      </c>
      <c r="K49" s="11">
        <v>0.03</v>
      </c>
      <c r="L49" s="11">
        <v>0.51</v>
      </c>
      <c r="M49" s="11">
        <v>2.5000000000000001E-3</v>
      </c>
      <c r="N49" s="11">
        <v>4.1982307004730497E-2</v>
      </c>
      <c r="O49" s="11">
        <v>-0.25</v>
      </c>
      <c r="P49" s="11">
        <v>-0.14000000000000001</v>
      </c>
      <c r="Q49" s="11">
        <v>0.31</v>
      </c>
      <c r="R49" s="11">
        <v>-7.4999999999999997E-2</v>
      </c>
    </row>
    <row r="50" spans="4:18" x14ac:dyDescent="0.2">
      <c r="D50" s="10">
        <v>38473</v>
      </c>
      <c r="E50" s="11">
        <v>3.3115000000000001</v>
      </c>
      <c r="F50" s="11">
        <v>-0.24</v>
      </c>
      <c r="G50" s="11">
        <v>-8.5000000000000006E-2</v>
      </c>
      <c r="H50" s="11">
        <v>-0.36</v>
      </c>
      <c r="I50" s="11">
        <v>-0.45</v>
      </c>
      <c r="J50" s="11">
        <v>0.26</v>
      </c>
      <c r="K50" s="11">
        <v>0.03</v>
      </c>
      <c r="L50" s="11">
        <v>0.51</v>
      </c>
      <c r="M50" s="11">
        <v>2.5000000000000001E-3</v>
      </c>
      <c r="N50" s="11">
        <v>4.2331407281102101E-2</v>
      </c>
      <c r="O50" s="11">
        <v>-0.25</v>
      </c>
      <c r="P50" s="11">
        <v>-0.14000000000000001</v>
      </c>
      <c r="Q50" s="11">
        <v>0.31</v>
      </c>
      <c r="R50" s="11">
        <v>-7.4999999999999997E-2</v>
      </c>
    </row>
    <row r="51" spans="4:18" x14ac:dyDescent="0.2">
      <c r="D51" s="10">
        <v>38504</v>
      </c>
      <c r="E51" s="11">
        <v>3.3435000000000001</v>
      </c>
      <c r="F51" s="11">
        <v>-0.24</v>
      </c>
      <c r="G51" s="11">
        <v>-8.5000000000000006E-2</v>
      </c>
      <c r="H51" s="11">
        <v>-0.36</v>
      </c>
      <c r="I51" s="11">
        <v>-0.45</v>
      </c>
      <c r="J51" s="11">
        <v>0.26</v>
      </c>
      <c r="K51" s="11">
        <v>0.03</v>
      </c>
      <c r="L51" s="11">
        <v>0.51</v>
      </c>
      <c r="M51" s="11">
        <v>2.5000000000000001E-3</v>
      </c>
      <c r="N51" s="11">
        <v>4.2692144276260398E-2</v>
      </c>
      <c r="O51" s="11">
        <v>-0.25</v>
      </c>
      <c r="P51" s="11">
        <v>-0.14000000000000001</v>
      </c>
      <c r="Q51" s="11">
        <v>0.31</v>
      </c>
      <c r="R51" s="11">
        <v>-7.4999999999999997E-2</v>
      </c>
    </row>
    <row r="52" spans="4:18" x14ac:dyDescent="0.2">
      <c r="D52" s="10">
        <v>38534</v>
      </c>
      <c r="E52" s="11">
        <v>3.3835000000000002</v>
      </c>
      <c r="F52" s="11">
        <v>-0.24</v>
      </c>
      <c r="G52" s="11">
        <v>-8.5000000000000006E-2</v>
      </c>
      <c r="H52" s="11">
        <v>-0.36</v>
      </c>
      <c r="I52" s="11">
        <v>-0.45</v>
      </c>
      <c r="J52" s="11">
        <v>0.26</v>
      </c>
      <c r="K52" s="11">
        <v>0.03</v>
      </c>
      <c r="L52" s="11">
        <v>0.51</v>
      </c>
      <c r="M52" s="11">
        <v>2.5000000000000001E-3</v>
      </c>
      <c r="N52" s="11">
        <v>4.3027208848322999E-2</v>
      </c>
      <c r="O52" s="11">
        <v>-0.25</v>
      </c>
      <c r="P52" s="11">
        <v>-0.14000000000000001</v>
      </c>
      <c r="Q52" s="11">
        <v>0.31</v>
      </c>
      <c r="R52" s="11">
        <v>-7.4999999999999997E-2</v>
      </c>
    </row>
    <row r="53" spans="4:18" x14ac:dyDescent="0.2">
      <c r="D53" s="10">
        <v>38565</v>
      </c>
      <c r="E53" s="11">
        <v>3.4165000000000001</v>
      </c>
      <c r="F53" s="11">
        <v>-0.24</v>
      </c>
      <c r="G53" s="11">
        <v>-8.5000000000000006E-2</v>
      </c>
      <c r="H53" s="11">
        <v>-0.36</v>
      </c>
      <c r="I53" s="11">
        <v>-0.45</v>
      </c>
      <c r="J53" s="11">
        <v>0.26</v>
      </c>
      <c r="K53" s="11">
        <v>0.03</v>
      </c>
      <c r="L53" s="11">
        <v>0.51</v>
      </c>
      <c r="M53" s="11">
        <v>2.5000000000000001E-3</v>
      </c>
      <c r="N53" s="11">
        <v>4.3359935816557303E-2</v>
      </c>
      <c r="O53" s="11">
        <v>-0.25</v>
      </c>
      <c r="P53" s="11">
        <v>-0.14000000000000001</v>
      </c>
      <c r="Q53" s="11">
        <v>0.31</v>
      </c>
      <c r="R53" s="11">
        <v>-7.4999999999999997E-2</v>
      </c>
    </row>
    <row r="54" spans="4:18" x14ac:dyDescent="0.2">
      <c r="D54" s="10">
        <v>38596</v>
      </c>
      <c r="E54" s="11">
        <v>3.4104999999999999</v>
      </c>
      <c r="F54" s="11">
        <v>-0.24</v>
      </c>
      <c r="G54" s="11">
        <v>-8.5000000000000006E-2</v>
      </c>
      <c r="H54" s="11">
        <v>-0.36</v>
      </c>
      <c r="I54" s="11">
        <v>-0.45</v>
      </c>
      <c r="J54" s="11">
        <v>0.26</v>
      </c>
      <c r="K54" s="11">
        <v>0.03</v>
      </c>
      <c r="L54" s="11">
        <v>0.51</v>
      </c>
      <c r="M54" s="11">
        <v>2.5000000000000001E-3</v>
      </c>
      <c r="N54" s="11">
        <v>4.36926628218752E-2</v>
      </c>
      <c r="O54" s="11">
        <v>-0.25</v>
      </c>
      <c r="P54" s="11">
        <v>-0.14000000000000001</v>
      </c>
      <c r="Q54" s="11">
        <v>0.31</v>
      </c>
      <c r="R54" s="11">
        <v>-7.4999999999999997E-2</v>
      </c>
    </row>
    <row r="55" spans="4:18" x14ac:dyDescent="0.2">
      <c r="D55" s="10">
        <v>38626</v>
      </c>
      <c r="E55" s="11">
        <v>3.4085000000000001</v>
      </c>
      <c r="F55" s="11">
        <v>-0.24</v>
      </c>
      <c r="G55" s="11">
        <v>-8.5000000000000006E-2</v>
      </c>
      <c r="H55" s="11">
        <v>-0.36</v>
      </c>
      <c r="I55" s="11">
        <v>-0.45</v>
      </c>
      <c r="J55" s="11">
        <v>0.26</v>
      </c>
      <c r="K55" s="11">
        <v>0.03</v>
      </c>
      <c r="L55" s="11">
        <v>0.51</v>
      </c>
      <c r="M55" s="11">
        <v>2.5000000000000001E-3</v>
      </c>
      <c r="N55" s="11">
        <v>4.4006780455869303E-2</v>
      </c>
      <c r="O55" s="11">
        <v>-0.25</v>
      </c>
      <c r="P55" s="11">
        <v>-0.14000000000000001</v>
      </c>
      <c r="Q55" s="11">
        <v>0.31</v>
      </c>
      <c r="R55" s="11">
        <v>-7.4999999999999997E-2</v>
      </c>
    </row>
    <row r="56" spans="4:18" x14ac:dyDescent="0.2">
      <c r="D56" s="10">
        <v>38657</v>
      </c>
      <c r="E56" s="11">
        <v>3.5764999999999998</v>
      </c>
      <c r="F56" s="11">
        <v>-0.15</v>
      </c>
      <c r="G56" s="11">
        <v>-8.5000000000000006E-2</v>
      </c>
      <c r="H56" s="11">
        <v>-0.22</v>
      </c>
      <c r="I56" s="11">
        <v>-0.39500000000000002</v>
      </c>
      <c r="J56" s="11">
        <v>0.25</v>
      </c>
      <c r="K56" s="11">
        <v>0.14000000000000001</v>
      </c>
      <c r="L56" s="11">
        <v>0.5</v>
      </c>
      <c r="M56" s="11">
        <v>2.5000000000000001E-3</v>
      </c>
      <c r="N56" s="11">
        <v>4.43132260815342E-2</v>
      </c>
      <c r="O56" s="11">
        <v>0.248</v>
      </c>
      <c r="P56" s="11">
        <v>-0.14000000000000001</v>
      </c>
      <c r="Q56" s="11">
        <v>0.3</v>
      </c>
      <c r="R56" s="11">
        <v>-7.4999999999999997E-2</v>
      </c>
    </row>
    <row r="57" spans="4:18" x14ac:dyDescent="0.2">
      <c r="D57" s="10">
        <v>38687</v>
      </c>
      <c r="E57" s="11">
        <v>3.7334999999999998</v>
      </c>
      <c r="F57" s="11">
        <v>-0.15</v>
      </c>
      <c r="G57" s="11">
        <v>-8.5000000000000006E-2</v>
      </c>
      <c r="H57" s="11">
        <v>-0.22</v>
      </c>
      <c r="I57" s="11">
        <v>-0.39500000000000002</v>
      </c>
      <c r="J57" s="11">
        <v>0.25</v>
      </c>
      <c r="K57" s="11">
        <v>0.14000000000000001</v>
      </c>
      <c r="L57" s="11">
        <v>0.5</v>
      </c>
      <c r="M57" s="11">
        <v>2.5000000000000001E-3</v>
      </c>
      <c r="N57" s="11">
        <v>4.4609786394373102E-2</v>
      </c>
      <c r="O57" s="11">
        <v>0.308</v>
      </c>
      <c r="P57" s="11">
        <v>-0.14249999999999999</v>
      </c>
      <c r="Q57" s="11">
        <v>0.3</v>
      </c>
      <c r="R57" s="11">
        <v>-7.4999999999999997E-2</v>
      </c>
    </row>
    <row r="58" spans="4:18" x14ac:dyDescent="0.2">
      <c r="D58" s="10">
        <v>38718</v>
      </c>
      <c r="E58" s="11">
        <v>3.8285</v>
      </c>
      <c r="F58" s="11">
        <v>-0.15</v>
      </c>
      <c r="G58" s="11">
        <v>-7.4999999999999997E-2</v>
      </c>
      <c r="H58" s="11">
        <v>-0.22</v>
      </c>
      <c r="I58" s="11">
        <v>-0.39500000000000002</v>
      </c>
      <c r="J58" s="11">
        <v>0.25</v>
      </c>
      <c r="K58" s="11">
        <v>0.14000000000000001</v>
      </c>
      <c r="L58" s="11">
        <v>0.5</v>
      </c>
      <c r="M58" s="11">
        <v>2.5000000000000001E-3</v>
      </c>
      <c r="N58" s="11">
        <v>4.48979924363666E-2</v>
      </c>
      <c r="O58" s="11">
        <v>0.378</v>
      </c>
      <c r="P58" s="11">
        <v>-0.14499999999999999</v>
      </c>
      <c r="Q58" s="11">
        <v>0.3</v>
      </c>
      <c r="R58" s="11">
        <v>-6.5000000000000002E-2</v>
      </c>
    </row>
    <row r="59" spans="4:18" x14ac:dyDescent="0.2">
      <c r="D59" s="10">
        <v>38749</v>
      </c>
      <c r="E59" s="11">
        <v>3.7134999999999998</v>
      </c>
      <c r="F59" s="11">
        <v>-0.15</v>
      </c>
      <c r="G59" s="11">
        <v>-7.4999999999999997E-2</v>
      </c>
      <c r="H59" s="11">
        <v>-0.22</v>
      </c>
      <c r="I59" s="11">
        <v>-0.39500000000000002</v>
      </c>
      <c r="J59" s="11">
        <v>0.25</v>
      </c>
      <c r="K59" s="11">
        <v>0.14000000000000001</v>
      </c>
      <c r="L59" s="11">
        <v>0.5</v>
      </c>
      <c r="M59" s="11">
        <v>2.5000000000000001E-3</v>
      </c>
      <c r="N59" s="11">
        <v>4.5153035511365798E-2</v>
      </c>
      <c r="O59" s="11">
        <v>0.248</v>
      </c>
      <c r="P59" s="11">
        <v>-0.13750000000000001</v>
      </c>
      <c r="Q59" s="11">
        <v>0.3</v>
      </c>
      <c r="R59" s="11">
        <v>-6.5000000000000002E-2</v>
      </c>
    </row>
    <row r="60" spans="4:18" x14ac:dyDescent="0.2">
      <c r="D60" s="10">
        <v>38777</v>
      </c>
      <c r="E60" s="11">
        <v>3.5665</v>
      </c>
      <c r="F60" s="11">
        <v>-0.15</v>
      </c>
      <c r="G60" s="11">
        <v>-7.4999999999999997E-2</v>
      </c>
      <c r="H60" s="11">
        <v>-0.22</v>
      </c>
      <c r="I60" s="11">
        <v>-0.39500000000000002</v>
      </c>
      <c r="J60" s="11">
        <v>0.25</v>
      </c>
      <c r="K60" s="11">
        <v>0.14000000000000001</v>
      </c>
      <c r="L60" s="11">
        <v>0.5</v>
      </c>
      <c r="M60" s="11">
        <v>2.5000000000000001E-3</v>
      </c>
      <c r="N60" s="11">
        <v>4.5383397017173102E-2</v>
      </c>
      <c r="O60" s="11">
        <v>6.8000000000000005E-2</v>
      </c>
      <c r="P60" s="11">
        <v>-0.13500000000000001</v>
      </c>
      <c r="Q60" s="11">
        <v>0.3</v>
      </c>
      <c r="R60" s="11">
        <v>-6.5000000000000002E-2</v>
      </c>
    </row>
    <row r="61" spans="4:18" x14ac:dyDescent="0.2">
      <c r="D61" s="10">
        <v>38808</v>
      </c>
      <c r="E61" s="11">
        <v>3.4015</v>
      </c>
      <c r="F61" s="11">
        <v>-0.23</v>
      </c>
      <c r="G61" s="11">
        <v>-7.4999999999999997E-2</v>
      </c>
      <c r="H61" s="11">
        <v>-0.36</v>
      </c>
      <c r="I61" s="11">
        <v>-0.45500000000000002</v>
      </c>
      <c r="J61" s="11">
        <v>0.26</v>
      </c>
      <c r="K61" s="11">
        <v>0.03</v>
      </c>
      <c r="L61" s="11">
        <v>0.51</v>
      </c>
      <c r="M61" s="11">
        <v>2.5000000000000001E-3</v>
      </c>
      <c r="N61" s="11">
        <v>4.5638440133602701E-2</v>
      </c>
      <c r="O61" s="11">
        <v>-0.25</v>
      </c>
      <c r="P61" s="11">
        <v>-0.14000000000000001</v>
      </c>
      <c r="Q61" s="11">
        <v>0.31</v>
      </c>
      <c r="R61" s="11">
        <v>-6.5000000000000002E-2</v>
      </c>
    </row>
    <row r="62" spans="4:18" x14ac:dyDescent="0.2">
      <c r="D62" s="10">
        <v>38838</v>
      </c>
      <c r="E62" s="11">
        <v>3.3965000000000001</v>
      </c>
      <c r="F62" s="11">
        <v>-0.23</v>
      </c>
      <c r="G62" s="11">
        <v>-7.4999999999999997E-2</v>
      </c>
      <c r="H62" s="11">
        <v>-0.36</v>
      </c>
      <c r="I62" s="11">
        <v>-0.45500000000000002</v>
      </c>
      <c r="J62" s="11">
        <v>0.26</v>
      </c>
      <c r="K62" s="11">
        <v>0.03</v>
      </c>
      <c r="L62" s="11">
        <v>0.51</v>
      </c>
      <c r="M62" s="11">
        <v>2.5000000000000001E-3</v>
      </c>
      <c r="N62" s="11">
        <v>4.5885256073450599E-2</v>
      </c>
      <c r="O62" s="11">
        <v>-0.25</v>
      </c>
      <c r="P62" s="11">
        <v>-0.14000000000000001</v>
      </c>
      <c r="Q62" s="11">
        <v>0.31</v>
      </c>
      <c r="R62" s="11">
        <v>-6.5000000000000002E-2</v>
      </c>
    </row>
    <row r="63" spans="4:18" x14ac:dyDescent="0.2">
      <c r="D63" s="10">
        <v>38869</v>
      </c>
      <c r="E63" s="11">
        <v>3.4285000000000001</v>
      </c>
      <c r="F63" s="11">
        <v>-0.23</v>
      </c>
      <c r="G63" s="11">
        <v>-7.4999999999999997E-2</v>
      </c>
      <c r="H63" s="11">
        <v>-0.36</v>
      </c>
      <c r="I63" s="11">
        <v>-0.45500000000000002</v>
      </c>
      <c r="J63" s="11">
        <v>0.26</v>
      </c>
      <c r="K63" s="11">
        <v>0.03</v>
      </c>
      <c r="L63" s="11">
        <v>0.51</v>
      </c>
      <c r="M63" s="11">
        <v>2.5000000000000001E-3</v>
      </c>
      <c r="N63" s="11">
        <v>4.6140299232703803E-2</v>
      </c>
      <c r="O63" s="11">
        <v>-0.25</v>
      </c>
      <c r="P63" s="11">
        <v>-0.14000000000000001</v>
      </c>
      <c r="Q63" s="11">
        <v>0.31</v>
      </c>
      <c r="R63" s="11">
        <v>-6.5000000000000002E-2</v>
      </c>
    </row>
    <row r="64" spans="4:18" x14ac:dyDescent="0.2">
      <c r="D64" s="10">
        <v>38899</v>
      </c>
      <c r="E64" s="11">
        <v>3.4685000000000001</v>
      </c>
      <c r="F64" s="11">
        <v>-0.23</v>
      </c>
      <c r="G64" s="11">
        <v>-7.4999999999999997E-2</v>
      </c>
      <c r="H64" s="11">
        <v>-0.36</v>
      </c>
      <c r="I64" s="11">
        <v>-0.45500000000000002</v>
      </c>
      <c r="J64" s="11">
        <v>0.26</v>
      </c>
      <c r="K64" s="11">
        <v>0.03</v>
      </c>
      <c r="L64" s="11">
        <v>0.51</v>
      </c>
      <c r="M64" s="11">
        <v>2.5000000000000001E-3</v>
      </c>
      <c r="N64" s="11">
        <v>4.6387115213989603E-2</v>
      </c>
      <c r="O64" s="11">
        <v>-0.25</v>
      </c>
      <c r="P64" s="11">
        <v>-0.14000000000000001</v>
      </c>
      <c r="Q64" s="11">
        <v>0.31</v>
      </c>
      <c r="R64" s="11">
        <v>-6.5000000000000002E-2</v>
      </c>
    </row>
    <row r="65" spans="4:18" x14ac:dyDescent="0.2">
      <c r="D65" s="10">
        <v>38930</v>
      </c>
      <c r="E65" s="11">
        <v>3.5015000000000001</v>
      </c>
      <c r="F65" s="11">
        <v>-0.23</v>
      </c>
      <c r="G65" s="11">
        <v>-7.4999999999999997E-2</v>
      </c>
      <c r="H65" s="11">
        <v>-0.36</v>
      </c>
      <c r="I65" s="11">
        <v>-0.45500000000000002</v>
      </c>
      <c r="J65" s="11">
        <v>0.26</v>
      </c>
      <c r="K65" s="11">
        <v>0.03</v>
      </c>
      <c r="L65" s="11">
        <v>0.51</v>
      </c>
      <c r="M65" s="11">
        <v>2.5000000000000001E-3</v>
      </c>
      <c r="N65" s="11">
        <v>4.6642158416056602E-2</v>
      </c>
      <c r="O65" s="11">
        <v>-0.25</v>
      </c>
      <c r="P65" s="11">
        <v>-0.14000000000000001</v>
      </c>
      <c r="Q65" s="11">
        <v>0.31</v>
      </c>
      <c r="R65" s="11">
        <v>-6.5000000000000002E-2</v>
      </c>
    </row>
    <row r="66" spans="4:18" x14ac:dyDescent="0.2">
      <c r="D66" s="10">
        <v>38961</v>
      </c>
      <c r="E66" s="11">
        <v>3.4954999999999998</v>
      </c>
      <c r="F66" s="11">
        <v>-0.23</v>
      </c>
      <c r="G66" s="11">
        <v>-7.4999999999999997E-2</v>
      </c>
      <c r="H66" s="11">
        <v>-0.36</v>
      </c>
      <c r="I66" s="11">
        <v>-0.45500000000000002</v>
      </c>
      <c r="J66" s="11">
        <v>0.26</v>
      </c>
      <c r="K66" s="11">
        <v>0.03</v>
      </c>
      <c r="L66" s="11">
        <v>0.51</v>
      </c>
      <c r="M66" s="11">
        <v>2.5000000000000001E-3</v>
      </c>
      <c r="N66" s="11">
        <v>4.6897201639878101E-2</v>
      </c>
      <c r="O66" s="11">
        <v>-0.25</v>
      </c>
      <c r="P66" s="11">
        <v>-0.14000000000000001</v>
      </c>
      <c r="Q66" s="11">
        <v>0.31</v>
      </c>
      <c r="R66" s="11">
        <v>-6.5000000000000002E-2</v>
      </c>
    </row>
    <row r="67" spans="4:18" x14ac:dyDescent="0.2">
      <c r="D67" s="10">
        <v>38991</v>
      </c>
      <c r="E67" s="11">
        <v>3.4935</v>
      </c>
      <c r="F67" s="11">
        <v>-0.23</v>
      </c>
      <c r="G67" s="11">
        <v>-7.4999999999999997E-2</v>
      </c>
      <c r="H67" s="11">
        <v>-0.36</v>
      </c>
      <c r="I67" s="11">
        <v>-0.45500000000000002</v>
      </c>
      <c r="J67" s="11">
        <v>0.26</v>
      </c>
      <c r="K67" s="11">
        <v>0.03</v>
      </c>
      <c r="L67" s="11">
        <v>0.51</v>
      </c>
      <c r="M67" s="11">
        <v>2.5000000000000001E-3</v>
      </c>
      <c r="N67" s="11">
        <v>4.7144017683640599E-2</v>
      </c>
      <c r="O67" s="11">
        <v>-0.25</v>
      </c>
      <c r="P67" s="11">
        <v>-0.14000000000000001</v>
      </c>
      <c r="Q67" s="11">
        <v>0.31</v>
      </c>
      <c r="R67" s="11">
        <v>-6.5000000000000002E-2</v>
      </c>
    </row>
    <row r="68" spans="4:18" x14ac:dyDescent="0.2">
      <c r="D68" s="10">
        <v>39022</v>
      </c>
      <c r="E68" s="11">
        <v>3.6615000000000002</v>
      </c>
      <c r="F68" s="11">
        <v>-0.15</v>
      </c>
      <c r="G68" s="11">
        <v>-7.4999999999999997E-2</v>
      </c>
      <c r="H68" s="11">
        <v>-0.21</v>
      </c>
      <c r="I68" s="11">
        <v>-0.4</v>
      </c>
      <c r="J68" s="11">
        <v>0.25</v>
      </c>
      <c r="K68" s="11">
        <v>0.14000000000000001</v>
      </c>
      <c r="L68" s="11">
        <v>0.5</v>
      </c>
      <c r="M68" s="11">
        <v>2.5000000000000001E-3</v>
      </c>
      <c r="N68" s="11">
        <v>4.7363216873827198E-2</v>
      </c>
      <c r="O68" s="11">
        <v>0.248</v>
      </c>
      <c r="P68" s="11">
        <v>-0.14000000000000001</v>
      </c>
      <c r="Q68" s="11">
        <v>0.3</v>
      </c>
      <c r="R68" s="11">
        <v>-6.5000000000000002E-2</v>
      </c>
    </row>
    <row r="69" spans="4:18" x14ac:dyDescent="0.2">
      <c r="D69" s="10">
        <v>39052</v>
      </c>
      <c r="E69" s="11">
        <v>3.8184999999999998</v>
      </c>
      <c r="F69" s="11">
        <v>-0.15</v>
      </c>
      <c r="G69" s="11">
        <v>-7.4999999999999997E-2</v>
      </c>
      <c r="H69" s="11">
        <v>-0.21</v>
      </c>
      <c r="I69" s="11">
        <v>-0.4</v>
      </c>
      <c r="J69" s="11">
        <v>0.25</v>
      </c>
      <c r="K69" s="11">
        <v>0.14000000000000001</v>
      </c>
      <c r="L69" s="11">
        <v>0.5</v>
      </c>
      <c r="M69" s="11">
        <v>2.5000000000000001E-3</v>
      </c>
      <c r="N69" s="11">
        <v>4.7542825308345603E-2</v>
      </c>
      <c r="O69" s="11">
        <v>0.308</v>
      </c>
      <c r="P69" s="11">
        <v>-0.14249999999999999</v>
      </c>
      <c r="Q69" s="11">
        <v>0.3</v>
      </c>
      <c r="R69" s="11">
        <v>-6.5000000000000002E-2</v>
      </c>
    </row>
    <row r="70" spans="4:18" x14ac:dyDescent="0.2">
      <c r="D70" s="10">
        <v>39083</v>
      </c>
      <c r="E70" s="11">
        <v>3.9159999999999999</v>
      </c>
      <c r="F70" s="11">
        <v>-0.15</v>
      </c>
      <c r="G70" s="11">
        <v>-7.0000000000000007E-2</v>
      </c>
      <c r="H70" s="11">
        <v>-0.21</v>
      </c>
      <c r="I70" s="11">
        <v>-0.4</v>
      </c>
      <c r="J70" s="11">
        <v>0.25</v>
      </c>
      <c r="K70" s="11">
        <v>0.14000000000000001</v>
      </c>
      <c r="L70" s="11">
        <v>0.5</v>
      </c>
      <c r="M70" s="11">
        <v>2.5000000000000001E-3</v>
      </c>
      <c r="N70" s="11">
        <v>4.7728420702010797E-2</v>
      </c>
      <c r="O70" s="11">
        <v>0.378</v>
      </c>
      <c r="P70" s="11">
        <v>-0.14499999999999999</v>
      </c>
      <c r="Q70" s="11">
        <v>0.3</v>
      </c>
      <c r="R70" s="11">
        <v>-0.06</v>
      </c>
    </row>
    <row r="71" spans="4:18" x14ac:dyDescent="0.2">
      <c r="D71" s="10">
        <v>39114</v>
      </c>
      <c r="E71" s="11">
        <v>3.8010000000000002</v>
      </c>
      <c r="F71" s="11">
        <v>-0.15</v>
      </c>
      <c r="G71" s="11">
        <v>-7.0000000000000007E-2</v>
      </c>
      <c r="H71" s="11">
        <v>-0.21</v>
      </c>
      <c r="I71" s="11">
        <v>-0.4</v>
      </c>
      <c r="J71" s="11">
        <v>0.25</v>
      </c>
      <c r="K71" s="11">
        <v>0.14000000000000001</v>
      </c>
      <c r="L71" s="11">
        <v>0.5</v>
      </c>
      <c r="M71" s="11">
        <v>2.5000000000000001E-3</v>
      </c>
      <c r="N71" s="11">
        <v>4.7914016107189802E-2</v>
      </c>
      <c r="O71" s="11">
        <v>0.248</v>
      </c>
      <c r="P71" s="11">
        <v>-0.13750000000000001</v>
      </c>
      <c r="Q71" s="11">
        <v>0.3</v>
      </c>
      <c r="R71" s="11">
        <v>-0.06</v>
      </c>
    </row>
    <row r="72" spans="4:18" x14ac:dyDescent="0.2">
      <c r="D72" s="10">
        <v>39142</v>
      </c>
      <c r="E72" s="11">
        <v>3.6539999999999999</v>
      </c>
      <c r="F72" s="11">
        <v>-0.15</v>
      </c>
      <c r="G72" s="11">
        <v>-7.0000000000000007E-2</v>
      </c>
      <c r="H72" s="11">
        <v>-0.21</v>
      </c>
      <c r="I72" s="11">
        <v>-0.4</v>
      </c>
      <c r="J72" s="11">
        <v>0.25</v>
      </c>
      <c r="K72" s="11">
        <v>0.14000000000000001</v>
      </c>
      <c r="L72" s="11">
        <v>0.5</v>
      </c>
      <c r="M72" s="11">
        <v>2.5000000000000001E-3</v>
      </c>
      <c r="N72" s="11">
        <v>4.8081650676601299E-2</v>
      </c>
      <c r="O72" s="11">
        <v>6.8000000000000005E-2</v>
      </c>
      <c r="P72" s="11">
        <v>-0.13500000000000001</v>
      </c>
      <c r="Q72" s="11">
        <v>0.3</v>
      </c>
      <c r="R72" s="11">
        <v>-0.06</v>
      </c>
    </row>
    <row r="73" spans="4:18" x14ac:dyDescent="0.2">
      <c r="D73" s="10">
        <v>39173</v>
      </c>
      <c r="E73" s="11">
        <v>3.4889999999999999</v>
      </c>
      <c r="F73" s="11">
        <v>-0.23</v>
      </c>
      <c r="G73" s="11">
        <v>-7.0000000000000007E-2</v>
      </c>
      <c r="H73" s="11">
        <v>-0.36</v>
      </c>
      <c r="I73" s="11">
        <v>-0.45500000000000002</v>
      </c>
      <c r="J73" s="11">
        <v>0.26</v>
      </c>
      <c r="K73" s="11">
        <v>0.03</v>
      </c>
      <c r="L73" s="11">
        <v>0.51</v>
      </c>
      <c r="M73" s="11">
        <v>2.5000000000000001E-3</v>
      </c>
      <c r="N73" s="11">
        <v>4.8267246103689897E-2</v>
      </c>
      <c r="O73" s="11">
        <v>-0.25</v>
      </c>
      <c r="P73" s="11">
        <v>-0.14000000000000001</v>
      </c>
      <c r="Q73" s="11">
        <v>0.31</v>
      </c>
      <c r="R73" s="11">
        <v>-0.06</v>
      </c>
    </row>
    <row r="74" spans="4:18" x14ac:dyDescent="0.2">
      <c r="D74" s="10">
        <v>39203</v>
      </c>
      <c r="E74" s="11">
        <v>3.484</v>
      </c>
      <c r="F74" s="11">
        <v>-0.23</v>
      </c>
      <c r="G74" s="11">
        <v>-7.0000000000000007E-2</v>
      </c>
      <c r="H74" s="11">
        <v>-0.36</v>
      </c>
      <c r="I74" s="11">
        <v>-0.45500000000000002</v>
      </c>
      <c r="J74" s="11">
        <v>0.26</v>
      </c>
      <c r="K74" s="11">
        <v>0.03</v>
      </c>
      <c r="L74" s="11">
        <v>0.51</v>
      </c>
      <c r="M74" s="11">
        <v>2.5000000000000001E-3</v>
      </c>
      <c r="N74" s="11">
        <v>4.8446854592477398E-2</v>
      </c>
      <c r="O74" s="11">
        <v>-0.25</v>
      </c>
      <c r="P74" s="11">
        <v>-0.14000000000000001</v>
      </c>
      <c r="Q74" s="11">
        <v>0.31</v>
      </c>
      <c r="R74" s="11">
        <v>-0.06</v>
      </c>
    </row>
    <row r="75" spans="4:18" x14ac:dyDescent="0.2">
      <c r="D75" s="10">
        <v>39234</v>
      </c>
      <c r="E75" s="11">
        <v>3.516</v>
      </c>
      <c r="F75" s="11">
        <v>-0.23</v>
      </c>
      <c r="G75" s="11">
        <v>-7.0000000000000007E-2</v>
      </c>
      <c r="H75" s="11">
        <v>-0.36</v>
      </c>
      <c r="I75" s="11">
        <v>-0.45500000000000002</v>
      </c>
      <c r="J75" s="11">
        <v>0.26</v>
      </c>
      <c r="K75" s="11">
        <v>0.03</v>
      </c>
      <c r="L75" s="11">
        <v>0.51</v>
      </c>
      <c r="M75" s="11">
        <v>2.5000000000000001E-3</v>
      </c>
      <c r="N75" s="11">
        <v>4.8632450042215503E-2</v>
      </c>
      <c r="O75" s="11">
        <v>-0.25</v>
      </c>
      <c r="P75" s="11">
        <v>-0.14000000000000001</v>
      </c>
      <c r="Q75" s="11">
        <v>0.31</v>
      </c>
      <c r="R75" s="11">
        <v>-0.06</v>
      </c>
    </row>
    <row r="76" spans="4:18" x14ac:dyDescent="0.2">
      <c r="D76" s="10">
        <v>39264</v>
      </c>
      <c r="E76" s="11">
        <v>3.556</v>
      </c>
      <c r="F76" s="11">
        <v>-0.23</v>
      </c>
      <c r="G76" s="11">
        <v>-7.0000000000000007E-2</v>
      </c>
      <c r="H76" s="11">
        <v>-0.36</v>
      </c>
      <c r="I76" s="11">
        <v>-0.45500000000000002</v>
      </c>
      <c r="J76" s="11">
        <v>0.26</v>
      </c>
      <c r="K76" s="11">
        <v>0.03</v>
      </c>
      <c r="L76" s="11">
        <v>0.51</v>
      </c>
      <c r="M76" s="11">
        <v>2.5000000000000001E-3</v>
      </c>
      <c r="N76" s="11">
        <v>4.8812058552919299E-2</v>
      </c>
      <c r="O76" s="11">
        <v>-0.25</v>
      </c>
      <c r="P76" s="11">
        <v>-0.14000000000000001</v>
      </c>
      <c r="Q76" s="11">
        <v>0.31</v>
      </c>
      <c r="R76" s="11">
        <v>-0.06</v>
      </c>
    </row>
    <row r="77" spans="4:18" x14ac:dyDescent="0.2">
      <c r="D77" s="10">
        <v>39295</v>
      </c>
      <c r="E77" s="11">
        <v>3.589</v>
      </c>
      <c r="F77" s="11">
        <v>-0.23</v>
      </c>
      <c r="G77" s="11">
        <v>-7.0000000000000007E-2</v>
      </c>
      <c r="H77" s="11">
        <v>-0.36</v>
      </c>
      <c r="I77" s="11">
        <v>-0.45500000000000002</v>
      </c>
      <c r="J77" s="11">
        <v>0.26</v>
      </c>
      <c r="K77" s="11">
        <v>0.03</v>
      </c>
      <c r="L77" s="11">
        <v>0.51</v>
      </c>
      <c r="M77" s="11">
        <v>2.5000000000000001E-3</v>
      </c>
      <c r="N77" s="11">
        <v>4.8997654025301901E-2</v>
      </c>
      <c r="O77" s="11">
        <v>-0.25</v>
      </c>
      <c r="P77" s="11">
        <v>-0.14000000000000001</v>
      </c>
      <c r="Q77" s="11">
        <v>0.31</v>
      </c>
      <c r="R77" s="11">
        <v>-0.06</v>
      </c>
    </row>
    <row r="78" spans="4:18" x14ac:dyDescent="0.2">
      <c r="D78" s="10">
        <v>39326</v>
      </c>
      <c r="E78" s="11">
        <v>3.5830000000000002</v>
      </c>
      <c r="F78" s="11">
        <v>-0.23</v>
      </c>
      <c r="G78" s="11">
        <v>-7.0000000000000007E-2</v>
      </c>
      <c r="H78" s="11">
        <v>-0.36</v>
      </c>
      <c r="I78" s="11">
        <v>-0.45500000000000002</v>
      </c>
      <c r="J78" s="11">
        <v>0.26</v>
      </c>
      <c r="K78" s="11">
        <v>0.03</v>
      </c>
      <c r="L78" s="11">
        <v>0.51</v>
      </c>
      <c r="M78" s="11">
        <v>2.5000000000000001E-3</v>
      </c>
      <c r="N78" s="11">
        <v>4.9183249509190799E-2</v>
      </c>
      <c r="O78" s="11">
        <v>-0.25</v>
      </c>
      <c r="P78" s="11">
        <v>-0.14000000000000001</v>
      </c>
      <c r="Q78" s="11">
        <v>0.31</v>
      </c>
      <c r="R78" s="11">
        <v>-0.06</v>
      </c>
    </row>
    <row r="79" spans="4:18" x14ac:dyDescent="0.2">
      <c r="D79" s="10">
        <v>39356</v>
      </c>
      <c r="E79" s="11">
        <v>3.581</v>
      </c>
      <c r="F79" s="11">
        <v>-0.23</v>
      </c>
      <c r="G79" s="11">
        <v>-7.0000000000000007E-2</v>
      </c>
      <c r="H79" s="11">
        <v>-0.36</v>
      </c>
      <c r="I79" s="11">
        <v>-0.45500000000000002</v>
      </c>
      <c r="J79" s="11">
        <v>0.26</v>
      </c>
      <c r="K79" s="11">
        <v>0.03</v>
      </c>
      <c r="L79" s="11">
        <v>0.51</v>
      </c>
      <c r="M79" s="11">
        <v>2.5000000000000001E-3</v>
      </c>
      <c r="N79" s="11">
        <v>4.9362858052941501E-2</v>
      </c>
      <c r="O79" s="11">
        <v>-0.25</v>
      </c>
      <c r="P79" s="11">
        <v>-0.14000000000000001</v>
      </c>
      <c r="Q79" s="11">
        <v>0.31</v>
      </c>
      <c r="R79" s="11">
        <v>-0.06</v>
      </c>
    </row>
    <row r="80" spans="4:18" x14ac:dyDescent="0.2">
      <c r="D80" s="10">
        <v>39387</v>
      </c>
      <c r="E80" s="11">
        <v>3.7490000000000001</v>
      </c>
      <c r="F80" s="11">
        <v>-0.15</v>
      </c>
      <c r="G80" s="11">
        <v>-7.0000000000000007E-2</v>
      </c>
      <c r="H80" s="11">
        <v>-0.2</v>
      </c>
      <c r="I80" s="11">
        <v>-0.41</v>
      </c>
      <c r="J80" s="11">
        <v>0.25</v>
      </c>
      <c r="K80" s="11">
        <v>0.14000000000000001</v>
      </c>
      <c r="L80" s="11">
        <v>0.5</v>
      </c>
      <c r="M80" s="11">
        <v>2.5000000000000001E-3</v>
      </c>
      <c r="N80" s="11">
        <v>4.9548453559469199E-2</v>
      </c>
      <c r="O80" s="11">
        <v>0.248</v>
      </c>
      <c r="P80" s="11">
        <v>-0.14000000000000001</v>
      </c>
      <c r="Q80" s="11">
        <v>0.3</v>
      </c>
      <c r="R80" s="11">
        <v>-0.06</v>
      </c>
    </row>
    <row r="81" spans="4:18" x14ac:dyDescent="0.2">
      <c r="D81" s="10">
        <v>39417</v>
      </c>
      <c r="E81" s="11">
        <v>3.9060000000000001</v>
      </c>
      <c r="F81" s="11">
        <v>-0.15</v>
      </c>
      <c r="G81" s="11">
        <v>-7.0000000000000007E-2</v>
      </c>
      <c r="H81" s="11">
        <v>-0.2</v>
      </c>
      <c r="I81" s="11">
        <v>-0.41</v>
      </c>
      <c r="J81" s="11">
        <v>0.25</v>
      </c>
      <c r="K81" s="11">
        <v>0.14000000000000001</v>
      </c>
      <c r="L81" s="11">
        <v>0.5</v>
      </c>
      <c r="M81" s="11">
        <v>2.5000000000000001E-3</v>
      </c>
      <c r="N81" s="11">
        <v>4.9728062125126399E-2</v>
      </c>
      <c r="O81" s="11">
        <v>0.308</v>
      </c>
      <c r="P81" s="11">
        <v>-0.14249999999999999</v>
      </c>
      <c r="Q81" s="11">
        <v>0.3</v>
      </c>
      <c r="R81" s="11">
        <v>-0.06</v>
      </c>
    </row>
    <row r="82" spans="4:18" x14ac:dyDescent="0.2">
      <c r="D82" s="10">
        <v>39448</v>
      </c>
      <c r="E82" s="11">
        <v>4.0060000000000002</v>
      </c>
      <c r="F82" s="11">
        <v>-0.15</v>
      </c>
      <c r="G82" s="11">
        <v>-7.0000000000000007E-2</v>
      </c>
      <c r="H82" s="11">
        <v>-0.2</v>
      </c>
      <c r="I82" s="11">
        <v>-0.41</v>
      </c>
      <c r="J82" s="11">
        <v>0.25</v>
      </c>
      <c r="K82" s="11">
        <v>0.14000000000000001</v>
      </c>
      <c r="L82" s="11">
        <v>0.5</v>
      </c>
      <c r="M82" s="11">
        <v>2.5000000000000001E-3</v>
      </c>
      <c r="N82" s="11">
        <v>4.9913657654288901E-2</v>
      </c>
      <c r="O82" s="11">
        <v>0.378</v>
      </c>
      <c r="P82" s="11">
        <v>-0.14499999999999999</v>
      </c>
      <c r="Q82" s="11">
        <v>0.3</v>
      </c>
      <c r="R82" s="11">
        <v>-0.06</v>
      </c>
    </row>
    <row r="83" spans="4:18" x14ac:dyDescent="0.2">
      <c r="D83" s="10">
        <v>39479</v>
      </c>
      <c r="E83" s="11">
        <v>3.891</v>
      </c>
      <c r="F83" s="11">
        <v>-0.15</v>
      </c>
      <c r="G83" s="11">
        <v>-7.0000000000000007E-2</v>
      </c>
      <c r="H83" s="11">
        <v>-0.2</v>
      </c>
      <c r="I83" s="11">
        <v>-0.41</v>
      </c>
      <c r="J83" s="11">
        <v>0.25</v>
      </c>
      <c r="K83" s="11">
        <v>0.14000000000000001</v>
      </c>
      <c r="L83" s="11">
        <v>0.5</v>
      </c>
      <c r="M83" s="11">
        <v>2.5000000000000001E-3</v>
      </c>
      <c r="N83" s="11">
        <v>5.0099253194952897E-2</v>
      </c>
      <c r="O83" s="11">
        <v>0.248</v>
      </c>
      <c r="P83" s="11">
        <v>-0.13750000000000001</v>
      </c>
      <c r="Q83" s="11">
        <v>0.3</v>
      </c>
      <c r="R83" s="11">
        <v>-0.06</v>
      </c>
    </row>
    <row r="84" spans="4:18" x14ac:dyDescent="0.2">
      <c r="D84" s="10">
        <v>39508</v>
      </c>
      <c r="E84" s="11">
        <v>3.7440000000000002</v>
      </c>
      <c r="F84" s="11">
        <v>-0.15</v>
      </c>
      <c r="G84" s="11">
        <v>-7.0000000000000007E-2</v>
      </c>
      <c r="H84" s="11">
        <v>-0.2</v>
      </c>
      <c r="I84" s="11">
        <v>-0.41</v>
      </c>
      <c r="J84" s="11">
        <v>0.25</v>
      </c>
      <c r="K84" s="11">
        <v>0.14000000000000001</v>
      </c>
      <c r="L84" s="11">
        <v>0.5</v>
      </c>
      <c r="M84" s="11">
        <v>2.5000000000000001E-3</v>
      </c>
      <c r="N84" s="11">
        <v>5.0272874840179102E-2</v>
      </c>
      <c r="O84" s="11">
        <v>6.8000000000000005E-2</v>
      </c>
      <c r="P84" s="11">
        <v>-0.13500000000000001</v>
      </c>
      <c r="Q84" s="11">
        <v>0.3</v>
      </c>
      <c r="R84" s="11">
        <v>-0.06</v>
      </c>
    </row>
    <row r="85" spans="4:18" x14ac:dyDescent="0.2">
      <c r="D85" s="10">
        <v>39539</v>
      </c>
      <c r="E85" s="11">
        <v>3.5790000000000002</v>
      </c>
      <c r="F85" s="11">
        <v>-0.23</v>
      </c>
      <c r="G85" s="11">
        <v>-7.0000000000000007E-2</v>
      </c>
      <c r="H85" s="11">
        <v>-0.36</v>
      </c>
      <c r="I85" s="11">
        <v>-0.46500000000000002</v>
      </c>
      <c r="J85" s="11">
        <v>0.26</v>
      </c>
      <c r="K85" s="11">
        <v>0.03</v>
      </c>
      <c r="L85" s="11">
        <v>0.51</v>
      </c>
      <c r="M85" s="11">
        <v>2.5000000000000001E-3</v>
      </c>
      <c r="N85" s="11">
        <v>5.0458470403100801E-2</v>
      </c>
      <c r="O85" s="11">
        <v>-0.25</v>
      </c>
      <c r="P85" s="11">
        <v>-0.14000000000000001</v>
      </c>
      <c r="Q85" s="11">
        <v>0.31</v>
      </c>
      <c r="R85" s="11">
        <v>-0.06</v>
      </c>
    </row>
    <row r="86" spans="4:18" x14ac:dyDescent="0.2">
      <c r="D86" s="10">
        <v>39569</v>
      </c>
      <c r="E86" s="11">
        <v>3.5739999999999998</v>
      </c>
      <c r="F86" s="11">
        <v>-0.23</v>
      </c>
      <c r="G86" s="11">
        <v>-7.0000000000000007E-2</v>
      </c>
      <c r="H86" s="11">
        <v>-0.36</v>
      </c>
      <c r="I86" s="11">
        <v>-0.46500000000000002</v>
      </c>
      <c r="J86" s="11">
        <v>0.26</v>
      </c>
      <c r="K86" s="11">
        <v>0.03</v>
      </c>
      <c r="L86" s="11">
        <v>0.51</v>
      </c>
      <c r="M86" s="11">
        <v>2.5000000000000001E-3</v>
      </c>
      <c r="N86" s="11">
        <v>5.0638079023327599E-2</v>
      </c>
      <c r="O86" s="11">
        <v>-0.25</v>
      </c>
      <c r="P86" s="11">
        <v>-0.14000000000000001</v>
      </c>
      <c r="Q86" s="11">
        <v>0.31</v>
      </c>
      <c r="R86" s="11">
        <v>-0.06</v>
      </c>
    </row>
    <row r="87" spans="4:18" x14ac:dyDescent="0.2">
      <c r="D87" s="10">
        <v>39600</v>
      </c>
      <c r="E87" s="11">
        <v>3.6059999999999999</v>
      </c>
      <c r="F87" s="11">
        <v>-0.23</v>
      </c>
      <c r="G87" s="11">
        <v>-7.0000000000000007E-2</v>
      </c>
      <c r="H87" s="11">
        <v>-0.36</v>
      </c>
      <c r="I87" s="11">
        <v>-0.46500000000000002</v>
      </c>
      <c r="J87" s="11">
        <v>0.26</v>
      </c>
      <c r="K87" s="11">
        <v>0.03</v>
      </c>
      <c r="L87" s="11">
        <v>0.51</v>
      </c>
      <c r="M87" s="11">
        <v>2.5000000000000001E-3</v>
      </c>
      <c r="N87" s="11">
        <v>5.0823674608874402E-2</v>
      </c>
      <c r="O87" s="11">
        <v>-0.25</v>
      </c>
      <c r="P87" s="11">
        <v>-0.14000000000000001</v>
      </c>
      <c r="Q87" s="11">
        <v>0.31</v>
      </c>
      <c r="R87" s="11">
        <v>-0.06</v>
      </c>
    </row>
    <row r="88" spans="4:18" x14ac:dyDescent="0.2">
      <c r="D88" s="10">
        <v>39630</v>
      </c>
      <c r="E88" s="11">
        <v>3.6459999999999999</v>
      </c>
      <c r="F88" s="11">
        <v>-0.23</v>
      </c>
      <c r="G88" s="11">
        <v>-7.0000000000000007E-2</v>
      </c>
      <c r="H88" s="11">
        <v>-0.36</v>
      </c>
      <c r="I88" s="11">
        <v>-0.46500000000000002</v>
      </c>
      <c r="J88" s="11">
        <v>0.26</v>
      </c>
      <c r="K88" s="11">
        <v>0.03</v>
      </c>
      <c r="L88" s="11">
        <v>0.51</v>
      </c>
      <c r="M88" s="11">
        <v>2.5000000000000001E-3</v>
      </c>
      <c r="N88" s="11">
        <v>5.1003283250993903E-2</v>
      </c>
      <c r="O88" s="11">
        <v>-0.25</v>
      </c>
      <c r="P88" s="11">
        <v>-0.14000000000000001</v>
      </c>
      <c r="Q88" s="11">
        <v>0.31</v>
      </c>
      <c r="R88" s="11">
        <v>-0.06</v>
      </c>
    </row>
    <row r="89" spans="4:18" x14ac:dyDescent="0.2">
      <c r="D89" s="10">
        <v>39661</v>
      </c>
      <c r="E89" s="11">
        <v>3.6789999999999998</v>
      </c>
      <c r="F89" s="11">
        <v>-0.23</v>
      </c>
      <c r="G89" s="11">
        <v>-7.0000000000000007E-2</v>
      </c>
      <c r="H89" s="11">
        <v>-0.36</v>
      </c>
      <c r="I89" s="11">
        <v>-0.46500000000000002</v>
      </c>
      <c r="J89" s="11">
        <v>0.26</v>
      </c>
      <c r="K89" s="11">
        <v>0.03</v>
      </c>
      <c r="L89" s="11">
        <v>0.51</v>
      </c>
      <c r="M89" s="11">
        <v>2.5000000000000001E-3</v>
      </c>
      <c r="N89" s="11">
        <v>5.1188878859161201E-2</v>
      </c>
      <c r="O89" s="11">
        <v>-0.25</v>
      </c>
      <c r="P89" s="11">
        <v>-0.14000000000000001</v>
      </c>
      <c r="Q89" s="11">
        <v>0.31</v>
      </c>
      <c r="R89" s="11">
        <v>-0.06</v>
      </c>
    </row>
    <row r="90" spans="4:18" x14ac:dyDescent="0.2">
      <c r="D90" s="10">
        <v>39692</v>
      </c>
      <c r="E90" s="11">
        <v>3.673</v>
      </c>
      <c r="F90" s="11">
        <v>-0.23</v>
      </c>
      <c r="G90" s="11">
        <v>-7.0000000000000007E-2</v>
      </c>
      <c r="H90" s="11">
        <v>-0.36</v>
      </c>
      <c r="I90" s="11">
        <v>-0.46500000000000002</v>
      </c>
      <c r="J90" s="11">
        <v>0.26</v>
      </c>
      <c r="K90" s="11">
        <v>0.03</v>
      </c>
      <c r="L90" s="11">
        <v>0.51</v>
      </c>
      <c r="M90" s="11">
        <v>2.5000000000000001E-3</v>
      </c>
      <c r="N90" s="11">
        <v>5.1374474478822499E-2</v>
      </c>
      <c r="O90" s="11">
        <v>-0.25</v>
      </c>
      <c r="P90" s="11">
        <v>-0.14000000000000001</v>
      </c>
      <c r="Q90" s="11">
        <v>0.31</v>
      </c>
      <c r="R90" s="11">
        <v>-0.06</v>
      </c>
    </row>
    <row r="91" spans="4:18" x14ac:dyDescent="0.2">
      <c r="D91" s="10">
        <v>39722</v>
      </c>
      <c r="E91" s="11">
        <v>3.6709999999999998</v>
      </c>
      <c r="F91" s="11">
        <v>-0.23</v>
      </c>
      <c r="G91" s="11">
        <v>-7.0000000000000007E-2</v>
      </c>
      <c r="H91" s="11">
        <v>-0.36</v>
      </c>
      <c r="I91" s="11">
        <v>-0.46500000000000002</v>
      </c>
      <c r="J91" s="11">
        <v>0.26</v>
      </c>
      <c r="K91" s="11">
        <v>0.03</v>
      </c>
      <c r="L91" s="11">
        <v>0.51</v>
      </c>
      <c r="M91" s="11">
        <v>2.5000000000000001E-3</v>
      </c>
      <c r="N91" s="11">
        <v>5.1554083153953802E-2</v>
      </c>
      <c r="O91" s="11">
        <v>-0.25</v>
      </c>
      <c r="P91" s="11">
        <v>-0.14000000000000001</v>
      </c>
      <c r="Q91" s="11">
        <v>0.31</v>
      </c>
      <c r="R91" s="11">
        <v>-0.06</v>
      </c>
    </row>
    <row r="92" spans="4:18" x14ac:dyDescent="0.2">
      <c r="D92" s="10">
        <v>39753</v>
      </c>
      <c r="E92" s="11">
        <v>3.839</v>
      </c>
      <c r="F92" s="11">
        <v>-0.15</v>
      </c>
      <c r="G92" s="11">
        <v>-7.0000000000000007E-2</v>
      </c>
      <c r="H92" s="11">
        <v>-0.2</v>
      </c>
      <c r="I92" s="11">
        <v>-0.44</v>
      </c>
      <c r="J92" s="11">
        <v>0.25</v>
      </c>
      <c r="K92" s="11">
        <v>0</v>
      </c>
      <c r="L92" s="11">
        <v>0.53</v>
      </c>
      <c r="M92" s="11">
        <v>2.5000000000000001E-3</v>
      </c>
      <c r="N92" s="11">
        <v>5.16997210675618E-2</v>
      </c>
      <c r="O92" s="11">
        <v>0.248</v>
      </c>
      <c r="P92" s="11">
        <v>-0.14000000000000001</v>
      </c>
      <c r="Q92" s="11">
        <v>0.33</v>
      </c>
      <c r="R92" s="11">
        <v>-0.06</v>
      </c>
    </row>
    <row r="93" spans="4:18" x14ac:dyDescent="0.2">
      <c r="D93" s="10">
        <v>39783</v>
      </c>
      <c r="E93" s="11">
        <v>3.996</v>
      </c>
      <c r="F93" s="11">
        <v>-0.15</v>
      </c>
      <c r="G93" s="11">
        <v>-7.0000000000000007E-2</v>
      </c>
      <c r="H93" s="11">
        <v>-0.2</v>
      </c>
      <c r="I93" s="11">
        <v>-0.44</v>
      </c>
      <c r="J93" s="11">
        <v>0.25</v>
      </c>
      <c r="K93" s="11">
        <v>0</v>
      </c>
      <c r="L93" s="11">
        <v>0.53</v>
      </c>
      <c r="M93" s="11">
        <v>2.5000000000000001E-3</v>
      </c>
      <c r="N93" s="11">
        <v>5.1808816120431499E-2</v>
      </c>
      <c r="O93" s="11">
        <v>0.308</v>
      </c>
      <c r="P93" s="11">
        <v>-0.14249999999999999</v>
      </c>
      <c r="Q93" s="11">
        <v>0.33</v>
      </c>
      <c r="R93" s="11">
        <v>-0.06</v>
      </c>
    </row>
    <row r="94" spans="4:18" x14ac:dyDescent="0.2">
      <c r="D94" s="10">
        <v>39814</v>
      </c>
      <c r="E94" s="11">
        <v>4.0984999999999996</v>
      </c>
      <c r="F94" s="11">
        <v>-0.15</v>
      </c>
      <c r="G94" s="11">
        <v>-7.0000000000000007E-2</v>
      </c>
      <c r="H94" s="11">
        <v>-0.2</v>
      </c>
      <c r="I94" s="11">
        <v>-0.44</v>
      </c>
      <c r="J94" s="11">
        <v>0.25</v>
      </c>
      <c r="K94" s="11">
        <v>0</v>
      </c>
      <c r="L94" s="11">
        <v>0.53</v>
      </c>
      <c r="M94" s="11">
        <v>2.5000000000000001E-3</v>
      </c>
      <c r="N94" s="11">
        <v>5.19215476792345E-2</v>
      </c>
      <c r="O94" s="11">
        <v>0.378</v>
      </c>
      <c r="P94" s="11">
        <v>-0.14499999999999999</v>
      </c>
      <c r="Q94" s="11">
        <v>0.33</v>
      </c>
      <c r="R94" s="11">
        <v>-0.06</v>
      </c>
    </row>
    <row r="95" spans="4:18" x14ac:dyDescent="0.2">
      <c r="D95" s="10">
        <v>39845</v>
      </c>
      <c r="E95" s="11">
        <v>3.9834999999999998</v>
      </c>
      <c r="F95" s="11">
        <v>-0.15</v>
      </c>
      <c r="G95" s="11">
        <v>-7.0000000000000007E-2</v>
      </c>
      <c r="H95" s="11">
        <v>-0.2</v>
      </c>
      <c r="I95" s="11">
        <v>-0.44</v>
      </c>
      <c r="J95" s="11">
        <v>0.25</v>
      </c>
      <c r="K95" s="11">
        <v>0</v>
      </c>
      <c r="L95" s="11">
        <v>0.53</v>
      </c>
      <c r="M95" s="11">
        <v>2.5000000000000001E-3</v>
      </c>
      <c r="N95" s="11">
        <v>5.2034279242276299E-2</v>
      </c>
      <c r="O95" s="11">
        <v>0.248</v>
      </c>
      <c r="P95" s="11">
        <v>-0.13750000000000001</v>
      </c>
      <c r="Q95" s="11">
        <v>0.33</v>
      </c>
      <c r="R95" s="11">
        <v>-0.06</v>
      </c>
    </row>
    <row r="96" spans="4:18" x14ac:dyDescent="0.2">
      <c r="D96" s="10">
        <v>39873</v>
      </c>
      <c r="E96" s="11">
        <v>3.8365</v>
      </c>
      <c r="F96" s="11">
        <v>-0.15</v>
      </c>
      <c r="G96" s="11">
        <v>-7.0000000000000007E-2</v>
      </c>
      <c r="H96" s="11">
        <v>-0.2</v>
      </c>
      <c r="I96" s="11">
        <v>-0.44</v>
      </c>
      <c r="J96" s="11">
        <v>0.25</v>
      </c>
      <c r="K96" s="11">
        <v>0</v>
      </c>
      <c r="L96" s="11">
        <v>0.53</v>
      </c>
      <c r="M96" s="11">
        <v>2.5000000000000001E-3</v>
      </c>
      <c r="N96" s="11">
        <v>5.2136101302860699E-2</v>
      </c>
      <c r="O96" s="11">
        <v>6.8000000000000005E-2</v>
      </c>
      <c r="P96" s="11">
        <v>-0.13500000000000001</v>
      </c>
      <c r="Q96" s="11">
        <v>0.33</v>
      </c>
      <c r="R96" s="11">
        <v>-0.06</v>
      </c>
    </row>
    <row r="97" spans="4:18" x14ac:dyDescent="0.2">
      <c r="D97" s="10">
        <v>39904</v>
      </c>
      <c r="E97" s="11">
        <v>3.6715</v>
      </c>
      <c r="F97" s="11">
        <v>-0.23</v>
      </c>
      <c r="G97" s="11">
        <v>-7.0000000000000007E-2</v>
      </c>
      <c r="H97" s="11">
        <v>-0.35</v>
      </c>
      <c r="I97" s="11">
        <v>-0.53</v>
      </c>
      <c r="J97" s="11">
        <v>0.26</v>
      </c>
      <c r="K97" s="11">
        <v>0</v>
      </c>
      <c r="L97" s="11">
        <v>0.54</v>
      </c>
      <c r="M97" s="11">
        <v>2.5000000000000001E-3</v>
      </c>
      <c r="N97" s="11">
        <v>5.2248832873969898E-2</v>
      </c>
      <c r="O97" s="11">
        <v>-0.25</v>
      </c>
      <c r="P97" s="11">
        <v>-0.14000000000000001</v>
      </c>
      <c r="Q97" s="11">
        <v>0.34</v>
      </c>
      <c r="R97" s="11">
        <v>-0.06</v>
      </c>
    </row>
    <row r="98" spans="4:18" x14ac:dyDescent="0.2">
      <c r="D98" s="10">
        <v>39934</v>
      </c>
      <c r="E98" s="11">
        <v>3.6665000000000001</v>
      </c>
      <c r="F98" s="11">
        <v>-0.23</v>
      </c>
      <c r="G98" s="11">
        <v>-7.0000000000000007E-2</v>
      </c>
      <c r="H98" s="11">
        <v>-0.35</v>
      </c>
      <c r="I98" s="11">
        <v>-0.53</v>
      </c>
      <c r="J98" s="11">
        <v>0.26</v>
      </c>
      <c r="K98" s="11">
        <v>0</v>
      </c>
      <c r="L98" s="11">
        <v>0.54</v>
      </c>
      <c r="M98" s="11">
        <v>2.5000000000000001E-3</v>
      </c>
      <c r="N98" s="11">
        <v>5.2357927946821398E-2</v>
      </c>
      <c r="O98" s="11">
        <v>-0.25</v>
      </c>
      <c r="P98" s="11">
        <v>-0.14000000000000001</v>
      </c>
      <c r="Q98" s="11">
        <v>0.34</v>
      </c>
      <c r="R98" s="11">
        <v>-0.06</v>
      </c>
    </row>
    <row r="99" spans="4:18" x14ac:dyDescent="0.2">
      <c r="D99" s="10">
        <v>39965</v>
      </c>
      <c r="E99" s="11">
        <v>3.6985000000000001</v>
      </c>
      <c r="F99" s="11">
        <v>-0.23</v>
      </c>
      <c r="G99" s="11">
        <v>-7.0000000000000007E-2</v>
      </c>
      <c r="H99" s="11">
        <v>-0.35</v>
      </c>
      <c r="I99" s="11">
        <v>-0.53</v>
      </c>
      <c r="J99" s="11">
        <v>0.26</v>
      </c>
      <c r="K99" s="11">
        <v>0</v>
      </c>
      <c r="L99" s="11">
        <v>0.54</v>
      </c>
      <c r="M99" s="11">
        <v>2.5000000000000001E-3</v>
      </c>
      <c r="N99" s="11">
        <v>5.2470659526270898E-2</v>
      </c>
      <c r="O99" s="11">
        <v>-0.25</v>
      </c>
      <c r="P99" s="11">
        <v>-0.14000000000000001</v>
      </c>
      <c r="Q99" s="11">
        <v>0.34</v>
      </c>
      <c r="R99" s="11">
        <v>-0.06</v>
      </c>
    </row>
    <row r="100" spans="4:18" x14ac:dyDescent="0.2">
      <c r="D100" s="10">
        <v>39995</v>
      </c>
      <c r="E100" s="11">
        <v>3.7385000000000002</v>
      </c>
      <c r="F100" s="11">
        <v>-0.23</v>
      </c>
      <c r="G100" s="11">
        <v>-7.0000000000000007E-2</v>
      </c>
      <c r="H100" s="11">
        <v>-0.35</v>
      </c>
      <c r="I100" s="11">
        <v>-0.53</v>
      </c>
      <c r="J100" s="11">
        <v>0.26</v>
      </c>
      <c r="K100" s="11">
        <v>0</v>
      </c>
      <c r="L100" s="11">
        <v>0.54</v>
      </c>
      <c r="M100" s="11">
        <v>2.5000000000000001E-3</v>
      </c>
      <c r="N100" s="11">
        <v>5.25797546071924E-2</v>
      </c>
      <c r="O100" s="11">
        <v>-0.25</v>
      </c>
      <c r="P100" s="11">
        <v>-0.14000000000000001</v>
      </c>
      <c r="Q100" s="11">
        <v>0.34</v>
      </c>
      <c r="R100" s="11">
        <v>-0.06</v>
      </c>
    </row>
    <row r="101" spans="4:18" x14ac:dyDescent="0.2">
      <c r="D101" s="10">
        <v>40026</v>
      </c>
      <c r="E101" s="11">
        <v>3.7715000000000001</v>
      </c>
      <c r="F101" s="11">
        <v>-0.23</v>
      </c>
      <c r="G101" s="11">
        <v>-7.0000000000000007E-2</v>
      </c>
      <c r="H101" s="11">
        <v>-0.35</v>
      </c>
      <c r="I101" s="11">
        <v>-0.53</v>
      </c>
      <c r="J101" s="11">
        <v>0.26</v>
      </c>
      <c r="K101" s="11">
        <v>0</v>
      </c>
      <c r="L101" s="11">
        <v>0.54</v>
      </c>
      <c r="M101" s="11">
        <v>2.5000000000000001E-3</v>
      </c>
      <c r="N101" s="11">
        <v>5.2692486194980702E-2</v>
      </c>
      <c r="O101" s="11">
        <v>-0.25</v>
      </c>
      <c r="P101" s="11">
        <v>-0.14000000000000001</v>
      </c>
      <c r="Q101" s="11">
        <v>0.34</v>
      </c>
      <c r="R101" s="11">
        <v>-0.06</v>
      </c>
    </row>
    <row r="102" spans="4:18" x14ac:dyDescent="0.2">
      <c r="D102" s="10">
        <v>40057</v>
      </c>
      <c r="E102" s="11">
        <v>3.7654999999999998</v>
      </c>
      <c r="F102" s="11">
        <v>-0.23</v>
      </c>
      <c r="G102" s="11">
        <v>-7.0000000000000007E-2</v>
      </c>
      <c r="H102" s="11">
        <v>-0.35</v>
      </c>
      <c r="I102" s="11">
        <v>-0.53</v>
      </c>
      <c r="J102" s="11">
        <v>0.26</v>
      </c>
      <c r="K102" s="11">
        <v>0</v>
      </c>
      <c r="L102" s="11">
        <v>0.54</v>
      </c>
      <c r="M102" s="11">
        <v>2.5000000000000001E-3</v>
      </c>
      <c r="N102" s="11">
        <v>5.2805217787006899E-2</v>
      </c>
      <c r="O102" s="11">
        <v>-0.25</v>
      </c>
      <c r="P102" s="11">
        <v>-0.14000000000000001</v>
      </c>
      <c r="Q102" s="11">
        <v>0.34</v>
      </c>
      <c r="R102" s="11">
        <v>-0.06</v>
      </c>
    </row>
    <row r="103" spans="4:18" x14ac:dyDescent="0.2">
      <c r="D103" s="10">
        <v>40087</v>
      </c>
      <c r="E103" s="11">
        <v>3.7635000000000001</v>
      </c>
      <c r="F103" s="11">
        <v>-0.23</v>
      </c>
      <c r="G103" s="11">
        <v>-7.0000000000000007E-2</v>
      </c>
      <c r="H103" s="11">
        <v>-0.35</v>
      </c>
      <c r="I103" s="11">
        <v>-0.53</v>
      </c>
      <c r="J103" s="11">
        <v>0.26</v>
      </c>
      <c r="K103" s="11">
        <v>0</v>
      </c>
      <c r="L103" s="11">
        <v>0.54</v>
      </c>
      <c r="M103" s="11">
        <v>2.5000000000000001E-3</v>
      </c>
      <c r="N103" s="11">
        <v>5.2914312880099103E-2</v>
      </c>
      <c r="O103" s="11">
        <v>-0.25</v>
      </c>
      <c r="P103" s="11">
        <v>-0.14000000000000001</v>
      </c>
      <c r="Q103" s="11">
        <v>0.34</v>
      </c>
      <c r="R103" s="11">
        <v>-0.06</v>
      </c>
    </row>
    <row r="104" spans="4:18" x14ac:dyDescent="0.2">
      <c r="D104" s="10">
        <v>40118</v>
      </c>
      <c r="E104" s="11">
        <v>3.9315000000000002</v>
      </c>
      <c r="F104" s="11">
        <v>-0.15</v>
      </c>
      <c r="G104" s="11">
        <v>-7.0000000000000007E-2</v>
      </c>
      <c r="H104" s="11">
        <v>-0.2</v>
      </c>
      <c r="I104" s="11">
        <v>-0.47</v>
      </c>
      <c r="J104" s="11">
        <v>0.25</v>
      </c>
      <c r="K104" s="11">
        <v>0</v>
      </c>
      <c r="L104" s="11">
        <v>0.53</v>
      </c>
      <c r="M104" s="11">
        <v>2.5000000000000001E-3</v>
      </c>
      <c r="N104" s="11">
        <v>5.3027044480462603E-2</v>
      </c>
      <c r="O104" s="11">
        <v>0.248</v>
      </c>
      <c r="P104" s="11">
        <v>-0.14000000000000001</v>
      </c>
      <c r="Q104" s="11">
        <v>0.33</v>
      </c>
      <c r="R104" s="11">
        <v>-0.06</v>
      </c>
    </row>
    <row r="105" spans="4:18" x14ac:dyDescent="0.2">
      <c r="D105" s="10">
        <v>40148</v>
      </c>
      <c r="E105" s="11">
        <v>4.0884999999999998</v>
      </c>
      <c r="F105" s="11">
        <v>-0.15</v>
      </c>
      <c r="G105" s="11">
        <v>-7.0000000000000007E-2</v>
      </c>
      <c r="H105" s="11">
        <v>-0.2</v>
      </c>
      <c r="I105" s="11">
        <v>-0.47</v>
      </c>
      <c r="J105" s="11">
        <v>0.25</v>
      </c>
      <c r="K105" s="11">
        <v>0</v>
      </c>
      <c r="L105" s="11">
        <v>0.53</v>
      </c>
      <c r="M105" s="11">
        <v>2.5000000000000001E-3</v>
      </c>
      <c r="N105" s="11">
        <v>5.3136139581622999E-2</v>
      </c>
      <c r="O105" s="11">
        <v>0.308</v>
      </c>
      <c r="P105" s="11">
        <v>-0.14249999999999999</v>
      </c>
      <c r="Q105" s="11">
        <v>0.33</v>
      </c>
      <c r="R105" s="11">
        <v>-0.06</v>
      </c>
    </row>
    <row r="106" spans="4:18" x14ac:dyDescent="0.2">
      <c r="D106" s="10">
        <v>40179</v>
      </c>
      <c r="E106" s="11">
        <v>4.1935000000000002</v>
      </c>
      <c r="F106" s="11">
        <v>-0.15</v>
      </c>
      <c r="G106" s="11">
        <v>-7.0000000000000007E-2</v>
      </c>
      <c r="H106" s="11">
        <v>-0.2</v>
      </c>
      <c r="I106" s="11">
        <v>-0.47</v>
      </c>
      <c r="J106" s="11">
        <v>0.25</v>
      </c>
      <c r="K106" s="11">
        <v>0</v>
      </c>
      <c r="L106" s="11">
        <v>0.53</v>
      </c>
      <c r="M106" s="11">
        <v>2.5000000000000001E-3</v>
      </c>
      <c r="N106" s="11">
        <v>5.3248871190324301E-2</v>
      </c>
      <c r="O106" s="11">
        <v>0.378</v>
      </c>
      <c r="P106" s="11">
        <v>-0.14499999999999999</v>
      </c>
      <c r="Q106" s="11">
        <v>0.33</v>
      </c>
      <c r="R106" s="11">
        <v>-0.06</v>
      </c>
    </row>
    <row r="107" spans="4:18" x14ac:dyDescent="0.2">
      <c r="D107" s="10">
        <v>40210</v>
      </c>
      <c r="E107" s="11">
        <v>4.0785</v>
      </c>
      <c r="F107" s="11">
        <v>-0.15</v>
      </c>
      <c r="G107" s="11">
        <v>-7.0000000000000007E-2</v>
      </c>
      <c r="H107" s="11">
        <v>-0.2</v>
      </c>
      <c r="I107" s="11">
        <v>-0.47</v>
      </c>
      <c r="J107" s="11">
        <v>0.25</v>
      </c>
      <c r="K107" s="11">
        <v>0</v>
      </c>
      <c r="L107" s="11">
        <v>0.53</v>
      </c>
      <c r="M107" s="11">
        <v>2.5000000000000001E-3</v>
      </c>
      <c r="N107" s="11">
        <v>5.3361602803260903E-2</v>
      </c>
      <c r="O107" s="11">
        <v>0.248</v>
      </c>
      <c r="P107" s="11">
        <v>-0.13750000000000001</v>
      </c>
      <c r="Q107" s="11">
        <v>0.33</v>
      </c>
      <c r="R107" s="11">
        <v>-0.06</v>
      </c>
    </row>
    <row r="108" spans="4:18" x14ac:dyDescent="0.2">
      <c r="D108" s="10">
        <v>40238</v>
      </c>
      <c r="E108" s="11">
        <v>3.9315000000000002</v>
      </c>
      <c r="F108" s="11">
        <v>-0.15</v>
      </c>
      <c r="G108" s="11">
        <v>-7.0000000000000007E-2</v>
      </c>
      <c r="H108" s="11">
        <v>-0.2</v>
      </c>
      <c r="I108" s="11">
        <v>-0.47</v>
      </c>
      <c r="J108" s="11">
        <v>0.25</v>
      </c>
      <c r="K108" s="11">
        <v>0</v>
      </c>
      <c r="L108" s="11">
        <v>0.53</v>
      </c>
      <c r="M108" s="11">
        <v>2.5000000000000001E-3</v>
      </c>
      <c r="N108" s="11">
        <v>5.3463424908910102E-2</v>
      </c>
      <c r="O108" s="11">
        <v>6.8000000000000005E-2</v>
      </c>
      <c r="P108" s="11">
        <v>-0.13500000000000001</v>
      </c>
      <c r="Q108" s="11">
        <v>0.33</v>
      </c>
      <c r="R108" s="11">
        <v>-0.06</v>
      </c>
    </row>
    <row r="109" spans="4:18" x14ac:dyDescent="0.2">
      <c r="D109" s="10">
        <v>40269</v>
      </c>
      <c r="E109" s="11">
        <v>3.7665000000000002</v>
      </c>
      <c r="F109" s="11">
        <v>-0.23</v>
      </c>
      <c r="G109" s="11">
        <v>-7.0000000000000007E-2</v>
      </c>
      <c r="H109" s="11">
        <v>-0.32</v>
      </c>
      <c r="I109" s="11">
        <v>-0.59499999999999997</v>
      </c>
      <c r="J109" s="11">
        <v>0.26</v>
      </c>
      <c r="K109" s="11">
        <v>0</v>
      </c>
      <c r="L109" s="11">
        <v>0.54</v>
      </c>
      <c r="M109" s="11">
        <v>2.5000000000000001E-3</v>
      </c>
      <c r="N109" s="11">
        <v>5.3576156529909102E-2</v>
      </c>
      <c r="O109" s="11">
        <v>-0.25</v>
      </c>
      <c r="P109" s="11">
        <v>-0.14000000000000001</v>
      </c>
      <c r="Q109" s="11">
        <v>0.34</v>
      </c>
      <c r="R109" s="11">
        <v>-0.06</v>
      </c>
    </row>
    <row r="110" spans="4:18" x14ac:dyDescent="0.2">
      <c r="D110" s="10">
        <v>40299</v>
      </c>
      <c r="E110" s="11">
        <v>3.7614999999999998</v>
      </c>
      <c r="F110" s="11">
        <v>-0.23</v>
      </c>
      <c r="G110" s="11">
        <v>-7.0000000000000007E-2</v>
      </c>
      <c r="H110" s="11">
        <v>-0.32</v>
      </c>
      <c r="I110" s="11">
        <v>-0.59499999999999997</v>
      </c>
      <c r="J110" s="11">
        <v>0.26</v>
      </c>
      <c r="K110" s="11">
        <v>0</v>
      </c>
      <c r="L110" s="11">
        <v>0.54</v>
      </c>
      <c r="M110" s="11">
        <v>2.5000000000000001E-3</v>
      </c>
      <c r="N110" s="11">
        <v>5.36852516510384E-2</v>
      </c>
      <c r="O110" s="11">
        <v>-0.25</v>
      </c>
      <c r="P110" s="11">
        <v>-0.14000000000000001</v>
      </c>
      <c r="Q110" s="11">
        <v>0.34</v>
      </c>
      <c r="R110" s="11">
        <v>-0.06</v>
      </c>
    </row>
    <row r="111" spans="4:18" x14ac:dyDescent="0.2">
      <c r="D111" s="10">
        <v>40330</v>
      </c>
      <c r="E111" s="11">
        <v>3.7934999999999999</v>
      </c>
      <c r="F111" s="11">
        <v>-0.23</v>
      </c>
      <c r="G111" s="11">
        <v>-7.0000000000000007E-2</v>
      </c>
      <c r="H111" s="11">
        <v>-0.32</v>
      </c>
      <c r="I111" s="11">
        <v>-0.59499999999999997</v>
      </c>
      <c r="J111" s="11">
        <v>0.26</v>
      </c>
      <c r="K111" s="11">
        <v>0</v>
      </c>
      <c r="L111" s="11">
        <v>0.54</v>
      </c>
      <c r="M111" s="11">
        <v>2.5000000000000001E-3</v>
      </c>
      <c r="N111" s="11">
        <v>5.3797983280372601E-2</v>
      </c>
      <c r="O111" s="11">
        <v>-0.25</v>
      </c>
      <c r="P111" s="11">
        <v>-0.14000000000000001</v>
      </c>
      <c r="Q111" s="11">
        <v>0.34</v>
      </c>
      <c r="R111" s="11">
        <v>-0.06</v>
      </c>
    </row>
    <row r="112" spans="4:18" x14ac:dyDescent="0.2">
      <c r="D112" s="10">
        <v>40360</v>
      </c>
      <c r="E112" s="11">
        <v>3.8334999999999999</v>
      </c>
      <c r="F112" s="11">
        <v>-0.23</v>
      </c>
      <c r="G112" s="11">
        <v>-7.0000000000000007E-2</v>
      </c>
      <c r="H112" s="11">
        <v>-0.32</v>
      </c>
      <c r="I112" s="11">
        <v>-0.59499999999999997</v>
      </c>
      <c r="J112" s="11">
        <v>0.26</v>
      </c>
      <c r="K112" s="11">
        <v>0</v>
      </c>
      <c r="L112" s="11">
        <v>0.54</v>
      </c>
      <c r="M112" s="11">
        <v>2.5000000000000001E-3</v>
      </c>
      <c r="N112" s="11">
        <v>5.3907078409567002E-2</v>
      </c>
      <c r="O112" s="11">
        <v>-0.25</v>
      </c>
      <c r="P112" s="11">
        <v>-0.14000000000000001</v>
      </c>
      <c r="Q112" s="11">
        <v>0.34</v>
      </c>
      <c r="R112" s="11">
        <v>-0.06</v>
      </c>
    </row>
    <row r="113" spans="4:18" x14ac:dyDescent="0.2">
      <c r="D113" s="10">
        <v>40391</v>
      </c>
      <c r="E113" s="11">
        <v>3.8664999999999998</v>
      </c>
      <c r="F113" s="11">
        <v>-0.23</v>
      </c>
      <c r="G113" s="11">
        <v>-7.0000000000000007E-2</v>
      </c>
      <c r="H113" s="11">
        <v>-0.32</v>
      </c>
      <c r="I113" s="11">
        <v>-0.59499999999999997</v>
      </c>
      <c r="J113" s="11">
        <v>0.26</v>
      </c>
      <c r="K113" s="11">
        <v>0</v>
      </c>
      <c r="L113" s="11">
        <v>0.54</v>
      </c>
      <c r="M113" s="11">
        <v>2.5000000000000001E-3</v>
      </c>
      <c r="N113" s="11">
        <v>5.4019810047234898E-2</v>
      </c>
      <c r="O113" s="11">
        <v>-0.25</v>
      </c>
      <c r="P113" s="11">
        <v>-0.14000000000000001</v>
      </c>
      <c r="Q113" s="11">
        <v>0.34</v>
      </c>
      <c r="R113" s="11">
        <v>-0.06</v>
      </c>
    </row>
    <row r="114" spans="4:18" x14ac:dyDescent="0.2">
      <c r="D114" s="10">
        <v>40422</v>
      </c>
      <c r="E114" s="11">
        <v>3.8605</v>
      </c>
      <c r="F114" s="11">
        <v>-0.23</v>
      </c>
      <c r="G114" s="11">
        <v>-7.0000000000000007E-2</v>
      </c>
      <c r="H114" s="11">
        <v>-0.32</v>
      </c>
      <c r="I114" s="11">
        <v>-0.59499999999999997</v>
      </c>
      <c r="J114" s="11">
        <v>0.26</v>
      </c>
      <c r="K114" s="11">
        <v>0</v>
      </c>
      <c r="L114" s="11">
        <v>0.54</v>
      </c>
      <c r="M114" s="11">
        <v>2.5000000000000001E-3</v>
      </c>
      <c r="N114" s="11">
        <v>5.41325416891376E-2</v>
      </c>
      <c r="O114" s="11">
        <v>-0.25</v>
      </c>
      <c r="P114" s="11">
        <v>-0.14000000000000001</v>
      </c>
      <c r="Q114" s="11">
        <v>0.34</v>
      </c>
      <c r="R114" s="11">
        <v>-0.06</v>
      </c>
    </row>
    <row r="115" spans="4:18" x14ac:dyDescent="0.2">
      <c r="D115" s="10">
        <v>40452</v>
      </c>
      <c r="E115" s="11">
        <v>3.8584999999999998</v>
      </c>
      <c r="F115" s="11">
        <v>-0.23</v>
      </c>
      <c r="G115" s="11">
        <v>-7.0000000000000007E-2</v>
      </c>
      <c r="H115" s="11">
        <v>-0.32</v>
      </c>
      <c r="I115" s="11">
        <v>-0.59499999999999997</v>
      </c>
      <c r="J115" s="11">
        <v>0.26</v>
      </c>
      <c r="K115" s="11">
        <v>0</v>
      </c>
      <c r="L115" s="11">
        <v>0.54</v>
      </c>
      <c r="M115" s="11">
        <v>2.5000000000000001E-3</v>
      </c>
      <c r="N115" s="11">
        <v>5.4241636830494301E-2</v>
      </c>
      <c r="O115" s="11">
        <v>-0.25</v>
      </c>
      <c r="P115" s="11">
        <v>-0.14000000000000001</v>
      </c>
      <c r="Q115" s="11">
        <v>0.34</v>
      </c>
      <c r="R115" s="11">
        <v>-0.06</v>
      </c>
    </row>
    <row r="116" spans="4:18" x14ac:dyDescent="0.2">
      <c r="D116" s="10">
        <v>40483</v>
      </c>
      <c r="E116" s="11">
        <v>4.0265000000000004</v>
      </c>
      <c r="F116" s="11">
        <v>-0.15</v>
      </c>
      <c r="G116" s="11">
        <v>-7.0000000000000007E-2</v>
      </c>
      <c r="H116" s="11">
        <v>-0.2</v>
      </c>
      <c r="I116" s="11">
        <v>-0.56499999999999995</v>
      </c>
      <c r="J116" s="11">
        <v>0.35</v>
      </c>
      <c r="K116" s="11">
        <v>0</v>
      </c>
      <c r="L116" s="11">
        <v>0.63</v>
      </c>
      <c r="M116" s="11">
        <v>2.5000000000000001E-3</v>
      </c>
      <c r="N116" s="11">
        <v>5.4354368480729498E-2</v>
      </c>
      <c r="O116" s="11">
        <v>0.248</v>
      </c>
      <c r="P116" s="11">
        <v>-0.14000000000000001</v>
      </c>
      <c r="Q116" s="11">
        <v>0.43</v>
      </c>
      <c r="R116" s="11">
        <v>-0.06</v>
      </c>
    </row>
    <row r="117" spans="4:18" x14ac:dyDescent="0.2">
      <c r="D117" s="10">
        <v>40513</v>
      </c>
      <c r="E117" s="11">
        <v>4.1835000000000004</v>
      </c>
      <c r="F117" s="11">
        <v>-0.15</v>
      </c>
      <c r="G117" s="11">
        <v>-7.0000000000000007E-2</v>
      </c>
      <c r="H117" s="11">
        <v>-0.2</v>
      </c>
      <c r="I117" s="11">
        <v>-0.56499999999999995</v>
      </c>
      <c r="J117" s="11">
        <v>0.35</v>
      </c>
      <c r="K117" s="11">
        <v>0</v>
      </c>
      <c r="L117" s="11">
        <v>0.63</v>
      </c>
      <c r="M117" s="11">
        <v>2.5000000000000001E-3</v>
      </c>
      <c r="N117" s="11">
        <v>5.4463463630149998E-2</v>
      </c>
      <c r="O117" s="11">
        <v>0.308</v>
      </c>
      <c r="P117" s="11">
        <v>-0.14249999999999999</v>
      </c>
      <c r="Q117" s="11">
        <v>0.43</v>
      </c>
      <c r="R117" s="11">
        <v>-0.06</v>
      </c>
    </row>
    <row r="118" spans="4:18" x14ac:dyDescent="0.2">
      <c r="D118" s="10">
        <v>40544</v>
      </c>
      <c r="E118" s="11">
        <v>4.2910000000000004</v>
      </c>
      <c r="F118" s="11">
        <v>-0.15</v>
      </c>
      <c r="G118" s="11">
        <v>-7.0000000000000007E-2</v>
      </c>
      <c r="H118" s="11">
        <v>-0.2</v>
      </c>
      <c r="I118" s="11">
        <v>-0.56499999999999995</v>
      </c>
      <c r="J118" s="11">
        <v>0.35</v>
      </c>
      <c r="K118" s="11">
        <v>0</v>
      </c>
      <c r="L118" s="11">
        <v>0.63</v>
      </c>
      <c r="M118" s="11">
        <v>2.5000000000000001E-3</v>
      </c>
      <c r="N118" s="11">
        <v>5.4576195288716302E-2</v>
      </c>
      <c r="O118" s="11">
        <v>0.378</v>
      </c>
      <c r="P118" s="11">
        <v>-0.14499999999999999</v>
      </c>
      <c r="Q118" s="11">
        <v>0.43</v>
      </c>
      <c r="R118" s="11">
        <v>-0.06</v>
      </c>
    </row>
    <row r="119" spans="4:18" x14ac:dyDescent="0.2">
      <c r="D119" s="10">
        <v>40575</v>
      </c>
      <c r="E119" s="11">
        <v>4.1760000000000002</v>
      </c>
      <c r="F119" s="11">
        <v>-0.15</v>
      </c>
      <c r="G119" s="11">
        <v>-7.0000000000000007E-2</v>
      </c>
      <c r="H119" s="11">
        <v>-0.2</v>
      </c>
      <c r="I119" s="11">
        <v>-0.56499999999999995</v>
      </c>
      <c r="J119" s="11">
        <v>0.35</v>
      </c>
      <c r="K119" s="11">
        <v>0</v>
      </c>
      <c r="L119" s="11">
        <v>0.63</v>
      </c>
      <c r="M119" s="11">
        <v>2.5000000000000001E-3</v>
      </c>
      <c r="N119" s="11">
        <v>5.4688926951516503E-2</v>
      </c>
      <c r="O119" s="11">
        <v>0.248</v>
      </c>
      <c r="P119" s="11">
        <v>-0.13750000000000001</v>
      </c>
      <c r="Q119" s="11">
        <v>0.43</v>
      </c>
      <c r="R119" s="11">
        <v>-0.06</v>
      </c>
    </row>
    <row r="120" spans="4:18" x14ac:dyDescent="0.2">
      <c r="D120" s="10">
        <v>40603</v>
      </c>
      <c r="E120" s="11">
        <v>4.0289999999999999</v>
      </c>
      <c r="F120" s="11">
        <v>-0.15</v>
      </c>
      <c r="G120" s="11">
        <v>-7.0000000000000007E-2</v>
      </c>
      <c r="H120" s="11">
        <v>-0.2</v>
      </c>
      <c r="I120" s="11">
        <v>-0.56499999999999995</v>
      </c>
      <c r="J120" s="11">
        <v>0.35</v>
      </c>
      <c r="K120" s="11">
        <v>0</v>
      </c>
      <c r="L120" s="11">
        <v>0.63</v>
      </c>
      <c r="M120" s="11">
        <v>2.5000000000000001E-3</v>
      </c>
      <c r="N120" s="11">
        <v>5.4790749102200401E-2</v>
      </c>
      <c r="O120" s="11">
        <v>6.8000000000000005E-2</v>
      </c>
      <c r="P120" s="11">
        <v>-0.13500000000000001</v>
      </c>
      <c r="Q120" s="11">
        <v>0.43</v>
      </c>
      <c r="R120" s="11">
        <v>-0.06</v>
      </c>
    </row>
    <row r="121" spans="4:18" x14ac:dyDescent="0.2">
      <c r="D121" s="10">
        <v>40634</v>
      </c>
      <c r="E121" s="11">
        <v>3.8639999999999999</v>
      </c>
      <c r="F121" s="11">
        <v>-0.23</v>
      </c>
      <c r="G121" s="11">
        <v>-7.0000000000000007E-2</v>
      </c>
      <c r="H121" s="11">
        <v>-0.32</v>
      </c>
      <c r="I121" s="11">
        <v>-0.56499999999999995</v>
      </c>
      <c r="J121" s="11">
        <v>0.43</v>
      </c>
      <c r="K121" s="11">
        <v>0</v>
      </c>
      <c r="L121" s="11">
        <v>0.71</v>
      </c>
      <c r="M121" s="11">
        <v>2.5000000000000001E-3</v>
      </c>
      <c r="N121" s="11">
        <v>5.4903480773057699E-2</v>
      </c>
      <c r="O121" s="11">
        <v>-0.25</v>
      </c>
      <c r="P121" s="11">
        <v>-0.14000000000000001</v>
      </c>
      <c r="Q121" s="11">
        <v>0.51</v>
      </c>
      <c r="R121" s="11">
        <v>-0.06</v>
      </c>
    </row>
    <row r="122" spans="4:18" x14ac:dyDescent="0.2">
      <c r="D122" s="10">
        <v>40664</v>
      </c>
      <c r="E122" s="11">
        <v>3.859</v>
      </c>
      <c r="F122" s="11">
        <v>-0.23</v>
      </c>
      <c r="G122" s="11">
        <v>-7.0000000000000007E-2</v>
      </c>
      <c r="H122" s="11">
        <v>-0.32</v>
      </c>
      <c r="I122" s="11">
        <v>-0.56499999999999995</v>
      </c>
      <c r="J122" s="11">
        <v>0.43</v>
      </c>
      <c r="K122" s="11">
        <v>0</v>
      </c>
      <c r="L122" s="11">
        <v>0.71</v>
      </c>
      <c r="M122" s="11">
        <v>2.5000000000000001E-3</v>
      </c>
      <c r="N122" s="11">
        <v>5.5012575942433799E-2</v>
      </c>
      <c r="O122" s="11">
        <v>-0.1</v>
      </c>
      <c r="P122" s="11">
        <v>-0.14000000000000001</v>
      </c>
      <c r="Q122" s="11">
        <v>0.51</v>
      </c>
      <c r="R122" s="11">
        <v>-0.06</v>
      </c>
    </row>
    <row r="123" spans="4:18" x14ac:dyDescent="0.2">
      <c r="D123" s="10">
        <v>40695</v>
      </c>
      <c r="E123" s="11">
        <v>3.891</v>
      </c>
      <c r="F123" s="11">
        <v>-0.23</v>
      </c>
      <c r="G123" s="11">
        <v>-7.0000000000000007E-2</v>
      </c>
      <c r="H123" s="11">
        <v>-0.32</v>
      </c>
      <c r="I123" s="11">
        <v>-0.56499999999999995</v>
      </c>
      <c r="J123" s="11">
        <v>0.43</v>
      </c>
      <c r="K123" s="11">
        <v>0</v>
      </c>
      <c r="L123" s="11">
        <v>0.71</v>
      </c>
      <c r="M123" s="11">
        <v>2.5000000000000001E-3</v>
      </c>
      <c r="N123" s="11">
        <v>5.5125307621619997E-2</v>
      </c>
      <c r="O123" s="11">
        <v>-0.1</v>
      </c>
      <c r="P123" s="11">
        <v>-0.14000000000000001</v>
      </c>
      <c r="Q123" s="11">
        <v>0.51</v>
      </c>
      <c r="R123" s="11">
        <v>-0.06</v>
      </c>
    </row>
    <row r="124" spans="4:18" x14ac:dyDescent="0.2">
      <c r="D124" s="10">
        <v>40725</v>
      </c>
      <c r="E124" s="11">
        <v>3.931</v>
      </c>
      <c r="F124" s="11">
        <v>-0.23</v>
      </c>
      <c r="G124" s="11">
        <v>-7.0000000000000007E-2</v>
      </c>
      <c r="H124" s="11">
        <v>-0.32</v>
      </c>
      <c r="I124" s="11">
        <v>-0.56499999999999995</v>
      </c>
      <c r="J124" s="11">
        <v>0.43</v>
      </c>
      <c r="K124" s="11">
        <v>0</v>
      </c>
      <c r="L124" s="11">
        <v>0.71</v>
      </c>
      <c r="M124" s="11">
        <v>2.5000000000000001E-3</v>
      </c>
      <c r="N124" s="11">
        <v>5.5234402799056302E-2</v>
      </c>
      <c r="O124" s="11">
        <v>-0.1</v>
      </c>
      <c r="P124" s="11">
        <v>-0.14000000000000001</v>
      </c>
      <c r="Q124" s="11">
        <v>0.51</v>
      </c>
      <c r="R124" s="11">
        <v>-0.06</v>
      </c>
    </row>
    <row r="125" spans="4:18" x14ac:dyDescent="0.2">
      <c r="D125" s="10">
        <v>40756</v>
      </c>
      <c r="E125" s="11">
        <v>3.964</v>
      </c>
      <c r="F125" s="11">
        <v>-0.23</v>
      </c>
      <c r="G125" s="11">
        <v>-7.0000000000000007E-2</v>
      </c>
      <c r="H125" s="11">
        <v>-0.32</v>
      </c>
      <c r="I125" s="11">
        <v>-0.56499999999999995</v>
      </c>
      <c r="J125" s="11">
        <v>0.43</v>
      </c>
      <c r="K125" s="11">
        <v>0</v>
      </c>
      <c r="L125" s="11">
        <v>0.71</v>
      </c>
      <c r="M125" s="11">
        <v>2.5000000000000001E-3</v>
      </c>
      <c r="N125" s="11">
        <v>5.5347134486571498E-2</v>
      </c>
      <c r="O125" s="11">
        <v>-0.1</v>
      </c>
      <c r="P125" s="11">
        <v>-0.14000000000000001</v>
      </c>
      <c r="Q125" s="11">
        <v>0.51</v>
      </c>
      <c r="R125" s="11">
        <v>-0.06</v>
      </c>
    </row>
    <row r="126" spans="4:18" x14ac:dyDescent="0.2">
      <c r="D126" s="10">
        <v>40787</v>
      </c>
      <c r="E126" s="11">
        <v>3.9580000000000002</v>
      </c>
      <c r="F126" s="11">
        <v>-0.23</v>
      </c>
      <c r="G126" s="11">
        <v>-7.0000000000000007E-2</v>
      </c>
      <c r="H126" s="11">
        <v>-0.32</v>
      </c>
      <c r="I126" s="11">
        <v>-0.56499999999999995</v>
      </c>
      <c r="J126" s="11">
        <v>0.43</v>
      </c>
      <c r="K126" s="11">
        <v>0</v>
      </c>
      <c r="L126" s="11">
        <v>0.71</v>
      </c>
      <c r="M126" s="11">
        <v>2.5000000000000001E-3</v>
      </c>
      <c r="N126" s="11">
        <v>5.5459866178318301E-2</v>
      </c>
      <c r="O126" s="11">
        <v>-0.1</v>
      </c>
      <c r="P126" s="11">
        <v>-0.14000000000000001</v>
      </c>
      <c r="Q126" s="11">
        <v>0.51</v>
      </c>
      <c r="R126" s="11">
        <v>-0.06</v>
      </c>
    </row>
    <row r="127" spans="4:18" x14ac:dyDescent="0.2">
      <c r="D127" s="10">
        <v>40817</v>
      </c>
      <c r="E127" s="11">
        <v>3.956</v>
      </c>
      <c r="F127" s="11">
        <v>-0.23</v>
      </c>
      <c r="G127" s="11">
        <v>-7.0000000000000007E-2</v>
      </c>
      <c r="H127" s="11">
        <v>-0.32</v>
      </c>
      <c r="I127" s="11">
        <v>-0.56499999999999995</v>
      </c>
      <c r="J127" s="11">
        <v>0.43</v>
      </c>
      <c r="K127" s="11">
        <v>0</v>
      </c>
      <c r="L127" s="11">
        <v>0.71</v>
      </c>
      <c r="M127" s="11">
        <v>2.5000000000000001E-3</v>
      </c>
      <c r="N127" s="11">
        <v>5.55689613679093E-2</v>
      </c>
      <c r="O127" s="11">
        <v>-0.1</v>
      </c>
      <c r="P127" s="11">
        <v>-0.14000000000000001</v>
      </c>
      <c r="Q127" s="11">
        <v>0.51</v>
      </c>
      <c r="R127" s="11">
        <v>-0.06</v>
      </c>
    </row>
    <row r="128" spans="4:18" x14ac:dyDescent="0.2">
      <c r="D128" s="10">
        <v>40848</v>
      </c>
      <c r="E128" s="11">
        <v>4.1239999999999997</v>
      </c>
      <c r="F128" s="11">
        <v>-0.15</v>
      </c>
      <c r="G128" s="11">
        <v>-7.0000000000000007E-2</v>
      </c>
      <c r="H128" s="11">
        <v>-0.2</v>
      </c>
      <c r="I128" s="11">
        <v>-0.52</v>
      </c>
      <c r="J128" s="11">
        <v>0.35</v>
      </c>
      <c r="K128" s="11">
        <v>0</v>
      </c>
      <c r="L128" s="11">
        <v>0.63</v>
      </c>
      <c r="M128" s="11">
        <v>2.5000000000000001E-3</v>
      </c>
      <c r="N128" s="11">
        <v>5.5655172292056E-2</v>
      </c>
      <c r="O128" s="11">
        <v>0.248</v>
      </c>
      <c r="P128" s="11">
        <v>-0.14000000000000001</v>
      </c>
      <c r="Q128" s="11">
        <v>0.43</v>
      </c>
      <c r="R128" s="11">
        <v>-0.06</v>
      </c>
    </row>
    <row r="129" spans="4:18" x14ac:dyDescent="0.2">
      <c r="D129" s="10">
        <v>40878</v>
      </c>
      <c r="E129" s="11">
        <v>4.2809999999999997</v>
      </c>
      <c r="F129" s="11">
        <v>-0.15</v>
      </c>
      <c r="G129" s="11">
        <v>-7.0000000000000007E-2</v>
      </c>
      <c r="H129" s="11">
        <v>-0.2</v>
      </c>
      <c r="I129" s="11">
        <v>-0.52</v>
      </c>
      <c r="J129" s="11">
        <v>0.35</v>
      </c>
      <c r="K129" s="11">
        <v>0</v>
      </c>
      <c r="L129" s="11">
        <v>0.63</v>
      </c>
      <c r="M129" s="11">
        <v>2.5000000000000001E-3</v>
      </c>
      <c r="N129" s="11">
        <v>5.5711225935664001E-2</v>
      </c>
      <c r="O129" s="11">
        <v>0.308</v>
      </c>
      <c r="P129" s="11">
        <v>-0.14249999999999999</v>
      </c>
      <c r="Q129" s="11">
        <v>0.43</v>
      </c>
      <c r="R129" s="11">
        <v>-0.06</v>
      </c>
    </row>
    <row r="130" spans="4:18" x14ac:dyDescent="0.2">
      <c r="D130" s="10">
        <v>40909</v>
      </c>
      <c r="E130" s="11">
        <v>4.391</v>
      </c>
      <c r="F130" s="11">
        <v>-0.15</v>
      </c>
      <c r="G130" s="11">
        <v>-7.0000000000000007E-2</v>
      </c>
      <c r="H130" s="11">
        <v>-0.2</v>
      </c>
      <c r="I130" s="11">
        <v>-0.52</v>
      </c>
      <c r="J130" s="11">
        <v>0.35</v>
      </c>
      <c r="K130" s="11">
        <v>0</v>
      </c>
      <c r="L130" s="11">
        <v>0.63</v>
      </c>
      <c r="M130" s="11">
        <v>2.5000000000000001E-3</v>
      </c>
      <c r="N130" s="11">
        <v>5.5769148035156799E-2</v>
      </c>
      <c r="O130" s="11">
        <v>0.378</v>
      </c>
      <c r="P130" s="11">
        <v>-0.14499999999999999</v>
      </c>
      <c r="Q130" s="11">
        <v>0.43</v>
      </c>
      <c r="R130" s="11">
        <v>-0.06</v>
      </c>
    </row>
    <row r="131" spans="4:18" x14ac:dyDescent="0.2">
      <c r="D131" s="10">
        <v>40940</v>
      </c>
      <c r="E131" s="11">
        <v>4.2759999999999998</v>
      </c>
      <c r="F131" s="11">
        <v>-0.15</v>
      </c>
      <c r="G131" s="11">
        <v>-7.0000000000000007E-2</v>
      </c>
      <c r="H131" s="11">
        <v>-0.2</v>
      </c>
      <c r="I131" s="11">
        <v>-0.52</v>
      </c>
      <c r="J131" s="11">
        <v>0.35</v>
      </c>
      <c r="K131" s="11">
        <v>0</v>
      </c>
      <c r="L131" s="11">
        <v>0.63</v>
      </c>
      <c r="M131" s="11">
        <v>2.5000000000000001E-3</v>
      </c>
      <c r="N131" s="11">
        <v>5.58270701357673E-2</v>
      </c>
      <c r="O131" s="11">
        <v>0.248</v>
      </c>
      <c r="P131" s="11">
        <v>-0.13750000000000001</v>
      </c>
      <c r="Q131" s="11">
        <v>0.43</v>
      </c>
      <c r="R131" s="11">
        <v>-0.06</v>
      </c>
    </row>
    <row r="132" spans="4:18" x14ac:dyDescent="0.2">
      <c r="D132" s="10">
        <v>40969</v>
      </c>
      <c r="E132" s="11">
        <v>4.1289999999999996</v>
      </c>
      <c r="F132" s="11">
        <v>-0.15</v>
      </c>
      <c r="G132" s="11">
        <v>-7.0000000000000007E-2</v>
      </c>
      <c r="H132" s="11">
        <v>-0.2</v>
      </c>
      <c r="I132" s="11">
        <v>-0.52</v>
      </c>
      <c r="J132" s="11">
        <v>0.35</v>
      </c>
      <c r="K132" s="11">
        <v>0</v>
      </c>
      <c r="L132" s="11">
        <v>0.63</v>
      </c>
      <c r="M132" s="11">
        <v>2.5000000000000001E-3</v>
      </c>
      <c r="N132" s="11">
        <v>5.58812553276722E-2</v>
      </c>
      <c r="O132" s="11">
        <v>6.8000000000000005E-2</v>
      </c>
      <c r="P132" s="11">
        <v>-0.13500000000000001</v>
      </c>
      <c r="Q132" s="11">
        <v>0.43</v>
      </c>
      <c r="R132" s="11">
        <v>-0.06</v>
      </c>
    </row>
    <row r="133" spans="4:18" x14ac:dyDescent="0.2">
      <c r="D133" s="10">
        <v>41000</v>
      </c>
      <c r="E133" s="11">
        <v>3.964</v>
      </c>
      <c r="F133" s="11">
        <v>-0.23</v>
      </c>
      <c r="G133" s="11">
        <v>-7.0000000000000007E-2</v>
      </c>
      <c r="H133" s="11">
        <v>-0.32</v>
      </c>
      <c r="I133" s="11">
        <v>-0.63300000000000001</v>
      </c>
      <c r="J133" s="11">
        <v>0.43</v>
      </c>
      <c r="K133" s="11">
        <v>0</v>
      </c>
      <c r="L133" s="11">
        <v>0.71</v>
      </c>
      <c r="M133" s="11">
        <v>2.5000000000000001E-3</v>
      </c>
      <c r="N133" s="11">
        <v>5.5939177430444499E-2</v>
      </c>
      <c r="O133" s="11">
        <v>-0.25</v>
      </c>
      <c r="P133" s="11">
        <v>-0.14000000000000001</v>
      </c>
      <c r="Q133" s="11">
        <v>0.51</v>
      </c>
      <c r="R133" s="11">
        <v>-0.06</v>
      </c>
    </row>
    <row r="134" spans="4:18" x14ac:dyDescent="0.2">
      <c r="D134" s="10">
        <v>41030</v>
      </c>
      <c r="E134" s="11">
        <v>3.9590000000000001</v>
      </c>
      <c r="F134" s="11">
        <v>-0.23</v>
      </c>
      <c r="G134" s="11">
        <v>-7.0000000000000007E-2</v>
      </c>
      <c r="H134" s="11">
        <v>-0.32</v>
      </c>
      <c r="I134" s="11">
        <v>-0.63300000000000001</v>
      </c>
      <c r="J134" s="11">
        <v>0.43</v>
      </c>
      <c r="K134" s="11">
        <v>0</v>
      </c>
      <c r="L134" s="11">
        <v>0.71</v>
      </c>
      <c r="M134" s="11">
        <v>2.5000000000000001E-3</v>
      </c>
      <c r="N134" s="11">
        <v>5.59952310793519E-2</v>
      </c>
      <c r="O134" s="11">
        <v>-0.1</v>
      </c>
      <c r="P134" s="11">
        <v>-0.14000000000000001</v>
      </c>
      <c r="Q134" s="11">
        <v>0.51</v>
      </c>
      <c r="R134" s="11">
        <v>-0.06</v>
      </c>
    </row>
    <row r="135" spans="4:18" x14ac:dyDescent="0.2">
      <c r="D135" s="10">
        <v>41061</v>
      </c>
      <c r="E135" s="11">
        <v>3.9910000000000001</v>
      </c>
      <c r="F135" s="11">
        <v>-0.23</v>
      </c>
      <c r="G135" s="11">
        <v>-7.0000000000000007E-2</v>
      </c>
      <c r="H135" s="11">
        <v>-0.32</v>
      </c>
      <c r="I135" s="11">
        <v>-0.63300000000000001</v>
      </c>
      <c r="J135" s="11">
        <v>0.43</v>
      </c>
      <c r="K135" s="11">
        <v>0</v>
      </c>
      <c r="L135" s="11">
        <v>0.71</v>
      </c>
      <c r="M135" s="11">
        <v>2.5000000000000001E-3</v>
      </c>
      <c r="N135" s="11">
        <v>5.6053153184322503E-2</v>
      </c>
      <c r="O135" s="11">
        <v>-0.1</v>
      </c>
      <c r="P135" s="11">
        <v>-0.14000000000000001</v>
      </c>
      <c r="Q135" s="11">
        <v>0.51</v>
      </c>
      <c r="R135" s="11">
        <v>-0.06</v>
      </c>
    </row>
    <row r="136" spans="4:18" x14ac:dyDescent="0.2">
      <c r="D136" s="10">
        <v>41091</v>
      </c>
      <c r="E136" s="11">
        <v>4.0309999999999997</v>
      </c>
      <c r="F136" s="11">
        <v>-0.23</v>
      </c>
      <c r="G136" s="11">
        <v>-7.0000000000000007E-2</v>
      </c>
      <c r="H136" s="11">
        <v>-0.32</v>
      </c>
      <c r="I136" s="11">
        <v>-0.63300000000000001</v>
      </c>
      <c r="J136" s="11">
        <v>0.43</v>
      </c>
      <c r="K136" s="11">
        <v>0</v>
      </c>
      <c r="L136" s="11">
        <v>0.71</v>
      </c>
      <c r="M136" s="11">
        <v>2.5000000000000001E-3</v>
      </c>
      <c r="N136" s="11">
        <v>5.6109206835356598E-2</v>
      </c>
      <c r="O136" s="11">
        <v>-0.1</v>
      </c>
      <c r="P136" s="11">
        <v>-0.14000000000000001</v>
      </c>
      <c r="Q136" s="11">
        <v>0.51</v>
      </c>
      <c r="R136" s="11">
        <v>-0.06</v>
      </c>
    </row>
    <row r="137" spans="4:18" x14ac:dyDescent="0.2">
      <c r="D137" s="10">
        <v>41122</v>
      </c>
      <c r="E137" s="11">
        <v>4.0640000000000001</v>
      </c>
      <c r="F137" s="11">
        <v>-0.23</v>
      </c>
      <c r="G137" s="11">
        <v>-7.0000000000000007E-2</v>
      </c>
      <c r="H137" s="11">
        <v>-0.32</v>
      </c>
      <c r="I137" s="11">
        <v>-0.63300000000000001</v>
      </c>
      <c r="J137" s="11">
        <v>0.43</v>
      </c>
      <c r="K137" s="11">
        <v>0</v>
      </c>
      <c r="L137" s="11">
        <v>0.71</v>
      </c>
      <c r="M137" s="11">
        <v>2.5000000000000001E-3</v>
      </c>
      <c r="N137" s="11">
        <v>5.6167128942524097E-2</v>
      </c>
      <c r="O137" s="11">
        <v>-0.1</v>
      </c>
      <c r="P137" s="11">
        <v>-0.14000000000000001</v>
      </c>
      <c r="Q137" s="11">
        <v>0.51</v>
      </c>
      <c r="R137" s="11">
        <v>-0.06</v>
      </c>
    </row>
    <row r="138" spans="4:18" x14ac:dyDescent="0.2">
      <c r="D138" s="10">
        <v>41153</v>
      </c>
      <c r="E138" s="11">
        <v>4.0579999999999998</v>
      </c>
      <c r="F138" s="11">
        <v>-0.23</v>
      </c>
      <c r="G138" s="11">
        <v>-7.0000000000000007E-2</v>
      </c>
      <c r="H138" s="11">
        <v>-0.32</v>
      </c>
      <c r="I138" s="11">
        <v>-0.63300000000000001</v>
      </c>
      <c r="J138" s="11">
        <v>0.43</v>
      </c>
      <c r="K138" s="11">
        <v>0</v>
      </c>
      <c r="L138" s="11">
        <v>0.71</v>
      </c>
      <c r="M138" s="11">
        <v>2.5000000000000001E-3</v>
      </c>
      <c r="N138" s="11">
        <v>5.6225051050808897E-2</v>
      </c>
      <c r="O138" s="11">
        <v>-0.1</v>
      </c>
      <c r="P138" s="11">
        <v>-0.14000000000000001</v>
      </c>
      <c r="Q138" s="11">
        <v>0.51</v>
      </c>
      <c r="R138" s="11">
        <v>-0.06</v>
      </c>
    </row>
    <row r="139" spans="4:18" x14ac:dyDescent="0.2">
      <c r="D139" s="10">
        <v>41183</v>
      </c>
      <c r="E139" s="11">
        <v>4.056</v>
      </c>
      <c r="F139" s="11">
        <v>-0.23</v>
      </c>
      <c r="G139" s="11">
        <v>-7.0000000000000007E-2</v>
      </c>
      <c r="H139" s="11">
        <v>-0.32</v>
      </c>
      <c r="I139" s="11">
        <v>-0.63300000000000001</v>
      </c>
      <c r="J139" s="11">
        <v>0.43</v>
      </c>
      <c r="K139" s="11">
        <v>0</v>
      </c>
      <c r="L139" s="11">
        <v>0.71</v>
      </c>
      <c r="M139" s="11">
        <v>2.5000000000000001E-3</v>
      </c>
      <c r="N139" s="11">
        <v>5.6281104705050697E-2</v>
      </c>
      <c r="O139" s="11">
        <v>-0.1</v>
      </c>
      <c r="P139" s="11">
        <v>-0.14000000000000001</v>
      </c>
      <c r="Q139" s="11">
        <v>0.51</v>
      </c>
      <c r="R139" s="11">
        <v>-0.06</v>
      </c>
    </row>
    <row r="140" spans="4:18" x14ac:dyDescent="0.2">
      <c r="D140" s="10">
        <v>41214</v>
      </c>
      <c r="E140" s="11">
        <v>4.2240000000000002</v>
      </c>
      <c r="F140" s="11">
        <v>-0.15</v>
      </c>
      <c r="G140" s="11">
        <v>-7.0000000000000007E-2</v>
      </c>
      <c r="H140" s="11">
        <v>-0.2</v>
      </c>
      <c r="I140" s="11">
        <v>-0.57299999999999995</v>
      </c>
      <c r="J140" s="11">
        <v>0.35</v>
      </c>
      <c r="K140" s="11">
        <v>0</v>
      </c>
      <c r="L140" s="11">
        <v>0.63</v>
      </c>
      <c r="M140" s="11">
        <v>2.5000000000000001E-3</v>
      </c>
      <c r="N140" s="11">
        <v>5.6339026815532801E-2</v>
      </c>
      <c r="O140" s="11">
        <v>0.248</v>
      </c>
      <c r="P140" s="11">
        <v>-0.14000000000000001</v>
      </c>
      <c r="Q140" s="11">
        <v>0.43</v>
      </c>
      <c r="R140" s="11">
        <v>-0.06</v>
      </c>
    </row>
    <row r="141" spans="4:18" x14ac:dyDescent="0.2">
      <c r="D141" s="10">
        <v>41244</v>
      </c>
      <c r="E141" s="11">
        <v>4.3810000000000002</v>
      </c>
      <c r="F141" s="11">
        <v>-0.15</v>
      </c>
      <c r="G141" s="11">
        <v>-7.0000000000000007E-2</v>
      </c>
      <c r="H141" s="11">
        <v>-0.2</v>
      </c>
      <c r="I141" s="11">
        <v>-0.57299999999999995</v>
      </c>
      <c r="J141" s="11">
        <v>0.35</v>
      </c>
      <c r="K141" s="11">
        <v>0</v>
      </c>
      <c r="L141" s="11">
        <v>0.63</v>
      </c>
      <c r="M141" s="11">
        <v>2.5000000000000001E-3</v>
      </c>
      <c r="N141" s="11">
        <v>5.6395080471901303E-2</v>
      </c>
      <c r="O141" s="11">
        <v>0.308</v>
      </c>
      <c r="P141" s="11">
        <v>-0.14249999999999999</v>
      </c>
      <c r="Q141" s="11">
        <v>0.43</v>
      </c>
      <c r="R141" s="11">
        <v>-0.06</v>
      </c>
    </row>
    <row r="142" spans="4:18" x14ac:dyDescent="0.2">
      <c r="D142" s="10">
        <v>41275</v>
      </c>
      <c r="E142" s="11">
        <v>4.4935</v>
      </c>
      <c r="F142" s="11">
        <v>-0.15</v>
      </c>
      <c r="G142" s="11">
        <v>-7.0000000000000007E-2</v>
      </c>
      <c r="H142" s="11">
        <v>-0.2</v>
      </c>
      <c r="I142" s="11">
        <v>-0.57299999999999995</v>
      </c>
      <c r="J142" s="11">
        <v>0.35</v>
      </c>
      <c r="K142" s="11">
        <v>0</v>
      </c>
      <c r="L142" s="11">
        <v>0.63</v>
      </c>
      <c r="M142" s="11">
        <v>2.5000000000000001E-3</v>
      </c>
      <c r="N142" s="11">
        <v>5.64530025845809E-2</v>
      </c>
      <c r="O142" s="11">
        <v>0.378</v>
      </c>
      <c r="P142" s="11">
        <v>-0.14499999999999999</v>
      </c>
      <c r="Q142" s="11">
        <v>0.43</v>
      </c>
      <c r="R142" s="11">
        <v>-0.06</v>
      </c>
    </row>
    <row r="143" spans="4:18" x14ac:dyDescent="0.2">
      <c r="D143" s="10">
        <v>41306</v>
      </c>
      <c r="E143" s="11">
        <v>4.3784999999999998</v>
      </c>
      <c r="F143" s="11">
        <v>-0.15</v>
      </c>
      <c r="G143" s="11">
        <v>-7.0000000000000007E-2</v>
      </c>
      <c r="H143" s="11">
        <v>-0.2</v>
      </c>
      <c r="I143" s="11">
        <v>-0.57299999999999995</v>
      </c>
      <c r="J143" s="11">
        <v>0.35</v>
      </c>
      <c r="K143" s="11">
        <v>0</v>
      </c>
      <c r="L143" s="11">
        <v>0.63</v>
      </c>
      <c r="M143" s="11">
        <v>2.5000000000000001E-3</v>
      </c>
      <c r="N143" s="11">
        <v>5.6510924698376798E-2</v>
      </c>
      <c r="O143" s="11">
        <v>0.248</v>
      </c>
      <c r="P143" s="11">
        <v>-0.13750000000000001</v>
      </c>
      <c r="Q143" s="11">
        <v>0.43</v>
      </c>
      <c r="R143" s="11">
        <v>-0.06</v>
      </c>
    </row>
    <row r="144" spans="4:18" x14ac:dyDescent="0.2">
      <c r="D144" s="10">
        <v>41334</v>
      </c>
      <c r="E144" s="11">
        <v>4.2314999999999996</v>
      </c>
      <c r="F144" s="11">
        <v>-0.15</v>
      </c>
      <c r="G144" s="11">
        <v>-7.0000000000000007E-2</v>
      </c>
      <c r="H144" s="11">
        <v>-0.2</v>
      </c>
      <c r="I144" s="11">
        <v>-0.57299999999999995</v>
      </c>
      <c r="J144" s="11">
        <v>0.35</v>
      </c>
      <c r="K144" s="11">
        <v>0</v>
      </c>
      <c r="L144" s="11">
        <v>0.63</v>
      </c>
      <c r="M144" s="11">
        <v>2.5000000000000001E-3</v>
      </c>
      <c r="N144" s="11">
        <v>5.6563241447281899E-2</v>
      </c>
      <c r="O144" s="11">
        <v>6.8000000000000005E-2</v>
      </c>
      <c r="P144" s="11">
        <v>-0.13500000000000001</v>
      </c>
      <c r="Q144" s="11">
        <v>0.43</v>
      </c>
      <c r="R144" s="11">
        <v>-0.06</v>
      </c>
    </row>
    <row r="145" spans="4:18" x14ac:dyDescent="0.2">
      <c r="D145" s="10">
        <v>41365</v>
      </c>
      <c r="E145" s="11">
        <v>4.0664999999999996</v>
      </c>
      <c r="F145" s="11">
        <v>-0.23</v>
      </c>
      <c r="G145" s="11">
        <v>-7.0000000000000007E-2</v>
      </c>
      <c r="H145" s="11">
        <v>-0.32</v>
      </c>
      <c r="I145" s="11">
        <v>-0.67300000000000004</v>
      </c>
      <c r="J145" s="11">
        <v>0.43</v>
      </c>
      <c r="K145" s="11">
        <v>0</v>
      </c>
      <c r="L145" s="11">
        <v>0.71</v>
      </c>
      <c r="M145" s="11">
        <v>2.5000000000000001E-3</v>
      </c>
      <c r="N145" s="11">
        <v>5.6621163563203201E-2</v>
      </c>
      <c r="O145" s="11">
        <v>-0.25</v>
      </c>
      <c r="P145" s="11">
        <v>-0.14000000000000001</v>
      </c>
      <c r="Q145" s="11">
        <v>0.51</v>
      </c>
      <c r="R145" s="11">
        <v>-0.06</v>
      </c>
    </row>
    <row r="146" spans="4:18" x14ac:dyDescent="0.2">
      <c r="D146" s="10">
        <v>41395</v>
      </c>
      <c r="E146" s="11">
        <v>4.0614999999999997</v>
      </c>
      <c r="F146" s="11">
        <v>-0.23</v>
      </c>
      <c r="G146" s="11">
        <v>-7.0000000000000007E-2</v>
      </c>
      <c r="H146" s="11">
        <v>-0.32</v>
      </c>
      <c r="I146" s="11">
        <v>-0.67300000000000004</v>
      </c>
      <c r="J146" s="11">
        <v>0.43</v>
      </c>
      <c r="K146" s="11">
        <v>0</v>
      </c>
      <c r="L146" s="11">
        <v>0.71</v>
      </c>
      <c r="M146" s="11">
        <v>2.5000000000000001E-3</v>
      </c>
      <c r="N146" s="11">
        <v>5.6677217224835097E-2</v>
      </c>
      <c r="O146" s="11">
        <v>-0.1</v>
      </c>
      <c r="P146" s="11">
        <v>-0.14000000000000001</v>
      </c>
      <c r="Q146" s="11">
        <v>0.51</v>
      </c>
      <c r="R146" s="11">
        <v>-0.06</v>
      </c>
    </row>
    <row r="147" spans="4:18" x14ac:dyDescent="0.2">
      <c r="D147" s="10">
        <v>41426</v>
      </c>
      <c r="E147" s="11">
        <v>4.0934999999999997</v>
      </c>
      <c r="F147" s="11">
        <v>-0.23</v>
      </c>
      <c r="G147" s="11">
        <v>-7.0000000000000007E-2</v>
      </c>
      <c r="H147" s="11">
        <v>-0.32</v>
      </c>
      <c r="I147" s="11">
        <v>-0.67300000000000004</v>
      </c>
      <c r="J147" s="11">
        <v>0.43</v>
      </c>
      <c r="K147" s="11">
        <v>0</v>
      </c>
      <c r="L147" s="11">
        <v>0.71</v>
      </c>
      <c r="M147" s="11">
        <v>2.5000000000000001E-3</v>
      </c>
      <c r="N147" s="11">
        <v>5.6735139342953399E-2</v>
      </c>
      <c r="O147" s="11">
        <v>-0.1</v>
      </c>
      <c r="P147" s="11">
        <v>-0.14000000000000001</v>
      </c>
      <c r="Q147" s="11">
        <v>0.51</v>
      </c>
      <c r="R147" s="11">
        <v>-0.06</v>
      </c>
    </row>
    <row r="148" spans="4:18" x14ac:dyDescent="0.2">
      <c r="D148" s="10">
        <v>41456</v>
      </c>
      <c r="E148" s="11">
        <v>4.1334999999999997</v>
      </c>
      <c r="F148" s="11">
        <v>-0.23</v>
      </c>
      <c r="G148" s="11">
        <v>-7.0000000000000007E-2</v>
      </c>
      <c r="H148" s="11">
        <v>-0.32</v>
      </c>
      <c r="I148" s="11">
        <v>-0.67300000000000004</v>
      </c>
      <c r="J148" s="11">
        <v>0.43</v>
      </c>
      <c r="K148" s="11">
        <v>0</v>
      </c>
      <c r="L148" s="11">
        <v>0.71</v>
      </c>
      <c r="M148" s="11">
        <v>2.5000000000000001E-3</v>
      </c>
      <c r="N148" s="11">
        <v>5.6791193006711503E-2</v>
      </c>
      <c r="O148" s="11">
        <v>-0.1</v>
      </c>
      <c r="P148" s="11">
        <v>-0.14000000000000001</v>
      </c>
      <c r="Q148" s="11">
        <v>0.51</v>
      </c>
      <c r="R148" s="11">
        <v>-0.06</v>
      </c>
    </row>
    <row r="149" spans="4:18" x14ac:dyDescent="0.2">
      <c r="D149" s="10">
        <v>41487</v>
      </c>
      <c r="E149" s="11">
        <v>4.1665000000000001</v>
      </c>
      <c r="F149" s="11">
        <v>-0.23</v>
      </c>
      <c r="G149" s="11">
        <v>-7.0000000000000007E-2</v>
      </c>
      <c r="H149" s="11">
        <v>-0.32</v>
      </c>
      <c r="I149" s="11">
        <v>-0.67300000000000004</v>
      </c>
      <c r="J149" s="11">
        <v>0.43</v>
      </c>
      <c r="K149" s="11">
        <v>0</v>
      </c>
      <c r="L149" s="11">
        <v>0.71</v>
      </c>
      <c r="M149" s="11">
        <v>2.5000000000000001E-3</v>
      </c>
      <c r="N149" s="11">
        <v>5.68491151270267E-2</v>
      </c>
      <c r="O149" s="11">
        <v>-0.1</v>
      </c>
      <c r="P149" s="11">
        <v>-0.14000000000000001</v>
      </c>
      <c r="Q149" s="11">
        <v>0.51</v>
      </c>
      <c r="R149" s="11">
        <v>-0.06</v>
      </c>
    </row>
    <row r="150" spans="4:18" x14ac:dyDescent="0.2">
      <c r="D150" s="10">
        <v>41518</v>
      </c>
      <c r="E150" s="11">
        <v>4.1604999999999999</v>
      </c>
      <c r="F150" s="11">
        <v>-0.23</v>
      </c>
      <c r="G150" s="11">
        <v>-7.0000000000000007E-2</v>
      </c>
      <c r="H150" s="11">
        <v>-0.32</v>
      </c>
      <c r="I150" s="11">
        <v>-0.67300000000000004</v>
      </c>
      <c r="J150" s="11">
        <v>0.43</v>
      </c>
      <c r="K150" s="11">
        <v>0</v>
      </c>
      <c r="L150" s="11">
        <v>0.71</v>
      </c>
      <c r="M150" s="11">
        <v>2.5000000000000001E-3</v>
      </c>
      <c r="N150" s="11">
        <v>5.6907037248458803E-2</v>
      </c>
      <c r="O150" s="11">
        <v>-0.1</v>
      </c>
      <c r="P150" s="11">
        <v>-0.14000000000000001</v>
      </c>
      <c r="Q150" s="11">
        <v>0.51</v>
      </c>
      <c r="R150" s="11">
        <v>-0.06</v>
      </c>
    </row>
    <row r="151" spans="4:18" x14ac:dyDescent="0.2">
      <c r="D151" s="10">
        <v>41548</v>
      </c>
      <c r="E151" s="11">
        <v>4.1585000000000001</v>
      </c>
      <c r="F151" s="11">
        <v>-0.23</v>
      </c>
      <c r="G151" s="11">
        <v>-7.0000000000000007E-2</v>
      </c>
      <c r="H151" s="11">
        <v>-0.32</v>
      </c>
      <c r="I151" s="11">
        <v>-0.67300000000000004</v>
      </c>
      <c r="J151" s="11">
        <v>0.43</v>
      </c>
      <c r="K151" s="11">
        <v>0</v>
      </c>
      <c r="L151" s="11">
        <v>0.71</v>
      </c>
      <c r="M151" s="11">
        <v>2.5000000000000001E-3</v>
      </c>
      <c r="N151" s="11">
        <v>5.6963090915423301E-2</v>
      </c>
      <c r="O151" s="11">
        <v>-0.1</v>
      </c>
      <c r="P151" s="11">
        <v>-0.14000000000000001</v>
      </c>
      <c r="Q151" s="11">
        <v>0.51</v>
      </c>
      <c r="R151" s="11">
        <v>-0.06</v>
      </c>
    </row>
    <row r="152" spans="4:18" x14ac:dyDescent="0.2">
      <c r="D152" s="10">
        <v>41579</v>
      </c>
      <c r="E152" s="11">
        <v>4.3265000000000002</v>
      </c>
      <c r="F152" s="11">
        <v>-0.15</v>
      </c>
      <c r="G152" s="11">
        <v>-7.0000000000000007E-2</v>
      </c>
      <c r="H152" s="11">
        <v>-0.2</v>
      </c>
      <c r="I152" s="11">
        <v>-0.61299999999999999</v>
      </c>
      <c r="J152" s="11">
        <v>0.35</v>
      </c>
      <c r="K152" s="11">
        <v>0</v>
      </c>
      <c r="L152" s="11">
        <v>0.63</v>
      </c>
      <c r="M152" s="11">
        <v>2.5000000000000001E-3</v>
      </c>
      <c r="N152" s="11">
        <v>5.7021013039051799E-2</v>
      </c>
      <c r="O152" s="11">
        <v>0.248</v>
      </c>
      <c r="P152" s="11">
        <v>-0.14000000000000001</v>
      </c>
      <c r="Q152" s="11">
        <v>0.43</v>
      </c>
      <c r="R152" s="11">
        <v>-0.06</v>
      </c>
    </row>
    <row r="153" spans="4:18" x14ac:dyDescent="0.2">
      <c r="D153" s="10">
        <v>41609</v>
      </c>
      <c r="E153" s="11">
        <v>4.4835000000000003</v>
      </c>
      <c r="F153" s="11">
        <v>-0.15</v>
      </c>
      <c r="G153" s="11">
        <v>-7.0000000000000007E-2</v>
      </c>
      <c r="H153" s="11">
        <v>-0.2</v>
      </c>
      <c r="I153" s="11">
        <v>-0.61299999999999999</v>
      </c>
      <c r="J153" s="11">
        <v>0.35</v>
      </c>
      <c r="K153" s="11">
        <v>0</v>
      </c>
      <c r="L153" s="11">
        <v>0.63</v>
      </c>
      <c r="M153" s="11">
        <v>2.5000000000000001E-3</v>
      </c>
      <c r="N153" s="11">
        <v>5.70770667081422E-2</v>
      </c>
      <c r="O153" s="11">
        <v>0.308</v>
      </c>
      <c r="P153" s="11">
        <v>-0.14249999999999999</v>
      </c>
      <c r="Q153" s="11">
        <v>0.43</v>
      </c>
      <c r="R153" s="11">
        <v>-0.06</v>
      </c>
    </row>
    <row r="154" spans="4:18" x14ac:dyDescent="0.2">
      <c r="D154" s="10">
        <v>41640</v>
      </c>
      <c r="E154" s="11">
        <v>4.5984999999999996</v>
      </c>
      <c r="F154" s="11">
        <v>-0.15</v>
      </c>
      <c r="G154" s="11">
        <v>-7.0000000000000007E-2</v>
      </c>
      <c r="H154" s="11">
        <v>-0.2</v>
      </c>
      <c r="I154" s="11">
        <v>-0.61299999999999999</v>
      </c>
      <c r="J154" s="11">
        <v>0.35</v>
      </c>
      <c r="K154" s="11">
        <v>0</v>
      </c>
      <c r="L154" s="11">
        <v>0.63</v>
      </c>
      <c r="M154" s="11">
        <v>2.5000000000000001E-3</v>
      </c>
      <c r="N154" s="11">
        <v>5.7134988833967601E-2</v>
      </c>
      <c r="O154" s="11">
        <v>0.378</v>
      </c>
      <c r="P154" s="11">
        <v>-0.14499999999999999</v>
      </c>
      <c r="Q154" s="11">
        <v>0.43</v>
      </c>
      <c r="R154" s="11">
        <v>-0.06</v>
      </c>
    </row>
    <row r="155" spans="4:18" x14ac:dyDescent="0.2">
      <c r="D155" s="10">
        <v>41671</v>
      </c>
      <c r="E155" s="11">
        <v>4.4835000000000003</v>
      </c>
      <c r="F155" s="11">
        <v>-0.15</v>
      </c>
      <c r="G155" s="11">
        <v>-7.0000000000000007E-2</v>
      </c>
      <c r="H155" s="11">
        <v>-0.2</v>
      </c>
      <c r="I155" s="11">
        <v>-0.61299999999999999</v>
      </c>
      <c r="J155" s="11">
        <v>0.35</v>
      </c>
      <c r="K155" s="11">
        <v>0</v>
      </c>
      <c r="L155" s="11">
        <v>0.63</v>
      </c>
      <c r="M155" s="11">
        <v>2.5000000000000001E-3</v>
      </c>
      <c r="N155" s="11">
        <v>5.7192910960909102E-2</v>
      </c>
      <c r="O155" s="11">
        <v>0.248</v>
      </c>
      <c r="P155" s="11">
        <v>-0.13750000000000001</v>
      </c>
      <c r="Q155" s="11">
        <v>0.43</v>
      </c>
      <c r="R155" s="11">
        <v>-0.06</v>
      </c>
    </row>
    <row r="156" spans="4:18" x14ac:dyDescent="0.2">
      <c r="D156" s="10">
        <v>41699</v>
      </c>
      <c r="E156" s="11">
        <v>4.3365</v>
      </c>
      <c r="F156" s="11">
        <v>-0.15</v>
      </c>
      <c r="G156" s="11">
        <v>-7.0000000000000007E-2</v>
      </c>
      <c r="H156" s="11">
        <v>-0.2</v>
      </c>
      <c r="I156" s="11">
        <v>-0.61299999999999999</v>
      </c>
      <c r="J156" s="11">
        <v>0.35</v>
      </c>
      <c r="K156" s="11">
        <v>0</v>
      </c>
      <c r="L156" s="11">
        <v>0.63</v>
      </c>
      <c r="M156" s="11">
        <v>2.5000000000000001E-3</v>
      </c>
      <c r="N156" s="11">
        <v>5.7245227721686803E-2</v>
      </c>
      <c r="O156" s="11">
        <v>6.8000000000000005E-2</v>
      </c>
      <c r="P156" s="11">
        <v>-0.13500000000000001</v>
      </c>
      <c r="Q156" s="11">
        <v>0.43</v>
      </c>
      <c r="R156" s="11">
        <v>-0.06</v>
      </c>
    </row>
    <row r="157" spans="4:18" x14ac:dyDescent="0.2">
      <c r="D157" s="10">
        <v>41730</v>
      </c>
      <c r="E157" s="11">
        <v>4.1715</v>
      </c>
      <c r="F157" s="11">
        <v>-0.23</v>
      </c>
      <c r="G157" s="11">
        <v>-7.0000000000000007E-2</v>
      </c>
      <c r="H157" s="11">
        <v>-0.32</v>
      </c>
      <c r="I157" s="11">
        <v>-0.71299999999999997</v>
      </c>
      <c r="J157" s="11">
        <v>0.43</v>
      </c>
      <c r="K157" s="11">
        <v>0</v>
      </c>
      <c r="L157" s="11">
        <v>0.71</v>
      </c>
      <c r="M157" s="11">
        <v>2.5000000000000001E-3</v>
      </c>
      <c r="N157" s="11">
        <v>5.7303149850752799E-2</v>
      </c>
      <c r="O157" s="11">
        <v>-0.25</v>
      </c>
      <c r="P157" s="11">
        <v>-0.14000000000000001</v>
      </c>
      <c r="Q157" s="11">
        <v>0.51</v>
      </c>
      <c r="R157" s="11">
        <v>-0.06</v>
      </c>
    </row>
    <row r="158" spans="4:18" x14ac:dyDescent="0.2">
      <c r="D158" s="10">
        <v>41760</v>
      </c>
      <c r="E158" s="11">
        <v>4.1665000000000001</v>
      </c>
      <c r="F158" s="11">
        <v>-0.23</v>
      </c>
      <c r="G158" s="11">
        <v>-7.0000000000000007E-2</v>
      </c>
      <c r="H158" s="11">
        <v>-0.32</v>
      </c>
      <c r="I158" s="11">
        <v>-0.71299999999999997</v>
      </c>
      <c r="J158" s="11">
        <v>0.43</v>
      </c>
      <c r="K158" s="11">
        <v>0</v>
      </c>
      <c r="L158" s="11">
        <v>0.71</v>
      </c>
      <c r="M158" s="11">
        <v>2.5000000000000001E-3</v>
      </c>
      <c r="N158" s="11">
        <v>5.73592035251052E-2</v>
      </c>
      <c r="O158" s="11">
        <v>-0.1</v>
      </c>
      <c r="P158" s="11">
        <v>-0.14000000000000001</v>
      </c>
      <c r="Q158" s="11">
        <v>0.51</v>
      </c>
      <c r="R158" s="11">
        <v>-0.06</v>
      </c>
    </row>
    <row r="159" spans="4:18" x14ac:dyDescent="0.2">
      <c r="D159" s="10">
        <v>41791</v>
      </c>
      <c r="E159" s="11">
        <v>4.1985000000000001</v>
      </c>
      <c r="F159" s="11">
        <v>-0.23</v>
      </c>
      <c r="G159" s="11">
        <v>-7.0000000000000007E-2</v>
      </c>
      <c r="H159" s="11">
        <v>-0.32</v>
      </c>
      <c r="I159" s="11">
        <v>-0.71299999999999997</v>
      </c>
      <c r="J159" s="11">
        <v>0.43</v>
      </c>
      <c r="K159" s="11">
        <v>0</v>
      </c>
      <c r="L159" s="11">
        <v>0.71</v>
      </c>
      <c r="M159" s="11">
        <v>2.5000000000000001E-3</v>
      </c>
      <c r="N159" s="11">
        <v>5.7417125656367599E-2</v>
      </c>
      <c r="O159" s="11">
        <v>-0.1</v>
      </c>
      <c r="P159" s="11">
        <v>-0.14000000000000001</v>
      </c>
      <c r="Q159" s="11">
        <v>0.51</v>
      </c>
      <c r="R159" s="11">
        <v>-0.06</v>
      </c>
    </row>
    <row r="160" spans="4:18" x14ac:dyDescent="0.2">
      <c r="D160" s="10">
        <v>41821</v>
      </c>
      <c r="E160" s="11">
        <v>4.2385000000000002</v>
      </c>
      <c r="F160" s="11">
        <v>-0.23</v>
      </c>
      <c r="G160" s="11">
        <v>-7.0000000000000007E-2</v>
      </c>
      <c r="H160" s="11">
        <v>-0.32</v>
      </c>
      <c r="I160" s="11">
        <v>-0.71299999999999997</v>
      </c>
      <c r="J160" s="11">
        <v>0.43</v>
      </c>
      <c r="K160" s="11">
        <v>0</v>
      </c>
      <c r="L160" s="11">
        <v>0.71</v>
      </c>
      <c r="M160" s="11">
        <v>2.5000000000000001E-3</v>
      </c>
      <c r="N160" s="11">
        <v>5.7473179332845403E-2</v>
      </c>
      <c r="O160" s="11">
        <v>-0.1</v>
      </c>
      <c r="P160" s="11">
        <v>-0.14000000000000001</v>
      </c>
      <c r="Q160" s="11">
        <v>0.51</v>
      </c>
      <c r="R160" s="11">
        <v>-0.06</v>
      </c>
    </row>
    <row r="161" spans="4:18" x14ac:dyDescent="0.2">
      <c r="D161" s="10">
        <v>41852</v>
      </c>
      <c r="E161" s="11">
        <v>4.2714999999999996</v>
      </c>
      <c r="F161" s="11">
        <v>-0.23</v>
      </c>
      <c r="G161" s="11">
        <v>-7.0000000000000007E-2</v>
      </c>
      <c r="H161" s="11">
        <v>-0.32</v>
      </c>
      <c r="I161" s="11">
        <v>-0.71299999999999997</v>
      </c>
      <c r="J161" s="11">
        <v>0.43</v>
      </c>
      <c r="K161" s="11">
        <v>0</v>
      </c>
      <c r="L161" s="11">
        <v>0.71</v>
      </c>
      <c r="M161" s="11">
        <v>2.5000000000000001E-3</v>
      </c>
      <c r="N161" s="11">
        <v>5.7531101466303802E-2</v>
      </c>
      <c r="O161" s="11">
        <v>-0.1</v>
      </c>
      <c r="P161" s="11">
        <v>-0.14000000000000001</v>
      </c>
      <c r="Q161" s="11">
        <v>0.51</v>
      </c>
      <c r="R161" s="11">
        <v>-0.06</v>
      </c>
    </row>
    <row r="162" spans="4:18" x14ac:dyDescent="0.2">
      <c r="D162" s="10">
        <v>41883</v>
      </c>
      <c r="E162" s="11">
        <v>4.2655000000000003</v>
      </c>
      <c r="F162" s="11">
        <v>-0.23</v>
      </c>
      <c r="G162" s="11">
        <v>-7.0000000000000007E-2</v>
      </c>
      <c r="H162" s="11">
        <v>-0.32</v>
      </c>
      <c r="I162" s="11">
        <v>-0.71299999999999997</v>
      </c>
      <c r="J162" s="11">
        <v>0.43</v>
      </c>
      <c r="K162" s="11">
        <v>0</v>
      </c>
      <c r="L162" s="11">
        <v>0.71</v>
      </c>
      <c r="M162" s="11">
        <v>2.5000000000000001E-3</v>
      </c>
      <c r="N162" s="11">
        <v>5.7589023600878197E-2</v>
      </c>
      <c r="O162" s="11">
        <v>-0.1</v>
      </c>
      <c r="P162" s="11">
        <v>-0.14000000000000001</v>
      </c>
      <c r="Q162" s="11">
        <v>0.51</v>
      </c>
      <c r="R162" s="11">
        <v>-0.06</v>
      </c>
    </row>
    <row r="163" spans="4:18" x14ac:dyDescent="0.2">
      <c r="D163" s="10">
        <v>41913</v>
      </c>
      <c r="E163" s="11">
        <v>4.2634999999999996</v>
      </c>
      <c r="F163" s="11">
        <v>-0.23</v>
      </c>
      <c r="G163" s="11">
        <v>-7.0000000000000007E-2</v>
      </c>
      <c r="H163" s="11">
        <v>-0.32</v>
      </c>
      <c r="I163" s="11">
        <v>-0.71299999999999997</v>
      </c>
      <c r="J163" s="11">
        <v>0.43</v>
      </c>
      <c r="K163" s="11">
        <v>0</v>
      </c>
      <c r="L163" s="11">
        <v>0.71</v>
      </c>
      <c r="M163" s="11">
        <v>2.5000000000000001E-3</v>
      </c>
      <c r="N163" s="11">
        <v>5.7645077280561403E-2</v>
      </c>
      <c r="O163" s="11">
        <v>-0.1</v>
      </c>
      <c r="P163" s="11">
        <v>-0.14000000000000001</v>
      </c>
      <c r="Q163" s="11">
        <v>0.51</v>
      </c>
      <c r="R163" s="11">
        <v>-0.06</v>
      </c>
    </row>
    <row r="164" spans="4:18" x14ac:dyDescent="0.2">
      <c r="D164" s="10">
        <v>41944</v>
      </c>
      <c r="E164" s="11">
        <v>4.4314999999999998</v>
      </c>
      <c r="F164" s="11">
        <v>-0.15</v>
      </c>
      <c r="G164" s="11">
        <v>-7.0000000000000007E-2</v>
      </c>
      <c r="H164" s="11">
        <v>-0.2</v>
      </c>
      <c r="I164" s="11">
        <v>-0.67300000000000004</v>
      </c>
      <c r="J164" s="11">
        <v>0.35</v>
      </c>
      <c r="K164" s="11">
        <v>0</v>
      </c>
      <c r="L164" s="11">
        <v>0.63</v>
      </c>
      <c r="M164" s="11">
        <v>2.5000000000000001E-3</v>
      </c>
      <c r="N164" s="11">
        <v>5.7702999417332403E-2</v>
      </c>
      <c r="O164" s="11">
        <v>0.248</v>
      </c>
      <c r="P164" s="11">
        <v>-0.14000000000000001</v>
      </c>
      <c r="Q164" s="11">
        <v>0.43</v>
      </c>
      <c r="R164" s="11">
        <v>-0.06</v>
      </c>
    </row>
    <row r="165" spans="4:18" x14ac:dyDescent="0.2">
      <c r="D165" s="10">
        <v>41974</v>
      </c>
      <c r="E165" s="11">
        <v>4.5884999999999998</v>
      </c>
      <c r="F165" s="11">
        <v>-0.15</v>
      </c>
      <c r="G165" s="11">
        <v>-7.0000000000000007E-2</v>
      </c>
      <c r="H165" s="11">
        <v>-0.2</v>
      </c>
      <c r="I165" s="11">
        <v>-0.67300000000000004</v>
      </c>
      <c r="J165" s="11">
        <v>0.35</v>
      </c>
      <c r="K165" s="11">
        <v>0</v>
      </c>
      <c r="L165" s="11">
        <v>0.63</v>
      </c>
      <c r="M165" s="11">
        <v>2.5000000000000001E-3</v>
      </c>
      <c r="N165" s="11">
        <v>5.7759053099140499E-2</v>
      </c>
      <c r="O165" s="11">
        <v>0.308</v>
      </c>
      <c r="P165" s="11">
        <v>-0.14249999999999999</v>
      </c>
      <c r="Q165" s="11">
        <v>0.43</v>
      </c>
      <c r="R165" s="11">
        <v>-0.06</v>
      </c>
    </row>
    <row r="166" spans="4:18" x14ac:dyDescent="0.2">
      <c r="D166" s="10">
        <v>42005</v>
      </c>
      <c r="E166" s="11">
        <v>4.7060000000000004</v>
      </c>
      <c r="F166" s="11">
        <v>-0.15</v>
      </c>
      <c r="G166" s="11">
        <v>-7.0000000000000007E-2</v>
      </c>
      <c r="H166" s="11">
        <v>-0.2</v>
      </c>
      <c r="I166" s="11">
        <v>-0.67300000000000004</v>
      </c>
      <c r="J166" s="11">
        <v>0.35</v>
      </c>
      <c r="K166" s="11">
        <v>0</v>
      </c>
      <c r="L166" s="11">
        <v>0.63</v>
      </c>
      <c r="M166" s="11">
        <v>2.5000000000000001E-3</v>
      </c>
      <c r="N166" s="11">
        <v>5.7816975238107499E-2</v>
      </c>
      <c r="O166" s="11">
        <v>0.378</v>
      </c>
      <c r="P166" s="11">
        <v>-0.14499999999999999</v>
      </c>
      <c r="Q166" s="11">
        <v>0.43</v>
      </c>
      <c r="R166" s="11">
        <v>-0.06</v>
      </c>
    </row>
    <row r="167" spans="4:18" x14ac:dyDescent="0.2">
      <c r="D167" s="10">
        <v>42036</v>
      </c>
      <c r="E167" s="11">
        <v>4.5910000000000002</v>
      </c>
      <c r="F167" s="11">
        <v>-0.15</v>
      </c>
      <c r="G167" s="11">
        <v>-7.0000000000000007E-2</v>
      </c>
      <c r="H167" s="11">
        <v>-0.2</v>
      </c>
      <c r="I167" s="11">
        <v>-0.67300000000000004</v>
      </c>
      <c r="J167" s="11">
        <v>0.35</v>
      </c>
      <c r="K167" s="11">
        <v>0</v>
      </c>
      <c r="L167" s="11">
        <v>0.63</v>
      </c>
      <c r="M167" s="11">
        <v>2.5000000000000001E-3</v>
      </c>
      <c r="N167" s="11">
        <v>5.7874897378190002E-2</v>
      </c>
      <c r="O167" s="11">
        <v>0.248</v>
      </c>
      <c r="P167" s="11">
        <v>-0.13750000000000001</v>
      </c>
      <c r="Q167" s="11">
        <v>0.43</v>
      </c>
      <c r="R167" s="11">
        <v>-0.06</v>
      </c>
    </row>
    <row r="168" spans="4:18" x14ac:dyDescent="0.2">
      <c r="D168" s="10">
        <v>42064</v>
      </c>
      <c r="E168" s="11">
        <v>4.444</v>
      </c>
      <c r="F168" s="11">
        <v>-0.15</v>
      </c>
      <c r="G168" s="11">
        <v>-7.0000000000000007E-2</v>
      </c>
      <c r="H168" s="11">
        <v>-0.2</v>
      </c>
      <c r="I168" s="11">
        <v>-0.67300000000000004</v>
      </c>
      <c r="J168" s="11">
        <v>0.35</v>
      </c>
      <c r="K168" s="11">
        <v>0</v>
      </c>
      <c r="L168" s="11">
        <v>0.63</v>
      </c>
      <c r="M168" s="11">
        <v>2.5000000000000001E-3</v>
      </c>
      <c r="N168" s="11">
        <v>5.7927214150836501E-2</v>
      </c>
      <c r="O168" s="11">
        <v>6.8000000000000005E-2</v>
      </c>
      <c r="P168" s="11">
        <v>-0.13500000000000001</v>
      </c>
      <c r="Q168" s="11">
        <v>0.43</v>
      </c>
      <c r="R168" s="11">
        <v>-0.06</v>
      </c>
    </row>
    <row r="169" spans="4:18" x14ac:dyDescent="0.2">
      <c r="D169" s="10">
        <v>42095</v>
      </c>
      <c r="E169" s="11">
        <v>4.2789999999999999</v>
      </c>
      <c r="F169" s="11">
        <v>-0.23</v>
      </c>
      <c r="G169" s="11">
        <v>-7.0000000000000007E-2</v>
      </c>
      <c r="H169" s="11">
        <v>-0.32</v>
      </c>
      <c r="I169" s="11">
        <v>-0.80800000000000005</v>
      </c>
      <c r="J169" s="11">
        <v>0.43</v>
      </c>
      <c r="K169" s="11">
        <v>0</v>
      </c>
      <c r="L169" s="11">
        <v>0.71</v>
      </c>
      <c r="M169" s="11">
        <v>2.5000000000000001E-3</v>
      </c>
      <c r="N169" s="11">
        <v>5.7985136293042597E-2</v>
      </c>
      <c r="O169" s="11">
        <v>-0.25</v>
      </c>
      <c r="P169" s="11">
        <v>-0.14000000000000001</v>
      </c>
      <c r="Q169" s="11">
        <v>0.51</v>
      </c>
      <c r="R169" s="11">
        <v>-0.06</v>
      </c>
    </row>
    <row r="170" spans="4:18" x14ac:dyDescent="0.2">
      <c r="D170" s="10">
        <v>42125</v>
      </c>
      <c r="E170" s="11">
        <v>4.274</v>
      </c>
      <c r="F170" s="11">
        <v>-0.23</v>
      </c>
      <c r="G170" s="11">
        <v>-7.0000000000000007E-2</v>
      </c>
      <c r="H170" s="11">
        <v>-0.32</v>
      </c>
      <c r="I170" s="11">
        <v>-0.80800000000000005</v>
      </c>
      <c r="J170" s="11">
        <v>0.43</v>
      </c>
      <c r="K170" s="11">
        <v>0</v>
      </c>
      <c r="L170" s="11">
        <v>0.71</v>
      </c>
      <c r="M170" s="11">
        <v>2.5000000000000001E-3</v>
      </c>
      <c r="N170" s="11">
        <v>5.8041189980110999E-2</v>
      </c>
      <c r="O170" s="11">
        <v>-0.1</v>
      </c>
      <c r="P170" s="11">
        <v>-0.14000000000000001</v>
      </c>
      <c r="Q170" s="11">
        <v>0.51</v>
      </c>
      <c r="R170" s="11">
        <v>-0.06</v>
      </c>
    </row>
    <row r="171" spans="4:18" x14ac:dyDescent="0.2">
      <c r="D171" s="10">
        <v>42156</v>
      </c>
      <c r="E171" s="11">
        <v>4.306</v>
      </c>
      <c r="F171" s="11">
        <v>-0.23</v>
      </c>
      <c r="G171" s="11">
        <v>-7.0000000000000007E-2</v>
      </c>
      <c r="H171" s="11">
        <v>-0.32</v>
      </c>
      <c r="I171" s="11">
        <v>-0.80800000000000005</v>
      </c>
      <c r="J171" s="11">
        <v>0.43</v>
      </c>
      <c r="K171" s="11">
        <v>0</v>
      </c>
      <c r="L171" s="11">
        <v>0.71</v>
      </c>
      <c r="M171" s="11">
        <v>2.5000000000000001E-3</v>
      </c>
      <c r="N171" s="11">
        <v>5.8099112124513103E-2</v>
      </c>
      <c r="O171" s="11">
        <v>-0.1</v>
      </c>
      <c r="P171" s="11">
        <v>-0.14000000000000001</v>
      </c>
      <c r="Q171" s="11">
        <v>0.51</v>
      </c>
      <c r="R171" s="11">
        <v>-0.06</v>
      </c>
    </row>
    <row r="172" spans="4:18" x14ac:dyDescent="0.2">
      <c r="D172" s="10">
        <v>42186</v>
      </c>
      <c r="E172" s="11">
        <v>4.3460000000000001</v>
      </c>
      <c r="F172" s="11">
        <v>-0.23</v>
      </c>
      <c r="G172" s="11">
        <v>-7.0000000000000007E-2</v>
      </c>
      <c r="H172" s="11">
        <v>-0.32</v>
      </c>
      <c r="I172" s="11">
        <v>-0.80800000000000005</v>
      </c>
      <c r="J172" s="11">
        <v>0.43</v>
      </c>
      <c r="K172" s="11">
        <v>0</v>
      </c>
      <c r="L172" s="11">
        <v>0.71</v>
      </c>
      <c r="M172" s="11">
        <v>2.5000000000000001E-3</v>
      </c>
      <c r="N172" s="11">
        <v>5.81551658137065E-2</v>
      </c>
      <c r="O172" s="11">
        <v>-0.1</v>
      </c>
      <c r="P172" s="11">
        <v>-0.14000000000000001</v>
      </c>
      <c r="Q172" s="11">
        <v>0.51</v>
      </c>
      <c r="R172" s="11">
        <v>-0.06</v>
      </c>
    </row>
    <row r="173" spans="4:18" x14ac:dyDescent="0.2">
      <c r="D173" s="10">
        <v>42217</v>
      </c>
      <c r="E173" s="11">
        <v>4.3789999999999996</v>
      </c>
      <c r="F173" s="11">
        <v>-0.23</v>
      </c>
      <c r="G173" s="11">
        <v>-7.0000000000000007E-2</v>
      </c>
      <c r="H173" s="11">
        <v>-0.32</v>
      </c>
      <c r="I173" s="11">
        <v>-0.80800000000000005</v>
      </c>
      <c r="J173" s="11">
        <v>0.43</v>
      </c>
      <c r="K173" s="11">
        <v>0</v>
      </c>
      <c r="L173" s="11">
        <v>0.71</v>
      </c>
      <c r="M173" s="11">
        <v>2.5000000000000001E-3</v>
      </c>
      <c r="N173" s="11">
        <v>5.8213087960303299E-2</v>
      </c>
      <c r="O173" s="11">
        <v>-0.1</v>
      </c>
      <c r="P173" s="11">
        <v>-0.14000000000000001</v>
      </c>
      <c r="Q173" s="11">
        <v>0.51</v>
      </c>
      <c r="R173" s="11">
        <v>-0.06</v>
      </c>
    </row>
    <row r="174" spans="4:18" x14ac:dyDescent="0.2">
      <c r="D174" s="10">
        <v>42248</v>
      </c>
      <c r="E174" s="11">
        <v>4.3730000000000002</v>
      </c>
      <c r="F174" s="11">
        <v>-0.23</v>
      </c>
      <c r="G174" s="11">
        <v>-7.0000000000000007E-2</v>
      </c>
      <c r="H174" s="11">
        <v>-0.32</v>
      </c>
      <c r="I174" s="11">
        <v>-0.80800000000000005</v>
      </c>
      <c r="J174" s="11">
        <v>0.43</v>
      </c>
      <c r="K174" s="11">
        <v>0</v>
      </c>
      <c r="L174" s="11">
        <v>0.71</v>
      </c>
      <c r="M174" s="11">
        <v>2.5000000000000001E-3</v>
      </c>
      <c r="N174" s="11">
        <v>5.8271010108016601E-2</v>
      </c>
      <c r="O174" s="11">
        <v>-0.1</v>
      </c>
      <c r="P174" s="11">
        <v>-0.14000000000000001</v>
      </c>
      <c r="Q174" s="11">
        <v>0.51</v>
      </c>
      <c r="R174" s="11">
        <v>-0.06</v>
      </c>
    </row>
    <row r="175" spans="4:18" x14ac:dyDescent="0.2">
      <c r="D175" s="10">
        <v>42278</v>
      </c>
      <c r="E175" s="11">
        <v>4.3710000000000004</v>
      </c>
      <c r="F175" s="11">
        <v>-0.23</v>
      </c>
      <c r="G175" s="11">
        <v>-7.0000000000000007E-2</v>
      </c>
      <c r="H175" s="11">
        <v>-0.32</v>
      </c>
      <c r="I175" s="11">
        <v>-0.80800000000000005</v>
      </c>
      <c r="J175" s="11">
        <v>0.43</v>
      </c>
      <c r="K175" s="11">
        <v>0</v>
      </c>
      <c r="L175" s="11">
        <v>0.71</v>
      </c>
      <c r="M175" s="11">
        <v>2.5000000000000001E-3</v>
      </c>
      <c r="N175" s="11">
        <v>5.8327063800414101E-2</v>
      </c>
      <c r="O175" s="11">
        <v>-0.1</v>
      </c>
      <c r="P175" s="11">
        <v>-0.14000000000000001</v>
      </c>
      <c r="Q175" s="11">
        <v>0.51</v>
      </c>
      <c r="R175" s="11">
        <v>-0.06</v>
      </c>
    </row>
    <row r="176" spans="4:18" x14ac:dyDescent="0.2">
      <c r="D176" s="10">
        <v>42309</v>
      </c>
      <c r="E176" s="11">
        <v>4.5389999999999997</v>
      </c>
      <c r="F176" s="11">
        <v>-0.15</v>
      </c>
      <c r="G176" s="11">
        <v>-7.0000000000000007E-2</v>
      </c>
      <c r="H176" s="11">
        <v>-0.2</v>
      </c>
      <c r="I176" s="11">
        <v>-0.70799999999999996</v>
      </c>
      <c r="J176" s="11">
        <v>0.35</v>
      </c>
      <c r="K176" s="11">
        <v>0</v>
      </c>
      <c r="L176" s="11">
        <v>0.63</v>
      </c>
      <c r="M176" s="11">
        <v>2.5000000000000001E-3</v>
      </c>
      <c r="N176" s="11">
        <v>5.8384985950322897E-2</v>
      </c>
      <c r="O176" s="11">
        <v>0</v>
      </c>
      <c r="P176" s="11">
        <v>-0.14000000000000001</v>
      </c>
      <c r="Q176" s="11">
        <v>0.43</v>
      </c>
      <c r="R176" s="11">
        <v>-0.06</v>
      </c>
    </row>
    <row r="177" spans="4:18" x14ac:dyDescent="0.2">
      <c r="D177" s="10">
        <v>42339</v>
      </c>
      <c r="E177" s="11">
        <v>4.6959999999999997</v>
      </c>
      <c r="F177" s="11">
        <v>-0.15</v>
      </c>
      <c r="G177" s="11">
        <v>-7.0000000000000007E-2</v>
      </c>
      <c r="H177" s="11">
        <v>-0.2</v>
      </c>
      <c r="I177" s="11">
        <v>-0.70799999999999996</v>
      </c>
      <c r="J177" s="11">
        <v>0.35</v>
      </c>
      <c r="K177" s="11">
        <v>0</v>
      </c>
      <c r="L177" s="11">
        <v>0.63</v>
      </c>
      <c r="M177" s="11">
        <v>2.5000000000000001E-3</v>
      </c>
      <c r="N177" s="11">
        <v>5.84410396448449E-2</v>
      </c>
      <c r="O177" s="11">
        <v>0</v>
      </c>
      <c r="P177" s="11">
        <v>-0.14249999999999999</v>
      </c>
      <c r="Q177" s="11">
        <v>0.43</v>
      </c>
      <c r="R177" s="11">
        <v>-0.06</v>
      </c>
    </row>
    <row r="178" spans="4:18" x14ac:dyDescent="0.2">
      <c r="D178" s="10">
        <v>42370</v>
      </c>
      <c r="E178" s="11">
        <v>4.8159999999999998</v>
      </c>
      <c r="F178" s="11">
        <v>-0.15</v>
      </c>
      <c r="G178" s="11">
        <v>-7.0000000000000007E-2</v>
      </c>
      <c r="H178" s="11">
        <v>-0.2</v>
      </c>
      <c r="I178" s="11">
        <v>-0.70799999999999996</v>
      </c>
      <c r="J178" s="11">
        <v>0.35</v>
      </c>
      <c r="K178" s="11">
        <v>0</v>
      </c>
      <c r="L178" s="11">
        <v>0.63</v>
      </c>
      <c r="M178" s="11">
        <v>2.5000000000000001E-3</v>
      </c>
      <c r="N178" s="11">
        <v>5.8498961796948003E-2</v>
      </c>
      <c r="O178" s="11">
        <v>0</v>
      </c>
      <c r="P178" s="11">
        <v>-0.14499999999999999</v>
      </c>
      <c r="Q178" s="11">
        <v>0.43</v>
      </c>
      <c r="R178" s="11">
        <v>-0.06</v>
      </c>
    </row>
    <row r="179" spans="4:18" x14ac:dyDescent="0.2">
      <c r="D179" s="10">
        <v>42401</v>
      </c>
      <c r="E179" s="11">
        <v>4.7009999999999996</v>
      </c>
      <c r="F179" s="11">
        <v>-0.15</v>
      </c>
      <c r="G179" s="11">
        <v>-7.0000000000000007E-2</v>
      </c>
      <c r="H179" s="11">
        <v>-0.2</v>
      </c>
      <c r="I179" s="11">
        <v>-0.70799999999999996</v>
      </c>
      <c r="J179" s="11">
        <v>0.35</v>
      </c>
      <c r="K179" s="11">
        <v>0</v>
      </c>
      <c r="L179" s="11">
        <v>0.63</v>
      </c>
      <c r="M179" s="11">
        <v>2.5000000000000001E-3</v>
      </c>
      <c r="N179" s="11">
        <v>5.8556883950167601E-2</v>
      </c>
      <c r="O179" s="11">
        <v>0</v>
      </c>
      <c r="P179" s="11">
        <v>-0.13750000000000001</v>
      </c>
      <c r="Q179" s="11">
        <v>0.43</v>
      </c>
      <c r="R179" s="11">
        <v>-0.06</v>
      </c>
    </row>
    <row r="180" spans="4:18" x14ac:dyDescent="0.2">
      <c r="D180" s="10">
        <v>42430</v>
      </c>
      <c r="E180" s="11">
        <v>4.5540000000000003</v>
      </c>
      <c r="F180" s="11">
        <v>-0.15</v>
      </c>
      <c r="G180" s="11">
        <v>-7.0000000000000007E-2</v>
      </c>
      <c r="H180" s="11">
        <v>-0.2</v>
      </c>
      <c r="I180" s="11">
        <v>-0.70799999999999996</v>
      </c>
      <c r="J180" s="11">
        <v>0.35</v>
      </c>
      <c r="K180" s="11">
        <v>0</v>
      </c>
      <c r="L180" s="11">
        <v>0.63</v>
      </c>
      <c r="M180" s="11">
        <v>2.5000000000000001E-3</v>
      </c>
      <c r="N180" s="11">
        <v>5.86110691912856E-2</v>
      </c>
      <c r="O180" s="11">
        <v>0</v>
      </c>
      <c r="P180" s="11">
        <v>-0.13500000000000001</v>
      </c>
      <c r="Q180" s="11">
        <v>0.43</v>
      </c>
      <c r="R180" s="11">
        <v>-0.06</v>
      </c>
    </row>
    <row r="181" spans="4:18" x14ac:dyDescent="0.2">
      <c r="D181" s="10">
        <v>42461</v>
      </c>
      <c r="E181" s="11">
        <v>4.3890000000000002</v>
      </c>
      <c r="F181" s="11">
        <v>-0.23</v>
      </c>
      <c r="G181" s="11">
        <v>-7.0000000000000007E-2</v>
      </c>
      <c r="H181" s="11">
        <v>-0.32</v>
      </c>
      <c r="I181" s="11">
        <v>-0.80800000000000005</v>
      </c>
      <c r="J181" s="11">
        <v>0.43</v>
      </c>
      <c r="K181" s="11">
        <v>0</v>
      </c>
      <c r="L181" s="11">
        <v>0.71</v>
      </c>
      <c r="M181" s="11">
        <v>2.5000000000000001E-3</v>
      </c>
      <c r="N181" s="11">
        <v>5.8668991346663799E-2</v>
      </c>
      <c r="O181" s="11">
        <v>0</v>
      </c>
      <c r="P181" s="11">
        <v>-0.14000000000000001</v>
      </c>
      <c r="Q181" s="11">
        <v>0.51</v>
      </c>
      <c r="R181" s="11">
        <v>-0.06</v>
      </c>
    </row>
    <row r="182" spans="4:18" x14ac:dyDescent="0.2">
      <c r="D182" s="10">
        <v>42491</v>
      </c>
      <c r="E182" s="11">
        <v>4.3840000000000003</v>
      </c>
      <c r="F182" s="11">
        <v>-0.23</v>
      </c>
      <c r="G182" s="11">
        <v>-7.0000000000000007E-2</v>
      </c>
      <c r="H182" s="11">
        <v>-0.32</v>
      </c>
      <c r="I182" s="11">
        <v>-0.80800000000000005</v>
      </c>
      <c r="J182" s="11">
        <v>0.43</v>
      </c>
      <c r="K182" s="11">
        <v>0</v>
      </c>
      <c r="L182" s="11">
        <v>0.71</v>
      </c>
      <c r="M182" s="11">
        <v>2.5000000000000001E-3</v>
      </c>
      <c r="N182" s="11">
        <v>5.8725045046478901E-2</v>
      </c>
      <c r="O182" s="11">
        <v>0</v>
      </c>
      <c r="P182" s="11">
        <v>0</v>
      </c>
      <c r="Q182" s="11">
        <v>0.51</v>
      </c>
      <c r="R182" s="11">
        <v>-0.06</v>
      </c>
    </row>
    <row r="183" spans="4:18" x14ac:dyDescent="0.2">
      <c r="D183" s="10">
        <v>42522</v>
      </c>
      <c r="E183" s="11">
        <v>4.4160000000000004</v>
      </c>
      <c r="F183" s="11">
        <v>-0.23</v>
      </c>
      <c r="G183" s="11">
        <v>-7.0000000000000007E-2</v>
      </c>
      <c r="H183" s="11">
        <v>-0.32</v>
      </c>
      <c r="I183" s="11">
        <v>-0.80800000000000005</v>
      </c>
      <c r="J183" s="11">
        <v>0.43</v>
      </c>
      <c r="K183" s="11">
        <v>0</v>
      </c>
      <c r="L183" s="11">
        <v>0.71</v>
      </c>
      <c r="M183" s="11">
        <v>2.5000000000000001E-3</v>
      </c>
      <c r="N183" s="11">
        <v>5.8782967204052301E-2</v>
      </c>
      <c r="O183" s="11">
        <v>0</v>
      </c>
      <c r="P183" s="11">
        <v>0</v>
      </c>
      <c r="Q183" s="11">
        <v>0.51</v>
      </c>
      <c r="R183" s="11">
        <v>-0.06</v>
      </c>
    </row>
    <row r="184" spans="4:18" x14ac:dyDescent="0.2">
      <c r="D184" s="10">
        <v>42552</v>
      </c>
      <c r="E184" s="11">
        <v>4.4560000000000004</v>
      </c>
      <c r="F184" s="11">
        <v>-0.23</v>
      </c>
      <c r="G184" s="11">
        <v>-7.0000000000000007E-2</v>
      </c>
      <c r="H184" s="11">
        <v>-0.32</v>
      </c>
      <c r="I184" s="11">
        <v>-0.80800000000000005</v>
      </c>
      <c r="J184" s="11">
        <v>0.43</v>
      </c>
      <c r="K184" s="11">
        <v>0</v>
      </c>
      <c r="L184" s="11">
        <v>0.71</v>
      </c>
      <c r="M184" s="11">
        <v>2.5000000000000001E-3</v>
      </c>
      <c r="N184" s="11">
        <v>5.8839020905991503E-2</v>
      </c>
      <c r="O184" s="11">
        <v>0</v>
      </c>
      <c r="P184" s="11">
        <v>0</v>
      </c>
      <c r="Q184" s="11">
        <v>0.51</v>
      </c>
      <c r="R184" s="11">
        <v>-0.06</v>
      </c>
    </row>
    <row r="185" spans="4:18" x14ac:dyDescent="0.2">
      <c r="D185" s="10">
        <v>42583</v>
      </c>
      <c r="E185" s="11">
        <v>4.4889999999999999</v>
      </c>
      <c r="F185" s="11">
        <v>-0.23</v>
      </c>
      <c r="G185" s="11">
        <v>-7.0000000000000007E-2</v>
      </c>
      <c r="H185" s="11">
        <v>-0.32</v>
      </c>
      <c r="I185" s="11">
        <v>-0.80800000000000005</v>
      </c>
      <c r="J185" s="11">
        <v>0.43</v>
      </c>
      <c r="K185" s="11">
        <v>0</v>
      </c>
      <c r="L185" s="11">
        <v>0.71</v>
      </c>
      <c r="M185" s="11">
        <v>2.5000000000000001E-3</v>
      </c>
      <c r="N185" s="11">
        <v>5.8896943065759502E-2</v>
      </c>
      <c r="O185" s="11">
        <v>0</v>
      </c>
      <c r="P185" s="11">
        <v>0</v>
      </c>
      <c r="Q185" s="11">
        <v>0.51</v>
      </c>
      <c r="R185" s="11">
        <v>-0.06</v>
      </c>
    </row>
    <row r="186" spans="4:18" x14ac:dyDescent="0.2">
      <c r="D186" s="10">
        <v>42614</v>
      </c>
      <c r="E186" s="11">
        <v>4.4829999999999997</v>
      </c>
      <c r="F186" s="11">
        <v>-0.23</v>
      </c>
      <c r="G186" s="11">
        <v>-7.0000000000000007E-2</v>
      </c>
      <c r="H186" s="11">
        <v>-0.32</v>
      </c>
      <c r="I186" s="11">
        <v>-0.80800000000000005</v>
      </c>
      <c r="J186" s="11">
        <v>0.43</v>
      </c>
      <c r="K186" s="11">
        <v>0</v>
      </c>
      <c r="L186" s="11">
        <v>0.71</v>
      </c>
      <c r="M186" s="11">
        <v>2.5000000000000001E-3</v>
      </c>
      <c r="N186" s="11">
        <v>5.8954865226642297E-2</v>
      </c>
      <c r="O186" s="11">
        <v>0</v>
      </c>
      <c r="P186" s="11">
        <v>0</v>
      </c>
      <c r="Q186" s="11">
        <v>0.51</v>
      </c>
      <c r="R186" s="11">
        <v>-0.06</v>
      </c>
    </row>
    <row r="187" spans="4:18" x14ac:dyDescent="0.2">
      <c r="D187" s="10">
        <v>42644</v>
      </c>
      <c r="E187" s="11">
        <v>4.4809999999999999</v>
      </c>
      <c r="F187" s="11">
        <v>-0.23</v>
      </c>
      <c r="G187" s="11">
        <v>-7.0000000000000007E-2</v>
      </c>
      <c r="H187" s="11">
        <v>-0.32</v>
      </c>
      <c r="I187" s="11">
        <v>-0.80800000000000005</v>
      </c>
      <c r="J187" s="11">
        <v>0.43</v>
      </c>
      <c r="K187" s="11">
        <v>0</v>
      </c>
      <c r="L187" s="11">
        <v>0.71</v>
      </c>
      <c r="M187" s="11">
        <v>2.5000000000000001E-3</v>
      </c>
      <c r="N187" s="11">
        <v>5.9010918931785103E-2</v>
      </c>
      <c r="O187" s="11">
        <v>0</v>
      </c>
      <c r="P187" s="11">
        <v>0</v>
      </c>
      <c r="Q187" s="11">
        <v>0.51</v>
      </c>
      <c r="R187" s="11">
        <v>-0.06</v>
      </c>
    </row>
    <row r="188" spans="4:18" x14ac:dyDescent="0.2">
      <c r="D188" s="10">
        <v>42675</v>
      </c>
      <c r="E188" s="11">
        <v>4.649</v>
      </c>
      <c r="F188" s="11">
        <v>-0.15</v>
      </c>
      <c r="G188" s="11">
        <v>-7.0000000000000007E-2</v>
      </c>
      <c r="H188" s="11">
        <v>-0.2</v>
      </c>
      <c r="I188" s="11">
        <v>-0.70799999999999996</v>
      </c>
      <c r="J188" s="11">
        <v>0.35</v>
      </c>
      <c r="K188" s="11">
        <v>0</v>
      </c>
      <c r="L188" s="11">
        <v>0.63</v>
      </c>
      <c r="M188" s="11">
        <v>2.5000000000000001E-3</v>
      </c>
      <c r="N188" s="11">
        <v>5.9068841094863003E-2</v>
      </c>
      <c r="O188" s="11">
        <v>0</v>
      </c>
      <c r="P188" s="11">
        <v>0</v>
      </c>
      <c r="Q188" s="11">
        <v>0.43</v>
      </c>
      <c r="R188" s="11">
        <v>-0.06</v>
      </c>
    </row>
    <row r="189" spans="4:18" x14ac:dyDescent="0.2">
      <c r="D189" s="10">
        <v>42705</v>
      </c>
      <c r="E189" s="11">
        <v>4.806</v>
      </c>
      <c r="F189" s="11">
        <v>-0.15</v>
      </c>
      <c r="G189" s="11">
        <v>-7.0000000000000007E-2</v>
      </c>
      <c r="H189" s="11">
        <v>-0.2</v>
      </c>
      <c r="I189" s="11">
        <v>-0.70799999999999996</v>
      </c>
      <c r="J189" s="11">
        <v>0.35</v>
      </c>
      <c r="K189" s="11">
        <v>0</v>
      </c>
      <c r="L189" s="11">
        <v>0.63</v>
      </c>
      <c r="M189" s="11">
        <v>2.5000000000000001E-3</v>
      </c>
      <c r="N189" s="11">
        <v>5.9124894802128999E-2</v>
      </c>
      <c r="O189" s="11">
        <v>0</v>
      </c>
      <c r="P189" s="11">
        <v>0</v>
      </c>
      <c r="Q189" s="11">
        <v>0.43</v>
      </c>
      <c r="R189" s="11">
        <v>-0.06</v>
      </c>
    </row>
    <row r="190" spans="4:18" x14ac:dyDescent="0.2">
      <c r="D190" s="10">
        <v>42736</v>
      </c>
      <c r="E190" s="11">
        <v>4.9284999999999997</v>
      </c>
      <c r="F190" s="11">
        <v>-0.15</v>
      </c>
      <c r="G190" s="11">
        <v>-7.0000000000000007E-2</v>
      </c>
      <c r="H190" s="11">
        <v>-0.2</v>
      </c>
      <c r="I190" s="11">
        <v>-0.70799999999999996</v>
      </c>
      <c r="J190" s="11">
        <v>0.35</v>
      </c>
      <c r="K190" s="11">
        <v>0</v>
      </c>
      <c r="L190" s="11">
        <v>0.63</v>
      </c>
      <c r="M190" s="11">
        <v>2.5000000000000001E-3</v>
      </c>
      <c r="N190" s="11">
        <v>5.9182816967401602E-2</v>
      </c>
      <c r="O190" s="11">
        <v>0</v>
      </c>
      <c r="P190" s="11">
        <v>0</v>
      </c>
      <c r="Q190" s="11">
        <v>0.43</v>
      </c>
      <c r="R190" s="11">
        <v>-0.06</v>
      </c>
    </row>
    <row r="191" spans="4:18" x14ac:dyDescent="0.2">
      <c r="D191" s="10">
        <v>42767</v>
      </c>
      <c r="E191" s="11">
        <v>4.8135000000000003</v>
      </c>
      <c r="F191" s="11">
        <v>-0.15</v>
      </c>
      <c r="G191" s="11">
        <v>-7.0000000000000007E-2</v>
      </c>
      <c r="H191" s="11">
        <v>-0.2</v>
      </c>
      <c r="I191" s="11">
        <v>-0.70799999999999996</v>
      </c>
      <c r="J191" s="11">
        <v>0.35</v>
      </c>
      <c r="K191" s="11">
        <v>0</v>
      </c>
      <c r="L191" s="11">
        <v>0.63</v>
      </c>
      <c r="M191" s="11">
        <v>2.5000000000000001E-3</v>
      </c>
      <c r="N191" s="11">
        <v>5.92407391337888E-2</v>
      </c>
      <c r="O191" s="11">
        <v>0</v>
      </c>
      <c r="P191" s="11">
        <v>0</v>
      </c>
      <c r="Q191" s="11">
        <v>0.43</v>
      </c>
      <c r="R191" s="11">
        <v>-0.06</v>
      </c>
    </row>
    <row r="192" spans="4:18" x14ac:dyDescent="0.2">
      <c r="D192" s="10">
        <v>42795</v>
      </c>
      <c r="E192" s="11">
        <v>4.6665000000000001</v>
      </c>
      <c r="F192" s="11">
        <v>-0.15</v>
      </c>
      <c r="G192" s="11">
        <v>-7.0000000000000007E-2</v>
      </c>
      <c r="H192" s="11">
        <v>-0.2</v>
      </c>
      <c r="I192" s="11">
        <v>-0.70799999999999996</v>
      </c>
      <c r="J192" s="11">
        <v>0.35</v>
      </c>
      <c r="K192" s="11">
        <v>0</v>
      </c>
      <c r="L192" s="11">
        <v>0.63</v>
      </c>
      <c r="M192" s="11">
        <v>0</v>
      </c>
      <c r="N192" s="11">
        <v>5.92930559301941E-2</v>
      </c>
      <c r="O192" s="11">
        <v>0</v>
      </c>
      <c r="P192" s="11">
        <v>0</v>
      </c>
      <c r="Q192" s="11">
        <v>0.43</v>
      </c>
      <c r="R192" s="11">
        <v>-0.06</v>
      </c>
    </row>
    <row r="193" spans="4:18" x14ac:dyDescent="0.2">
      <c r="D193" s="10">
        <v>42826</v>
      </c>
      <c r="E193" s="11">
        <v>4.5015000000000001</v>
      </c>
      <c r="F193" s="11">
        <v>-0.23</v>
      </c>
      <c r="G193" s="11">
        <v>-7.0000000000000007E-2</v>
      </c>
      <c r="H193" s="11">
        <v>-0.32</v>
      </c>
      <c r="I193" s="11">
        <v>-0.80800000000000005</v>
      </c>
      <c r="J193" s="11">
        <v>0.43</v>
      </c>
      <c r="K193" s="11">
        <v>0</v>
      </c>
      <c r="L193" s="11">
        <v>0.71</v>
      </c>
      <c r="M193" s="11">
        <v>0</v>
      </c>
      <c r="N193" s="11">
        <v>5.9350978098704002E-2</v>
      </c>
      <c r="O193" s="11">
        <v>0</v>
      </c>
      <c r="P193" s="11">
        <v>0</v>
      </c>
      <c r="Q193" s="11">
        <v>0.51</v>
      </c>
      <c r="R193" s="11">
        <v>-0.06</v>
      </c>
    </row>
    <row r="194" spans="4:18" x14ac:dyDescent="0.2">
      <c r="D194" s="10">
        <v>42856</v>
      </c>
      <c r="E194" s="11">
        <v>4.4965000000000002</v>
      </c>
      <c r="F194" s="11">
        <v>-0.23</v>
      </c>
      <c r="G194" s="11">
        <v>-7.0000000000000007E-2</v>
      </c>
      <c r="H194" s="11">
        <v>-0.32</v>
      </c>
      <c r="I194" s="11">
        <v>-0.80800000000000005</v>
      </c>
      <c r="J194" s="11">
        <v>0.43</v>
      </c>
      <c r="K194" s="11">
        <v>0</v>
      </c>
      <c r="L194" s="11">
        <v>0.71</v>
      </c>
      <c r="M194" s="11">
        <v>0</v>
      </c>
      <c r="N194" s="11">
        <v>5.9407031811227203E-2</v>
      </c>
      <c r="O194" s="11">
        <v>0</v>
      </c>
      <c r="P194" s="11">
        <v>0</v>
      </c>
      <c r="Q194" s="11">
        <v>0.51</v>
      </c>
      <c r="R194" s="11">
        <v>-0.06</v>
      </c>
    </row>
    <row r="195" spans="4:18" x14ac:dyDescent="0.2">
      <c r="D195" s="10">
        <v>42887</v>
      </c>
      <c r="E195" s="11">
        <v>4.5285000000000002</v>
      </c>
      <c r="F195" s="11">
        <v>-0.23</v>
      </c>
      <c r="G195" s="11">
        <v>-7.0000000000000007E-2</v>
      </c>
      <c r="H195" s="11">
        <v>-0.32</v>
      </c>
      <c r="I195" s="11">
        <v>-0.80800000000000005</v>
      </c>
      <c r="J195" s="11">
        <v>0.43</v>
      </c>
      <c r="K195" s="11">
        <v>0</v>
      </c>
      <c r="L195" s="11">
        <v>0.71</v>
      </c>
      <c r="M195" s="11">
        <v>0</v>
      </c>
      <c r="N195" s="11">
        <v>5.9464953981931003E-2</v>
      </c>
      <c r="O195" s="11">
        <v>0</v>
      </c>
      <c r="P195" s="11">
        <v>0</v>
      </c>
      <c r="Q195" s="11">
        <v>0.51</v>
      </c>
      <c r="R195" s="11">
        <v>-0.06</v>
      </c>
    </row>
    <row r="196" spans="4:18" x14ac:dyDescent="0.2">
      <c r="D196" s="10">
        <v>42917</v>
      </c>
      <c r="E196" s="11">
        <v>4.5685000000000002</v>
      </c>
      <c r="F196" s="11">
        <v>-0.23</v>
      </c>
      <c r="G196" s="11">
        <v>-7.0000000000000007E-2</v>
      </c>
      <c r="H196" s="11">
        <v>-0.32</v>
      </c>
      <c r="I196" s="11">
        <v>-0.80800000000000005</v>
      </c>
      <c r="J196" s="11">
        <v>0.43</v>
      </c>
      <c r="K196" s="11">
        <v>0</v>
      </c>
      <c r="L196" s="11">
        <v>0.71</v>
      </c>
      <c r="M196" s="11">
        <v>0</v>
      </c>
      <c r="N196" s="11">
        <v>5.9521007696577297E-2</v>
      </c>
      <c r="O196" s="11">
        <v>0</v>
      </c>
      <c r="P196" s="11">
        <v>0</v>
      </c>
      <c r="Q196" s="11">
        <v>0.51</v>
      </c>
      <c r="R196" s="11">
        <v>-0.06</v>
      </c>
    </row>
    <row r="197" spans="4:18" x14ac:dyDescent="0.2">
      <c r="D197" s="10">
        <v>42948</v>
      </c>
      <c r="E197" s="11">
        <v>4.6014999999999997</v>
      </c>
      <c r="F197" s="11">
        <v>-0.23</v>
      </c>
      <c r="G197" s="11">
        <v>-7.0000000000000007E-2</v>
      </c>
      <c r="H197" s="11">
        <v>-0.32</v>
      </c>
      <c r="I197" s="11">
        <v>-0.80800000000000005</v>
      </c>
      <c r="J197" s="11">
        <v>0.43</v>
      </c>
      <c r="K197" s="11">
        <v>0</v>
      </c>
      <c r="L197" s="11">
        <v>0.71</v>
      </c>
      <c r="M197" s="11">
        <v>0</v>
      </c>
      <c r="N197" s="11">
        <v>5.9578929869474898E-2</v>
      </c>
      <c r="O197" s="11">
        <v>0</v>
      </c>
      <c r="P197" s="11">
        <v>0</v>
      </c>
      <c r="Q197" s="11">
        <v>0.51</v>
      </c>
      <c r="R197" s="11">
        <v>-0.06</v>
      </c>
    </row>
    <row r="198" spans="4:18" x14ac:dyDescent="0.2">
      <c r="D198" s="10">
        <v>42979</v>
      </c>
      <c r="E198" s="11">
        <v>4.5955000000000004</v>
      </c>
      <c r="F198" s="11">
        <v>-0.23</v>
      </c>
      <c r="G198" s="11">
        <v>-7.0000000000000007E-2</v>
      </c>
      <c r="H198" s="11">
        <v>-0.32</v>
      </c>
      <c r="I198" s="11">
        <v>-0.80800000000000005</v>
      </c>
      <c r="J198" s="11">
        <v>0.43</v>
      </c>
      <c r="K198" s="11">
        <v>0</v>
      </c>
      <c r="L198" s="11">
        <v>0.71</v>
      </c>
      <c r="M198" s="11">
        <v>0</v>
      </c>
      <c r="N198" s="11">
        <v>5.9636852043488398E-2</v>
      </c>
      <c r="O198" s="11">
        <v>0</v>
      </c>
      <c r="P198" s="11">
        <v>0</v>
      </c>
      <c r="Q198" s="11">
        <v>0.51</v>
      </c>
      <c r="R198" s="11">
        <v>-0.06</v>
      </c>
    </row>
    <row r="199" spans="4:18" x14ac:dyDescent="0.2">
      <c r="D199" s="10">
        <v>43009</v>
      </c>
      <c r="E199" s="11">
        <v>4.5934999999999997</v>
      </c>
      <c r="F199" s="11">
        <v>-0.23</v>
      </c>
      <c r="G199" s="11">
        <v>-7.0000000000000007E-2</v>
      </c>
      <c r="H199" s="11">
        <v>-0.32</v>
      </c>
      <c r="I199" s="11">
        <v>-0.80800000000000005</v>
      </c>
      <c r="J199" s="11">
        <v>0.43</v>
      </c>
      <c r="K199" s="11">
        <v>0</v>
      </c>
      <c r="L199" s="11">
        <v>0.71</v>
      </c>
      <c r="M199" s="11">
        <v>0</v>
      </c>
      <c r="N199" s="11">
        <v>5.96929057613367E-2</v>
      </c>
      <c r="O199" s="11">
        <v>0</v>
      </c>
      <c r="P199" s="11">
        <v>0</v>
      </c>
      <c r="Q199" s="11">
        <v>0.51</v>
      </c>
      <c r="R199" s="11">
        <v>-0.06</v>
      </c>
    </row>
    <row r="200" spans="4:18" x14ac:dyDescent="0.2">
      <c r="D200" s="10">
        <v>43040</v>
      </c>
      <c r="E200" s="11">
        <v>4.7614999999999998</v>
      </c>
      <c r="F200" s="11">
        <v>-0.15</v>
      </c>
      <c r="G200" s="11">
        <v>-7.0000000000000007E-2</v>
      </c>
      <c r="H200" s="11">
        <v>-0.2</v>
      </c>
      <c r="I200" s="11">
        <v>-0.70799999999999996</v>
      </c>
      <c r="J200" s="11">
        <v>0.35</v>
      </c>
      <c r="K200" s="11">
        <v>0</v>
      </c>
      <c r="L200" s="11">
        <v>0.63</v>
      </c>
      <c r="M200" s="11">
        <v>0</v>
      </c>
      <c r="N200" s="11">
        <v>5.9750827937543598E-2</v>
      </c>
      <c r="O200" s="11">
        <v>0</v>
      </c>
      <c r="Q200" s="11">
        <v>0.43</v>
      </c>
      <c r="R200" s="11">
        <v>-0.06</v>
      </c>
    </row>
    <row r="201" spans="4:18" x14ac:dyDescent="0.2">
      <c r="D201" s="10">
        <v>43070</v>
      </c>
      <c r="E201" s="11">
        <v>4.9184999999999999</v>
      </c>
      <c r="F201" s="11">
        <v>-0.15</v>
      </c>
      <c r="G201" s="11">
        <v>-7.0000000000000007E-2</v>
      </c>
      <c r="H201" s="11">
        <v>-0.2</v>
      </c>
      <c r="I201" s="11">
        <v>-0.70799999999999996</v>
      </c>
      <c r="J201" s="11">
        <v>0.35</v>
      </c>
      <c r="K201" s="11">
        <v>0</v>
      </c>
      <c r="L201" s="11">
        <v>0.63</v>
      </c>
      <c r="M201" s="11">
        <v>0</v>
      </c>
      <c r="N201" s="11">
        <v>5.9806881657515E-2</v>
      </c>
      <c r="O201" s="11">
        <v>0</v>
      </c>
      <c r="Q201" s="11">
        <v>0.43</v>
      </c>
      <c r="R201" s="11">
        <v>-0.06</v>
      </c>
    </row>
    <row r="202" spans="4:18" x14ac:dyDescent="0.2">
      <c r="D202" s="10">
        <v>43101</v>
      </c>
      <c r="E202" s="11">
        <v>5.0434999999999999</v>
      </c>
      <c r="F202" s="11">
        <v>-0.15</v>
      </c>
      <c r="G202" s="11">
        <v>-7.0000000000000007E-2</v>
      </c>
      <c r="H202" s="11">
        <v>-0.2</v>
      </c>
      <c r="I202" s="11">
        <v>-0.70799999999999996</v>
      </c>
      <c r="J202" s="11">
        <v>0.35</v>
      </c>
      <c r="K202" s="11">
        <v>0</v>
      </c>
      <c r="L202" s="11">
        <v>0.63</v>
      </c>
      <c r="M202" s="11">
        <v>0</v>
      </c>
      <c r="N202" s="11">
        <v>5.9864803835915303E-2</v>
      </c>
      <c r="O202" s="11">
        <v>0</v>
      </c>
      <c r="Q202" s="11">
        <v>0.43</v>
      </c>
      <c r="R202" s="11">
        <v>-0.06</v>
      </c>
    </row>
    <row r="203" spans="4:18" x14ac:dyDescent="0.2">
      <c r="D203" s="10">
        <v>43132</v>
      </c>
      <c r="E203" s="11">
        <v>4.9284999999999997</v>
      </c>
      <c r="F203" s="11">
        <v>-0.15</v>
      </c>
      <c r="G203" s="11">
        <v>-7.0000000000000007E-2</v>
      </c>
      <c r="H203" s="11">
        <v>-0.2</v>
      </c>
      <c r="I203" s="11">
        <v>-0.70799999999999996</v>
      </c>
      <c r="J203" s="11">
        <v>0.35</v>
      </c>
      <c r="K203" s="11">
        <v>0</v>
      </c>
      <c r="L203" s="11">
        <v>0.63</v>
      </c>
      <c r="M203" s="11">
        <v>0</v>
      </c>
      <c r="N203" s="11">
        <v>5.9922726015431103E-2</v>
      </c>
      <c r="O203" s="11">
        <v>0</v>
      </c>
      <c r="Q203" s="11">
        <v>0.43</v>
      </c>
      <c r="R203" s="11">
        <v>-0.06</v>
      </c>
    </row>
    <row r="204" spans="4:18" x14ac:dyDescent="0.2">
      <c r="D204" s="10">
        <v>43160</v>
      </c>
      <c r="E204" s="11">
        <v>4.7815000000000003</v>
      </c>
      <c r="F204" s="11">
        <v>-0.15</v>
      </c>
      <c r="G204" s="11">
        <v>-7.0000000000000007E-2</v>
      </c>
      <c r="H204" s="11">
        <v>-0.2</v>
      </c>
      <c r="I204" s="11">
        <v>-0.70799999999999996</v>
      </c>
      <c r="J204" s="11">
        <v>0.35</v>
      </c>
      <c r="K204" s="11">
        <v>0</v>
      </c>
      <c r="L204" s="11">
        <v>0.63</v>
      </c>
      <c r="M204" s="11">
        <v>0</v>
      </c>
      <c r="N204" s="11">
        <v>5.9975042823693599E-2</v>
      </c>
      <c r="O204" s="11">
        <v>0</v>
      </c>
      <c r="Q204" s="11">
        <v>0.43</v>
      </c>
      <c r="R204" s="11">
        <v>-0.06</v>
      </c>
    </row>
    <row r="205" spans="4:18" x14ac:dyDescent="0.2">
      <c r="D205" s="10">
        <v>43191</v>
      </c>
      <c r="E205" s="11">
        <v>4.6165000000000003</v>
      </c>
      <c r="F205" s="11">
        <v>-0.23</v>
      </c>
      <c r="G205" s="11">
        <v>-7.0000000000000007E-2</v>
      </c>
      <c r="H205" s="11">
        <v>-0.32</v>
      </c>
      <c r="I205" s="11">
        <v>-0.80800000000000005</v>
      </c>
      <c r="J205" s="11">
        <v>0.43</v>
      </c>
      <c r="K205" s="11">
        <v>0</v>
      </c>
      <c r="L205" s="11">
        <v>0.71</v>
      </c>
      <c r="M205" s="11">
        <v>0</v>
      </c>
      <c r="N205" s="11">
        <v>6.0032965005330403E-2</v>
      </c>
      <c r="O205" s="11">
        <v>0</v>
      </c>
      <c r="Q205" s="11">
        <v>0.51</v>
      </c>
      <c r="R205" s="11">
        <v>-0.06</v>
      </c>
    </row>
    <row r="206" spans="4:18" x14ac:dyDescent="0.2">
      <c r="D206" s="10">
        <v>43221</v>
      </c>
      <c r="E206" s="11">
        <v>4.6115000000000004</v>
      </c>
      <c r="F206" s="11">
        <v>-0.23</v>
      </c>
      <c r="G206" s="11">
        <v>-7.0000000000000007E-2</v>
      </c>
      <c r="H206" s="11">
        <v>-0.32</v>
      </c>
      <c r="I206" s="11">
        <v>-0.80800000000000005</v>
      </c>
      <c r="J206" s="11">
        <v>0.43</v>
      </c>
      <c r="K206" s="11">
        <v>0</v>
      </c>
      <c r="L206" s="11">
        <v>0.71</v>
      </c>
      <c r="M206" s="11">
        <v>0</v>
      </c>
      <c r="N206" s="11">
        <v>6.0089018730556699E-2</v>
      </c>
      <c r="O206" s="11">
        <v>0</v>
      </c>
      <c r="Q206" s="11">
        <v>0.51</v>
      </c>
      <c r="R206" s="11">
        <v>-0.06</v>
      </c>
    </row>
    <row r="207" spans="4:18" x14ac:dyDescent="0.2">
      <c r="D207" s="10">
        <v>43252</v>
      </c>
      <c r="E207" s="11">
        <v>4.6435000000000004</v>
      </c>
      <c r="F207" s="11">
        <v>-0.23</v>
      </c>
      <c r="G207" s="11">
        <v>-7.0000000000000007E-2</v>
      </c>
      <c r="H207" s="11">
        <v>-0.32</v>
      </c>
      <c r="I207" s="11">
        <v>-0.80800000000000005</v>
      </c>
      <c r="J207" s="11">
        <v>0.43</v>
      </c>
      <c r="K207" s="11">
        <v>0</v>
      </c>
      <c r="L207" s="11">
        <v>0.71</v>
      </c>
      <c r="M207" s="11">
        <v>0</v>
      </c>
      <c r="N207" s="11">
        <v>6.0146940914387298E-2</v>
      </c>
      <c r="O207" s="11">
        <v>0</v>
      </c>
      <c r="Q207" s="11">
        <v>0.51</v>
      </c>
      <c r="R207" s="11">
        <v>-0.06</v>
      </c>
    </row>
    <row r="208" spans="4:18" x14ac:dyDescent="0.2">
      <c r="D208" s="10">
        <v>43282</v>
      </c>
      <c r="E208" s="11">
        <v>4.6835000000000004</v>
      </c>
      <c r="F208" s="11">
        <v>-0.23</v>
      </c>
      <c r="G208" s="11">
        <v>-7.0000000000000007E-2</v>
      </c>
      <c r="H208" s="11">
        <v>-0.32</v>
      </c>
      <c r="I208" s="11">
        <v>-0.80800000000000005</v>
      </c>
      <c r="J208" s="11">
        <v>0.43</v>
      </c>
      <c r="K208" s="11">
        <v>0</v>
      </c>
      <c r="L208" s="11">
        <v>0.71</v>
      </c>
      <c r="M208" s="11">
        <v>0</v>
      </c>
      <c r="N208" s="11">
        <v>6.0202994641736403E-2</v>
      </c>
      <c r="O208" s="11">
        <v>0</v>
      </c>
      <c r="Q208" s="11">
        <v>0.51</v>
      </c>
      <c r="R208" s="11">
        <v>-0.06</v>
      </c>
    </row>
    <row r="209" spans="4:18" x14ac:dyDescent="0.2">
      <c r="D209" s="10">
        <v>43313</v>
      </c>
      <c r="E209" s="11">
        <v>4.7164999999999999</v>
      </c>
      <c r="F209" s="11">
        <v>-0.23</v>
      </c>
      <c r="G209" s="11">
        <v>-7.0000000000000007E-2</v>
      </c>
      <c r="H209" s="11">
        <v>-0.32</v>
      </c>
      <c r="I209" s="11">
        <v>-0.80800000000000005</v>
      </c>
      <c r="J209" s="11">
        <v>0.43</v>
      </c>
      <c r="K209" s="11">
        <v>0</v>
      </c>
      <c r="L209" s="11">
        <v>0.71</v>
      </c>
      <c r="M209" s="11">
        <v>0</v>
      </c>
      <c r="N209" s="11">
        <v>6.02609168277604E-2</v>
      </c>
      <c r="O209" s="11">
        <v>0</v>
      </c>
      <c r="Q209" s="11">
        <v>0.51</v>
      </c>
      <c r="R209" s="11">
        <v>-0.06</v>
      </c>
    </row>
    <row r="210" spans="4:18" x14ac:dyDescent="0.2">
      <c r="D210" s="10">
        <v>43344</v>
      </c>
      <c r="E210" s="11">
        <v>4.7104999999999997</v>
      </c>
      <c r="F210" s="11">
        <v>-0.23</v>
      </c>
      <c r="G210" s="11">
        <v>-7.0000000000000007E-2</v>
      </c>
      <c r="H210" s="11">
        <v>-0.32</v>
      </c>
      <c r="I210" s="11">
        <v>-0.80800000000000005</v>
      </c>
      <c r="J210" s="11">
        <v>0.43</v>
      </c>
      <c r="K210" s="11">
        <v>0</v>
      </c>
      <c r="L210" s="11">
        <v>0.71</v>
      </c>
      <c r="M210" s="11">
        <v>0</v>
      </c>
      <c r="N210" s="11">
        <v>6.0318839014898998E-2</v>
      </c>
      <c r="O210" s="11">
        <v>0</v>
      </c>
      <c r="Q210" s="11">
        <v>0.51</v>
      </c>
      <c r="R210" s="11">
        <v>-0.06</v>
      </c>
    </row>
    <row r="211" spans="4:18" x14ac:dyDescent="0.2">
      <c r="D211" s="10">
        <v>43374</v>
      </c>
      <c r="E211" s="11">
        <v>4.7084999999999999</v>
      </c>
      <c r="F211" s="11">
        <v>-0.23</v>
      </c>
      <c r="G211" s="11">
        <v>-7.0000000000000007E-2</v>
      </c>
      <c r="H211" s="11">
        <v>-0.32</v>
      </c>
      <c r="I211" s="11">
        <v>-0.80800000000000005</v>
      </c>
      <c r="J211" s="11">
        <v>0.43</v>
      </c>
      <c r="K211" s="11">
        <v>0</v>
      </c>
      <c r="L211" s="11">
        <v>0.71</v>
      </c>
      <c r="M211" s="11">
        <v>0</v>
      </c>
      <c r="N211" s="11">
        <v>6.0374892745449001E-2</v>
      </c>
      <c r="O211" s="11">
        <v>0</v>
      </c>
      <c r="Q211" s="11">
        <v>0.51</v>
      </c>
      <c r="R211" s="11">
        <v>-0.06</v>
      </c>
    </row>
    <row r="212" spans="4:18" x14ac:dyDescent="0.2">
      <c r="D212" s="10">
        <v>43405</v>
      </c>
      <c r="E212" s="11">
        <v>4.8765000000000001</v>
      </c>
      <c r="F212" s="11">
        <v>-0.15</v>
      </c>
      <c r="G212" s="11">
        <v>-7.0000000000000007E-2</v>
      </c>
      <c r="H212" s="11">
        <v>-0.2</v>
      </c>
      <c r="I212" s="11">
        <v>-0.70799999999999996</v>
      </c>
      <c r="J212" s="11">
        <v>0.35</v>
      </c>
      <c r="K212" s="11">
        <v>0</v>
      </c>
      <c r="L212" s="11">
        <v>0.63</v>
      </c>
      <c r="M212" s="11">
        <v>0</v>
      </c>
      <c r="N212" s="11">
        <v>6.0432814934780602E-2</v>
      </c>
      <c r="O212" s="11">
        <v>0</v>
      </c>
      <c r="Q212" s="11">
        <v>0.43</v>
      </c>
      <c r="R212" s="11">
        <v>-0.06</v>
      </c>
    </row>
    <row r="213" spans="4:18" x14ac:dyDescent="0.2">
      <c r="D213" s="10">
        <v>43435</v>
      </c>
      <c r="E213" s="11">
        <v>5.0335000000000001</v>
      </c>
      <c r="F213" s="11">
        <v>-0.15</v>
      </c>
      <c r="G213" s="11">
        <v>-7.0000000000000007E-2</v>
      </c>
      <c r="H213" s="11">
        <v>-0.2</v>
      </c>
      <c r="I213" s="11">
        <v>-0.70799999999999996</v>
      </c>
      <c r="J213" s="11">
        <v>0.35</v>
      </c>
      <c r="K213" s="11">
        <v>0</v>
      </c>
      <c r="L213" s="11">
        <v>0.63</v>
      </c>
      <c r="M213" s="11">
        <v>0</v>
      </c>
      <c r="N213" s="11">
        <v>6.0488868667452997E-2</v>
      </c>
      <c r="O213" s="11">
        <v>0</v>
      </c>
      <c r="Q213" s="11">
        <v>0.43</v>
      </c>
      <c r="R213" s="11">
        <v>-0.06</v>
      </c>
    </row>
    <row r="214" spans="4:18" x14ac:dyDescent="0.2">
      <c r="D214" s="10">
        <v>43466</v>
      </c>
      <c r="E214" s="11">
        <v>5.1609999999999996</v>
      </c>
      <c r="F214" s="11">
        <v>-0.15</v>
      </c>
      <c r="G214" s="11">
        <v>-7.0000000000000007E-2</v>
      </c>
      <c r="H214" s="11">
        <v>-0.2</v>
      </c>
      <c r="I214" s="11">
        <v>-0.70799999999999996</v>
      </c>
      <c r="J214" s="11">
        <v>0.35</v>
      </c>
      <c r="K214" s="11">
        <v>0</v>
      </c>
      <c r="L214" s="11">
        <v>0.63</v>
      </c>
      <c r="M214" s="11">
        <v>0</v>
      </c>
      <c r="N214" s="11">
        <v>6.0546790858977399E-2</v>
      </c>
      <c r="O214" s="11">
        <v>0</v>
      </c>
      <c r="Q214" s="11">
        <v>0.43</v>
      </c>
      <c r="R214" s="11">
        <v>-0.06</v>
      </c>
    </row>
    <row r="215" spans="4:18" x14ac:dyDescent="0.2">
      <c r="D215" s="10">
        <v>43497</v>
      </c>
      <c r="E215" s="11">
        <v>5.0460000000000003</v>
      </c>
      <c r="F215" s="11">
        <v>-0.15</v>
      </c>
      <c r="G215" s="11">
        <v>-7.0000000000000007E-2</v>
      </c>
      <c r="H215" s="11">
        <v>-0.2</v>
      </c>
      <c r="I215" s="11">
        <v>-0.70799999999999996</v>
      </c>
      <c r="J215" s="11">
        <v>0.35</v>
      </c>
      <c r="K215" s="11">
        <v>0</v>
      </c>
      <c r="L215" s="11">
        <v>0.63</v>
      </c>
      <c r="M215" s="11">
        <v>0</v>
      </c>
      <c r="N215" s="11">
        <v>6.0604713051617E-2</v>
      </c>
      <c r="O215" s="11">
        <v>0</v>
      </c>
      <c r="Q215" s="11">
        <v>0.43</v>
      </c>
      <c r="R215" s="11">
        <v>-0.06</v>
      </c>
    </row>
    <row r="216" spans="4:18" x14ac:dyDescent="0.2">
      <c r="D216" s="10">
        <v>43525</v>
      </c>
      <c r="E216" s="11">
        <v>4.899</v>
      </c>
      <c r="F216" s="11">
        <v>-0.15</v>
      </c>
      <c r="G216" s="11">
        <v>-7.0000000000000007E-2</v>
      </c>
      <c r="H216" s="11">
        <v>-0.2</v>
      </c>
      <c r="I216" s="11">
        <v>-0.70799999999999996</v>
      </c>
      <c r="J216" s="11">
        <v>0.35</v>
      </c>
      <c r="K216" s="11">
        <v>0</v>
      </c>
      <c r="L216" s="11">
        <v>0.63</v>
      </c>
      <c r="M216" s="11">
        <v>0</v>
      </c>
      <c r="N216" s="11">
        <v>6.0657029871732202E-2</v>
      </c>
      <c r="O216" s="11">
        <v>0</v>
      </c>
      <c r="Q216" s="11">
        <v>0.43</v>
      </c>
      <c r="R216" s="11">
        <v>-0.06</v>
      </c>
    </row>
    <row r="217" spans="4:18" x14ac:dyDescent="0.2">
      <c r="D217" s="10">
        <v>43556</v>
      </c>
      <c r="E217" s="11">
        <v>4.734</v>
      </c>
      <c r="F217" s="11">
        <v>-0.23</v>
      </c>
      <c r="G217" s="11">
        <v>-7.0000000000000007E-2</v>
      </c>
      <c r="H217" s="11">
        <v>-0.32</v>
      </c>
      <c r="I217" s="11">
        <v>-0.80800000000000005</v>
      </c>
      <c r="J217" s="11">
        <v>0.43</v>
      </c>
      <c r="K217" s="11">
        <v>0</v>
      </c>
      <c r="L217" s="11">
        <v>0.71</v>
      </c>
      <c r="M217" s="11">
        <v>0</v>
      </c>
      <c r="N217" s="11">
        <v>6.0714952066492203E-2</v>
      </c>
      <c r="O217" s="11">
        <v>0</v>
      </c>
      <c r="Q217" s="11">
        <v>0.51</v>
      </c>
      <c r="R217" s="11">
        <v>-0.06</v>
      </c>
    </row>
    <row r="218" spans="4:18" x14ac:dyDescent="0.2">
      <c r="D218" s="10">
        <v>43586</v>
      </c>
      <c r="E218" s="11">
        <v>4.7290000000000001</v>
      </c>
      <c r="F218" s="11">
        <v>-0.23</v>
      </c>
      <c r="G218" s="11">
        <v>-7.0000000000000007E-2</v>
      </c>
      <c r="H218" s="11">
        <v>-0.32</v>
      </c>
      <c r="I218" s="11">
        <v>-0.80800000000000005</v>
      </c>
      <c r="J218" s="11">
        <v>0.43</v>
      </c>
      <c r="K218" s="11">
        <v>0</v>
      </c>
      <c r="L218" s="11">
        <v>0.71</v>
      </c>
      <c r="M218" s="11">
        <v>0</v>
      </c>
      <c r="N218" s="11">
        <v>6.0771005804418202E-2</v>
      </c>
      <c r="O218" s="11">
        <v>0</v>
      </c>
      <c r="Q218" s="11">
        <v>0.51</v>
      </c>
      <c r="R218" s="11">
        <v>-0.06</v>
      </c>
    </row>
    <row r="219" spans="4:18" x14ac:dyDescent="0.2">
      <c r="D219" s="10">
        <v>43617</v>
      </c>
      <c r="E219" s="11">
        <v>4.7610000000000001</v>
      </c>
      <c r="F219" s="11">
        <v>-0.23</v>
      </c>
      <c r="G219" s="11">
        <v>-7.0000000000000007E-2</v>
      </c>
      <c r="H219" s="11">
        <v>-0.32</v>
      </c>
      <c r="I219" s="11">
        <v>-0.80800000000000005</v>
      </c>
      <c r="J219" s="11">
        <v>0.43</v>
      </c>
      <c r="K219" s="11">
        <v>0</v>
      </c>
      <c r="L219" s="11">
        <v>0.71</v>
      </c>
      <c r="M219" s="11">
        <v>0</v>
      </c>
      <c r="N219" s="11">
        <v>6.08289280013707E-2</v>
      </c>
      <c r="O219" s="11">
        <v>0</v>
      </c>
      <c r="Q219" s="11">
        <v>0.51</v>
      </c>
      <c r="R219" s="11">
        <v>-0.06</v>
      </c>
    </row>
    <row r="220" spans="4:18" x14ac:dyDescent="0.2">
      <c r="D220" s="10">
        <v>43647</v>
      </c>
      <c r="E220" s="11">
        <v>4.8010000000000002</v>
      </c>
      <c r="F220" s="11">
        <v>-0.23</v>
      </c>
      <c r="G220" s="11">
        <v>-7.0000000000000007E-2</v>
      </c>
      <c r="H220" s="11">
        <v>-0.32</v>
      </c>
      <c r="I220" s="11">
        <v>-0.80800000000000005</v>
      </c>
      <c r="J220" s="11">
        <v>0.43</v>
      </c>
      <c r="K220" s="11">
        <v>0</v>
      </c>
      <c r="L220" s="11">
        <v>0.71</v>
      </c>
      <c r="M220" s="11">
        <v>0</v>
      </c>
      <c r="N220" s="11">
        <v>6.0884981741418501E-2</v>
      </c>
      <c r="O220" s="11">
        <v>0</v>
      </c>
      <c r="Q220" s="11">
        <v>0.51</v>
      </c>
      <c r="R220" s="11">
        <v>-0.06</v>
      </c>
    </row>
    <row r="221" spans="4:18" x14ac:dyDescent="0.2">
      <c r="D221" s="10">
        <v>43678</v>
      </c>
      <c r="E221" s="11">
        <v>4.8339999999999996</v>
      </c>
      <c r="F221" s="11">
        <v>-0.23</v>
      </c>
      <c r="G221" s="11">
        <v>-7.0000000000000007E-2</v>
      </c>
      <c r="H221" s="11">
        <v>-0.32</v>
      </c>
      <c r="I221" s="11">
        <v>-0.80800000000000005</v>
      </c>
      <c r="J221" s="11">
        <v>0.43</v>
      </c>
      <c r="K221" s="11">
        <v>0</v>
      </c>
      <c r="L221" s="11">
        <v>0.71</v>
      </c>
      <c r="M221" s="11">
        <v>0</v>
      </c>
      <c r="N221" s="11">
        <v>6.0942903940564001E-2</v>
      </c>
      <c r="O221" s="11">
        <v>0</v>
      </c>
      <c r="Q221" s="11">
        <v>0.51</v>
      </c>
      <c r="R221" s="11">
        <v>-0.06</v>
      </c>
    </row>
    <row r="222" spans="4:18" x14ac:dyDescent="0.2">
      <c r="D222" s="10">
        <v>43709</v>
      </c>
      <c r="E222" s="11">
        <v>4.8280000000000003</v>
      </c>
      <c r="F222" s="11">
        <v>-0.23</v>
      </c>
      <c r="G222" s="11">
        <v>-7.0000000000000007E-2</v>
      </c>
      <c r="H222" s="11">
        <v>-0.32</v>
      </c>
      <c r="I222" s="11">
        <v>-0.80800000000000005</v>
      </c>
      <c r="J222" s="11">
        <v>0.43</v>
      </c>
      <c r="K222" s="11">
        <v>0</v>
      </c>
      <c r="L222" s="11">
        <v>0.71</v>
      </c>
      <c r="M222" s="11">
        <v>0</v>
      </c>
      <c r="N222" s="11">
        <v>6.1000826140823201E-2</v>
      </c>
      <c r="O222" s="11">
        <v>0</v>
      </c>
      <c r="Q222" s="11">
        <v>0.51</v>
      </c>
      <c r="R222" s="11">
        <v>-0.06</v>
      </c>
    </row>
    <row r="223" spans="4:18" x14ac:dyDescent="0.2">
      <c r="D223" s="10">
        <v>43739</v>
      </c>
      <c r="E223" s="11">
        <v>4.8259999999999996</v>
      </c>
      <c r="F223" s="11">
        <v>-0.23</v>
      </c>
      <c r="G223" s="11">
        <v>-7.0000000000000007E-2</v>
      </c>
      <c r="H223" s="11">
        <v>-0.32</v>
      </c>
      <c r="I223" s="11">
        <v>-0.80800000000000005</v>
      </c>
      <c r="J223" s="11">
        <v>0.43</v>
      </c>
      <c r="K223" s="11">
        <v>0</v>
      </c>
      <c r="L223" s="11">
        <v>0.71</v>
      </c>
      <c r="M223" s="11">
        <v>0</v>
      </c>
      <c r="N223" s="11">
        <v>6.10568798840707E-2</v>
      </c>
      <c r="O223" s="11">
        <v>0</v>
      </c>
      <c r="Q223" s="11">
        <v>0.51</v>
      </c>
      <c r="R223" s="11">
        <v>-0.06</v>
      </c>
    </row>
    <row r="224" spans="4:18" x14ac:dyDescent="0.2">
      <c r="D224" s="10">
        <v>43770</v>
      </c>
      <c r="E224" s="11">
        <v>4.9939999999999998</v>
      </c>
      <c r="F224" s="11">
        <v>-0.15</v>
      </c>
      <c r="G224" s="11">
        <v>-7.0000000000000007E-2</v>
      </c>
      <c r="H224" s="11">
        <v>-0.2</v>
      </c>
      <c r="I224" s="11">
        <v>-0.70799999999999996</v>
      </c>
      <c r="J224" s="11">
        <v>0.35</v>
      </c>
      <c r="K224" s="11">
        <v>0</v>
      </c>
      <c r="L224" s="11">
        <v>0.63</v>
      </c>
      <c r="M224" s="11">
        <v>0</v>
      </c>
      <c r="N224" s="11">
        <v>6.1114802086522903E-2</v>
      </c>
      <c r="O224" s="11">
        <v>0</v>
      </c>
      <c r="Q224" s="11">
        <v>0.43</v>
      </c>
      <c r="R224" s="11">
        <v>-0.06</v>
      </c>
    </row>
    <row r="225" spans="4:18" x14ac:dyDescent="0.2">
      <c r="D225" s="10">
        <v>43800</v>
      </c>
      <c r="E225" s="11">
        <v>5.1509999999999998</v>
      </c>
      <c r="F225" s="11">
        <v>-0.15</v>
      </c>
      <c r="G225" s="11">
        <v>-7.0000000000000007E-2</v>
      </c>
      <c r="H225" s="11">
        <v>-0.2</v>
      </c>
      <c r="I225" s="11">
        <v>-0.70799999999999996</v>
      </c>
      <c r="J225" s="11">
        <v>0.35</v>
      </c>
      <c r="K225" s="11">
        <v>0</v>
      </c>
      <c r="L225" s="11">
        <v>0.63</v>
      </c>
      <c r="M225" s="11">
        <v>0</v>
      </c>
      <c r="N225" s="11">
        <v>6.1170855831892197E-2</v>
      </c>
      <c r="O225" s="11">
        <v>0</v>
      </c>
      <c r="Q225" s="11">
        <v>0.43</v>
      </c>
      <c r="R225" s="11">
        <v>-0.06</v>
      </c>
    </row>
    <row r="226" spans="4:18" x14ac:dyDescent="0.2">
      <c r="D226" s="10">
        <v>43831</v>
      </c>
      <c r="E226" s="11">
        <v>5.2785000000000002</v>
      </c>
      <c r="F226" s="11">
        <v>-0.15</v>
      </c>
      <c r="G226" s="11">
        <v>-7.0000000000000007E-2</v>
      </c>
      <c r="H226" s="11">
        <v>-0.2</v>
      </c>
      <c r="I226" s="11">
        <v>-0.70799999999999996</v>
      </c>
      <c r="J226" s="11">
        <v>0.35</v>
      </c>
      <c r="K226" s="11">
        <v>0</v>
      </c>
      <c r="L226" s="11">
        <v>0.63</v>
      </c>
      <c r="M226" s="11">
        <v>0</v>
      </c>
      <c r="N226" s="11">
        <v>6.1228778036536799E-2</v>
      </c>
      <c r="O226" s="11">
        <v>0</v>
      </c>
      <c r="Q226" s="11">
        <v>0.43</v>
      </c>
      <c r="R226" s="11">
        <v>-0.06</v>
      </c>
    </row>
    <row r="227" spans="4:18" x14ac:dyDescent="0.2">
      <c r="D227" s="10">
        <v>43862</v>
      </c>
      <c r="E227" s="11">
        <v>5.1635</v>
      </c>
      <c r="F227" s="11">
        <v>-0.15</v>
      </c>
      <c r="G227" s="11">
        <v>-7.0000000000000007E-2</v>
      </c>
      <c r="H227" s="11">
        <v>-0.2</v>
      </c>
      <c r="I227" s="11">
        <v>-0.70799999999999996</v>
      </c>
      <c r="J227" s="11">
        <v>0.35</v>
      </c>
      <c r="K227" s="11">
        <v>0</v>
      </c>
      <c r="L227" s="11">
        <v>0.63</v>
      </c>
      <c r="M227" s="11">
        <v>0</v>
      </c>
      <c r="N227" s="11">
        <v>6.1286700242294802E-2</v>
      </c>
      <c r="O227" s="11">
        <v>0</v>
      </c>
      <c r="Q227" s="11">
        <v>0.43</v>
      </c>
      <c r="R227" s="11">
        <v>-0.06</v>
      </c>
    </row>
    <row r="228" spans="4:18" x14ac:dyDescent="0.2">
      <c r="D228" s="10">
        <v>43891</v>
      </c>
      <c r="E228" s="11">
        <v>5.0164999999999997</v>
      </c>
      <c r="F228" s="11">
        <v>-0.15</v>
      </c>
      <c r="G228" s="11">
        <v>-7.0000000000000007E-2</v>
      </c>
      <c r="H228" s="11">
        <v>-0.2</v>
      </c>
      <c r="I228" s="11">
        <v>-0.70799999999999996</v>
      </c>
      <c r="J228" s="11">
        <v>0.35</v>
      </c>
      <c r="K228" s="11">
        <v>0</v>
      </c>
      <c r="L228" s="11">
        <v>0.63</v>
      </c>
      <c r="M228" s="11">
        <v>0</v>
      </c>
      <c r="N228" s="11">
        <v>6.1340885532561402E-2</v>
      </c>
      <c r="O228" s="11">
        <v>0</v>
      </c>
      <c r="Q228" s="11">
        <v>0.43</v>
      </c>
      <c r="R228" s="11">
        <v>-0.06</v>
      </c>
    </row>
    <row r="229" spans="4:18" x14ac:dyDescent="0.2">
      <c r="D229" s="10">
        <v>43922</v>
      </c>
      <c r="E229" s="11">
        <v>4.8514999999999997</v>
      </c>
      <c r="F229" s="11">
        <v>-0.23</v>
      </c>
      <c r="G229" s="11">
        <v>-7.0000000000000007E-2</v>
      </c>
      <c r="H229" s="11">
        <v>-0.32</v>
      </c>
      <c r="I229" s="11">
        <v>-0.80800000000000005</v>
      </c>
      <c r="J229" s="11">
        <v>0.43</v>
      </c>
      <c r="K229" s="11">
        <v>0</v>
      </c>
      <c r="L229" s="11">
        <v>0.71</v>
      </c>
      <c r="M229" s="11">
        <v>0</v>
      </c>
      <c r="N229" s="11">
        <v>6.1398807740475903E-2</v>
      </c>
      <c r="O229" s="11">
        <v>0</v>
      </c>
      <c r="Q229" s="11">
        <v>0.51</v>
      </c>
      <c r="R229" s="11">
        <v>-0.06</v>
      </c>
    </row>
    <row r="230" spans="4:18" x14ac:dyDescent="0.2">
      <c r="D230" s="10">
        <v>43952</v>
      </c>
      <c r="E230" s="11">
        <v>4.8464999999999998</v>
      </c>
      <c r="F230" s="11">
        <v>-0.23</v>
      </c>
      <c r="G230" s="11">
        <v>-7.0000000000000007E-2</v>
      </c>
      <c r="H230" s="11">
        <v>-0.32</v>
      </c>
      <c r="I230" s="11">
        <v>-0.80800000000000005</v>
      </c>
      <c r="J230" s="11">
        <v>0.43</v>
      </c>
      <c r="K230" s="11">
        <v>0</v>
      </c>
      <c r="L230" s="11">
        <v>0.71</v>
      </c>
      <c r="M230" s="11">
        <v>0</v>
      </c>
      <c r="N230" s="11">
        <v>6.1454861491131198E-2</v>
      </c>
      <c r="O230" s="11">
        <v>0</v>
      </c>
      <c r="Q230" s="11">
        <v>0.51</v>
      </c>
      <c r="R230" s="11">
        <v>-0.06</v>
      </c>
    </row>
    <row r="231" spans="4:18" x14ac:dyDescent="0.2">
      <c r="D231" s="10">
        <v>43983</v>
      </c>
      <c r="E231" s="11">
        <v>4.8784999999999998</v>
      </c>
      <c r="F231" s="11">
        <v>-0.23</v>
      </c>
      <c r="G231" s="11">
        <v>-7.0000000000000007E-2</v>
      </c>
      <c r="H231" s="11">
        <v>-0.32</v>
      </c>
      <c r="I231" s="11">
        <v>-0.80800000000000005</v>
      </c>
      <c r="J231" s="11">
        <v>0.43</v>
      </c>
      <c r="K231" s="11">
        <v>0</v>
      </c>
      <c r="L231" s="11">
        <v>0.71</v>
      </c>
      <c r="M231" s="11">
        <v>0</v>
      </c>
      <c r="N231" s="11">
        <v>6.1512783701237701E-2</v>
      </c>
      <c r="O231" s="11">
        <v>0</v>
      </c>
      <c r="Q231" s="11">
        <v>0.51</v>
      </c>
      <c r="R231" s="11">
        <v>-0.06</v>
      </c>
    </row>
    <row r="232" spans="4:18" x14ac:dyDescent="0.2">
      <c r="D232" s="10">
        <v>44013</v>
      </c>
      <c r="E232" s="11">
        <v>4.9184999999999999</v>
      </c>
      <c r="F232" s="11">
        <v>-0.23</v>
      </c>
      <c r="G232" s="11">
        <v>-7.0000000000000007E-2</v>
      </c>
      <c r="H232" s="11">
        <v>-0.32</v>
      </c>
      <c r="I232" s="11">
        <v>-0.80800000000000005</v>
      </c>
      <c r="J232" s="11">
        <v>0.43</v>
      </c>
      <c r="K232" s="11">
        <v>0</v>
      </c>
      <c r="L232" s="11">
        <v>0.71</v>
      </c>
      <c r="M232" s="11">
        <v>0</v>
      </c>
      <c r="N232" s="11">
        <v>6.1568837454014397E-2</v>
      </c>
      <c r="O232" s="11">
        <v>0</v>
      </c>
      <c r="Q232" s="11">
        <v>0.51</v>
      </c>
      <c r="R232" s="11">
        <v>-0.06</v>
      </c>
    </row>
    <row r="233" spans="4:18" x14ac:dyDescent="0.2">
      <c r="D233" s="10">
        <v>44044</v>
      </c>
      <c r="E233" s="11">
        <v>4.9515000000000002</v>
      </c>
      <c r="F233" s="11">
        <v>-0.23</v>
      </c>
      <c r="G233" s="11">
        <v>-7.0000000000000007E-2</v>
      </c>
      <c r="H233" s="11">
        <v>-0.32</v>
      </c>
      <c r="I233" s="11">
        <v>-0.80800000000000005</v>
      </c>
      <c r="J233" s="11">
        <v>0.43</v>
      </c>
      <c r="K233" s="11">
        <v>0</v>
      </c>
      <c r="L233" s="11">
        <v>0.71</v>
      </c>
      <c r="M233" s="11">
        <v>0</v>
      </c>
      <c r="N233" s="11">
        <v>6.1626759666312897E-2</v>
      </c>
      <c r="O233" s="11">
        <v>0</v>
      </c>
      <c r="Q233" s="11">
        <v>0.51</v>
      </c>
      <c r="R233" s="11">
        <v>-0.06</v>
      </c>
    </row>
    <row r="234" spans="4:18" x14ac:dyDescent="0.2">
      <c r="D234" s="10">
        <v>44075</v>
      </c>
      <c r="E234" s="11">
        <v>4.9455</v>
      </c>
      <c r="F234" s="11">
        <v>-0.23</v>
      </c>
      <c r="G234" s="11">
        <v>-7.0000000000000007E-2</v>
      </c>
      <c r="H234" s="11">
        <v>-0.32</v>
      </c>
      <c r="I234" s="11">
        <v>-0.80800000000000005</v>
      </c>
      <c r="J234" s="11">
        <v>0.43</v>
      </c>
      <c r="K234" s="11">
        <v>0</v>
      </c>
      <c r="L234" s="11">
        <v>0.71</v>
      </c>
      <c r="M234" s="11">
        <v>0</v>
      </c>
      <c r="N234" s="11">
        <v>6.1684681879725603E-2</v>
      </c>
      <c r="O234" s="11">
        <v>0</v>
      </c>
      <c r="Q234" s="11">
        <v>0.51</v>
      </c>
      <c r="R234" s="11">
        <v>-0.06</v>
      </c>
    </row>
    <row r="235" spans="4:18" x14ac:dyDescent="0.2">
      <c r="D235" s="10">
        <v>44105</v>
      </c>
      <c r="E235" s="11">
        <v>4.9435000000000002</v>
      </c>
      <c r="F235" s="11">
        <v>-0.23</v>
      </c>
      <c r="G235" s="11">
        <v>-7.0000000000000007E-2</v>
      </c>
      <c r="H235" s="11">
        <v>-0.32</v>
      </c>
      <c r="I235" s="11">
        <v>-0.80800000000000005</v>
      </c>
      <c r="J235" s="11">
        <v>0.43</v>
      </c>
      <c r="K235" s="11">
        <v>0</v>
      </c>
      <c r="L235" s="11">
        <v>0.71</v>
      </c>
      <c r="M235" s="11">
        <v>0</v>
      </c>
      <c r="N235" s="11">
        <v>6.1740735635701198E-2</v>
      </c>
      <c r="O235" s="11">
        <v>0</v>
      </c>
      <c r="Q235" s="11">
        <v>0.51</v>
      </c>
      <c r="R235" s="11">
        <v>-0.06</v>
      </c>
    </row>
    <row r="236" spans="4:18" x14ac:dyDescent="0.2">
      <c r="D236" s="10">
        <v>44136</v>
      </c>
      <c r="E236" s="11">
        <v>5.1115000000000004</v>
      </c>
      <c r="F236" s="11">
        <v>0</v>
      </c>
      <c r="G236" s="11">
        <v>-7.0000000000000007E-2</v>
      </c>
      <c r="H236" s="11">
        <v>0</v>
      </c>
      <c r="I236" s="11">
        <v>-0.70799999999999996</v>
      </c>
      <c r="J236" s="11">
        <v>0.35</v>
      </c>
      <c r="K236" s="11">
        <v>0</v>
      </c>
      <c r="L236" s="11">
        <v>0.63</v>
      </c>
      <c r="M236" s="11">
        <v>0</v>
      </c>
      <c r="N236" s="11">
        <v>6.1798657851304999E-2</v>
      </c>
      <c r="O236" s="11">
        <v>0</v>
      </c>
      <c r="Q236" s="11">
        <v>0.43</v>
      </c>
      <c r="R236" s="11">
        <v>-0.06</v>
      </c>
    </row>
    <row r="237" spans="4:18" x14ac:dyDescent="0.2">
      <c r="D237" s="10">
        <v>44166</v>
      </c>
      <c r="E237" s="11">
        <v>5.2685000000000004</v>
      </c>
      <c r="F237" s="11">
        <v>0</v>
      </c>
      <c r="G237" s="11">
        <v>-7.0000000000000007E-2</v>
      </c>
      <c r="H237" s="11">
        <v>0</v>
      </c>
      <c r="I237" s="11">
        <v>-0.70799999999999996</v>
      </c>
      <c r="J237" s="11">
        <v>0.35</v>
      </c>
      <c r="K237" s="11">
        <v>0</v>
      </c>
      <c r="L237" s="11">
        <v>0.63</v>
      </c>
      <c r="M237" s="11">
        <v>0</v>
      </c>
      <c r="N237" s="11">
        <v>6.1854711609401501E-2</v>
      </c>
      <c r="O237" s="11">
        <v>0</v>
      </c>
      <c r="Q237" s="11">
        <v>0.43</v>
      </c>
      <c r="R237" s="11">
        <v>-0.06</v>
      </c>
    </row>
    <row r="238" spans="4:18" x14ac:dyDescent="0.2">
      <c r="D238" s="10">
        <v>44197</v>
      </c>
      <c r="E238" s="11">
        <v>5.3959999999999999</v>
      </c>
      <c r="F238" s="11">
        <v>0</v>
      </c>
      <c r="G238" s="11">
        <v>-7.0000000000000007E-2</v>
      </c>
      <c r="H238" s="11">
        <v>0</v>
      </c>
      <c r="J238" s="11">
        <v>0.35</v>
      </c>
      <c r="K238" s="11">
        <v>0</v>
      </c>
      <c r="L238" s="11">
        <v>0.63</v>
      </c>
      <c r="M238" s="11">
        <v>0</v>
      </c>
      <c r="N238" s="11">
        <v>6.1912633827196903E-2</v>
      </c>
      <c r="Q238" s="11">
        <v>0.43</v>
      </c>
      <c r="R238" s="11">
        <v>-0.06</v>
      </c>
    </row>
    <row r="239" spans="4:18" x14ac:dyDescent="0.2">
      <c r="D239" s="10">
        <v>44228</v>
      </c>
      <c r="E239" s="11">
        <v>5.2809999999999997</v>
      </c>
      <c r="F239" s="11">
        <v>0</v>
      </c>
      <c r="G239" s="11">
        <v>-7.0000000000000007E-2</v>
      </c>
      <c r="H239" s="11">
        <v>0</v>
      </c>
      <c r="J239" s="11">
        <v>0.35</v>
      </c>
      <c r="K239" s="11">
        <v>0</v>
      </c>
      <c r="L239" s="11">
        <v>0.63</v>
      </c>
      <c r="M239" s="11">
        <v>0</v>
      </c>
      <c r="N239" s="11">
        <v>6.1970556046106601E-2</v>
      </c>
      <c r="Q239" s="11">
        <v>0.43</v>
      </c>
      <c r="R239" s="11">
        <v>-0.06</v>
      </c>
    </row>
    <row r="240" spans="4:18" x14ac:dyDescent="0.2">
      <c r="D240" s="10">
        <v>44256</v>
      </c>
      <c r="E240" s="11">
        <v>5.1340000000000003</v>
      </c>
      <c r="F240" s="11">
        <v>0</v>
      </c>
      <c r="G240" s="11">
        <v>-7.0000000000000007E-2</v>
      </c>
      <c r="H240" s="11">
        <v>0</v>
      </c>
      <c r="J240" s="11">
        <v>0.35</v>
      </c>
      <c r="K240" s="11">
        <v>0</v>
      </c>
      <c r="L240" s="11">
        <v>0.63</v>
      </c>
      <c r="M240" s="11">
        <v>0</v>
      </c>
      <c r="N240" s="11">
        <v>6.2022872889949503E-2</v>
      </c>
      <c r="Q240" s="11">
        <v>0.43</v>
      </c>
      <c r="R240" s="11">
        <v>-0.06</v>
      </c>
    </row>
    <row r="241" spans="4:18" x14ac:dyDescent="0.2">
      <c r="D241" s="10">
        <v>44287</v>
      </c>
      <c r="E241" s="11">
        <v>4.9690000000000003</v>
      </c>
      <c r="F241" s="11">
        <v>0</v>
      </c>
      <c r="G241" s="11">
        <v>-7.0000000000000007E-2</v>
      </c>
      <c r="H241" s="11">
        <v>0</v>
      </c>
      <c r="J241" s="11">
        <v>0.43</v>
      </c>
      <c r="K241" s="11">
        <v>0</v>
      </c>
      <c r="L241" s="11">
        <v>0.71</v>
      </c>
      <c r="M241" s="11">
        <v>0</v>
      </c>
      <c r="N241" s="11">
        <v>6.2080795110978297E-2</v>
      </c>
      <c r="Q241" s="11">
        <v>0.51</v>
      </c>
      <c r="R241" s="11">
        <v>-0.06</v>
      </c>
    </row>
    <row r="242" spans="4:18" x14ac:dyDescent="0.2">
      <c r="D242" s="10">
        <v>44317</v>
      </c>
      <c r="E242" s="11">
        <v>4.9640000000000004</v>
      </c>
      <c r="F242" s="11">
        <v>0</v>
      </c>
      <c r="G242" s="11">
        <v>-7.0000000000000007E-2</v>
      </c>
      <c r="H242" s="11">
        <v>0</v>
      </c>
      <c r="J242" s="11">
        <v>0.43</v>
      </c>
      <c r="K242" s="11">
        <v>0</v>
      </c>
      <c r="L242" s="11">
        <v>0.71</v>
      </c>
      <c r="M242" s="11">
        <v>0</v>
      </c>
      <c r="N242" s="11">
        <v>6.2136848874324399E-2</v>
      </c>
      <c r="Q242" s="11">
        <v>0.51</v>
      </c>
      <c r="R242" s="11">
        <v>-0.06</v>
      </c>
    </row>
    <row r="243" spans="4:18" x14ac:dyDescent="0.2">
      <c r="D243" s="10">
        <v>44348</v>
      </c>
      <c r="E243" s="11">
        <v>4.9960000000000004</v>
      </c>
      <c r="F243" s="11">
        <v>0</v>
      </c>
      <c r="G243" s="11">
        <v>-7.0000000000000007E-2</v>
      </c>
      <c r="H243" s="11">
        <v>0</v>
      </c>
      <c r="J243" s="11">
        <v>0.43</v>
      </c>
      <c r="K243" s="11">
        <v>0</v>
      </c>
      <c r="L243" s="11">
        <v>0.71</v>
      </c>
      <c r="M243" s="11">
        <v>0</v>
      </c>
      <c r="N243" s="11">
        <v>6.2194771097544801E-2</v>
      </c>
      <c r="Q243" s="11">
        <v>0.51</v>
      </c>
      <c r="R243" s="11">
        <v>-0.06</v>
      </c>
    </row>
    <row r="244" spans="4:18" x14ac:dyDescent="0.2">
      <c r="D244" s="10">
        <v>44378</v>
      </c>
      <c r="E244" s="11">
        <v>5.0359999999999996</v>
      </c>
      <c r="F244" s="11">
        <v>0</v>
      </c>
      <c r="G244" s="11">
        <v>-7.0000000000000007E-2</v>
      </c>
      <c r="H244" s="11">
        <v>0</v>
      </c>
      <c r="J244" s="11">
        <v>0.43</v>
      </c>
      <c r="K244" s="11">
        <v>0</v>
      </c>
      <c r="L244" s="11">
        <v>0.71</v>
      </c>
      <c r="M244" s="11">
        <v>0</v>
      </c>
      <c r="N244" s="11">
        <v>6.2250824863011402E-2</v>
      </c>
      <c r="Q244" s="11">
        <v>0.51</v>
      </c>
      <c r="R244" s="11">
        <v>-0.06</v>
      </c>
    </row>
    <row r="245" spans="4:18" x14ac:dyDescent="0.2">
      <c r="D245" s="10">
        <v>44409</v>
      </c>
      <c r="E245" s="11">
        <v>5.069</v>
      </c>
      <c r="F245" s="11">
        <v>0</v>
      </c>
      <c r="G245" s="11">
        <v>-7.0000000000000007E-2</v>
      </c>
      <c r="H245" s="11">
        <v>0</v>
      </c>
      <c r="J245" s="11">
        <v>0.43</v>
      </c>
      <c r="K245" s="11">
        <v>0</v>
      </c>
      <c r="L245" s="11">
        <v>0.71</v>
      </c>
      <c r="M245" s="11">
        <v>0</v>
      </c>
      <c r="N245" s="11">
        <v>6.2308747088422503E-2</v>
      </c>
      <c r="Q245" s="11">
        <v>0.51</v>
      </c>
      <c r="R245" s="11">
        <v>-0.06</v>
      </c>
    </row>
    <row r="246" spans="4:18" x14ac:dyDescent="0.2">
      <c r="D246" s="10">
        <v>44440</v>
      </c>
      <c r="E246" s="11">
        <v>5.0629999999999997</v>
      </c>
      <c r="F246" s="11">
        <v>0</v>
      </c>
      <c r="G246" s="11">
        <v>-7.0000000000000007E-2</v>
      </c>
      <c r="H246" s="11">
        <v>0</v>
      </c>
      <c r="J246" s="11">
        <v>0.43</v>
      </c>
      <c r="K246" s="11">
        <v>0</v>
      </c>
      <c r="L246" s="11">
        <v>0.71</v>
      </c>
      <c r="M246" s="11">
        <v>0</v>
      </c>
      <c r="N246" s="11">
        <v>6.2366669314947401E-2</v>
      </c>
      <c r="Q246" s="11">
        <v>0.51</v>
      </c>
      <c r="R246" s="11">
        <v>-0.06</v>
      </c>
    </row>
    <row r="247" spans="4:18" x14ac:dyDescent="0.2">
      <c r="D247" s="10">
        <v>44470</v>
      </c>
      <c r="E247" s="11">
        <v>5.0609999999999999</v>
      </c>
      <c r="F247" s="11">
        <v>0</v>
      </c>
      <c r="G247" s="11">
        <v>-7.0000000000000007E-2</v>
      </c>
      <c r="H247" s="11">
        <v>0</v>
      </c>
      <c r="J247" s="11">
        <v>0.43</v>
      </c>
      <c r="K247" s="11">
        <v>0</v>
      </c>
      <c r="L247" s="11">
        <v>0.71</v>
      </c>
      <c r="M247" s="11">
        <v>0</v>
      </c>
      <c r="N247" s="11">
        <v>6.2422723083612297E-2</v>
      </c>
      <c r="Q247" s="11">
        <v>0.51</v>
      </c>
      <c r="R247" s="11">
        <v>-0.06</v>
      </c>
    </row>
    <row r="248" spans="4:18" x14ac:dyDescent="0.2">
      <c r="D248" s="10">
        <v>44501</v>
      </c>
      <c r="E248" s="11">
        <v>5.2290000000000001</v>
      </c>
      <c r="F248" s="11">
        <v>0</v>
      </c>
      <c r="G248" s="11">
        <v>-7.0000000000000007E-2</v>
      </c>
      <c r="H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6.2449857679128598E-2</v>
      </c>
      <c r="Q248" s="11">
        <v>0</v>
      </c>
      <c r="R248" s="11">
        <v>-0.06</v>
      </c>
    </row>
    <row r="249" spans="4:18" x14ac:dyDescent="0.2">
      <c r="D249" s="10">
        <v>44531</v>
      </c>
      <c r="E249" s="11">
        <v>5.3860000000000001</v>
      </c>
      <c r="F249" s="11">
        <v>0</v>
      </c>
      <c r="G249" s="11">
        <v>-7.0000000000000007E-2</v>
      </c>
      <c r="H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6.2451580331686997E-2</v>
      </c>
      <c r="Q249" s="11">
        <v>0</v>
      </c>
      <c r="R249" s="11">
        <v>-0.06</v>
      </c>
    </row>
    <row r="250" spans="4:18" x14ac:dyDescent="0.2">
      <c r="D250" s="10">
        <v>44562</v>
      </c>
      <c r="E250" s="11">
        <v>5.5134999999999996</v>
      </c>
      <c r="F250" s="11">
        <v>0</v>
      </c>
      <c r="G250" s="11">
        <v>-7.0000000000000007E-2</v>
      </c>
      <c r="H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6.2453360405997603E-2</v>
      </c>
      <c r="Q250" s="11">
        <v>0</v>
      </c>
      <c r="R250" s="11">
        <v>-0.06</v>
      </c>
    </row>
    <row r="251" spans="4:18" x14ac:dyDescent="0.2">
      <c r="D251" s="10">
        <v>44593</v>
      </c>
      <c r="E251" s="11">
        <v>5.3985000000000003</v>
      </c>
      <c r="F251" s="11">
        <v>0</v>
      </c>
      <c r="G251" s="11">
        <v>-7.0000000000000007E-2</v>
      </c>
      <c r="H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6.24551404803095E-2</v>
      </c>
      <c r="Q251" s="11">
        <v>0</v>
      </c>
      <c r="R251" s="11">
        <v>-0.06</v>
      </c>
    </row>
    <row r="252" spans="4:18" x14ac:dyDescent="0.2">
      <c r="D252" s="10">
        <v>44621</v>
      </c>
      <c r="E252" s="11">
        <v>5.2515000000000001</v>
      </c>
      <c r="F252" s="11">
        <v>0</v>
      </c>
      <c r="G252" s="11">
        <v>-7.0000000000000007E-2</v>
      </c>
      <c r="H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6.2456748289366502E-2</v>
      </c>
      <c r="Q252" s="11">
        <v>0</v>
      </c>
      <c r="R252" s="11">
        <v>-0.06</v>
      </c>
    </row>
    <row r="253" spans="4:18" x14ac:dyDescent="0.2">
      <c r="D253" s="10">
        <v>44652</v>
      </c>
      <c r="E253" s="11">
        <v>5.0865</v>
      </c>
      <c r="F253" s="11">
        <v>0</v>
      </c>
      <c r="G253" s="11">
        <v>-7.0000000000000007E-2</v>
      </c>
      <c r="H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6.2458528363680703E-2</v>
      </c>
      <c r="Q253" s="11">
        <v>0</v>
      </c>
      <c r="R253" s="11">
        <v>-0.06</v>
      </c>
    </row>
    <row r="254" spans="4:18" x14ac:dyDescent="0.2">
      <c r="D254" s="10">
        <v>44682</v>
      </c>
      <c r="E254" s="11">
        <v>5.0815000000000001</v>
      </c>
      <c r="F254" s="11">
        <v>0</v>
      </c>
      <c r="G254" s="11">
        <v>-7.0000000000000007E-2</v>
      </c>
      <c r="H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6.2460251016244001E-2</v>
      </c>
      <c r="Q254" s="11">
        <v>0</v>
      </c>
      <c r="R254" s="11">
        <v>-0.06</v>
      </c>
    </row>
    <row r="255" spans="4:18" x14ac:dyDescent="0.2">
      <c r="D255" s="10">
        <v>44713</v>
      </c>
      <c r="E255" s="11">
        <v>5.1135000000000002</v>
      </c>
      <c r="F255" s="11">
        <v>0</v>
      </c>
      <c r="G255" s="11">
        <v>-7.0000000000000007E-2</v>
      </c>
      <c r="H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6.2462031090560401E-2</v>
      </c>
      <c r="Q255" s="11">
        <v>0</v>
      </c>
      <c r="R255" s="11">
        <v>-0.06</v>
      </c>
    </row>
    <row r="256" spans="4:18" x14ac:dyDescent="0.2">
      <c r="D256" s="10">
        <v>44743</v>
      </c>
      <c r="E256" s="11">
        <v>5.1535000000000002</v>
      </c>
      <c r="F256" s="11">
        <v>0</v>
      </c>
      <c r="G256" s="11">
        <v>-7.0000000000000007E-2</v>
      </c>
      <c r="H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6.2463753743125003E-2</v>
      </c>
      <c r="Q256" s="11">
        <v>0</v>
      </c>
      <c r="R256" s="11">
        <v>-0.06</v>
      </c>
    </row>
    <row r="257" spans="4:18" x14ac:dyDescent="0.2">
      <c r="D257" s="10">
        <v>44774</v>
      </c>
      <c r="E257" s="11">
        <v>5.1864999999999997</v>
      </c>
      <c r="F257" s="11">
        <v>0</v>
      </c>
      <c r="G257" s="11">
        <v>-7.0000000000000007E-2</v>
      </c>
      <c r="H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6.2465533817443603E-2</v>
      </c>
      <c r="Q257" s="11">
        <v>0</v>
      </c>
      <c r="R257" s="11">
        <v>-0.06</v>
      </c>
    </row>
    <row r="258" spans="4:18" x14ac:dyDescent="0.2">
      <c r="D258" s="10">
        <v>44805</v>
      </c>
      <c r="E258" s="11">
        <v>5.1805000000000003</v>
      </c>
      <c r="F258" s="11">
        <v>0</v>
      </c>
      <c r="G258" s="11">
        <v>-7.0000000000000007E-2</v>
      </c>
      <c r="H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6.2467313891762598E-2</v>
      </c>
      <c r="Q258" s="11">
        <v>0</v>
      </c>
      <c r="R258" s="11">
        <v>-0.06</v>
      </c>
    </row>
    <row r="259" spans="4:18" x14ac:dyDescent="0.2">
      <c r="D259" s="10">
        <v>44835</v>
      </c>
      <c r="E259" s="11">
        <v>5.1784999999999997</v>
      </c>
      <c r="F259" s="11">
        <v>0</v>
      </c>
      <c r="G259" s="11">
        <v>-7.0000000000000007E-2</v>
      </c>
      <c r="H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6.2469036544330801E-2</v>
      </c>
      <c r="Q259" s="11">
        <v>0</v>
      </c>
      <c r="R259" s="11">
        <v>-0.06</v>
      </c>
    </row>
    <row r="260" spans="4:18" x14ac:dyDescent="0.2">
      <c r="D260" s="10">
        <v>44866</v>
      </c>
      <c r="E260" s="11">
        <v>5.3464999999999998</v>
      </c>
      <c r="F260" s="11">
        <v>0</v>
      </c>
      <c r="G260" s="11">
        <v>-7.0000000000000007E-2</v>
      </c>
      <c r="H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6.24708166186521E-2</v>
      </c>
      <c r="Q260" s="11">
        <v>0</v>
      </c>
      <c r="R260" s="11">
        <v>-0.06</v>
      </c>
    </row>
    <row r="261" spans="4:18" x14ac:dyDescent="0.2">
      <c r="D261" s="10">
        <v>44896</v>
      </c>
      <c r="E261" s="11">
        <v>5.5034999999999998</v>
      </c>
      <c r="F261" s="11">
        <v>0</v>
      </c>
      <c r="G261" s="11">
        <v>-7.0000000000000007E-2</v>
      </c>
      <c r="H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6.2472539271222399E-2</v>
      </c>
      <c r="Q261" s="11">
        <v>0</v>
      </c>
      <c r="R261" s="11">
        <v>-0.06</v>
      </c>
    </row>
    <row r="262" spans="4:18" x14ac:dyDescent="0.2">
      <c r="D262" s="10">
        <v>44927</v>
      </c>
      <c r="E262" s="11">
        <v>5.6310000000000002</v>
      </c>
      <c r="F262" s="11">
        <v>0</v>
      </c>
      <c r="G262" s="11">
        <v>-7.0000000000000007E-2</v>
      </c>
      <c r="H262" s="11">
        <v>0</v>
      </c>
      <c r="J262" s="11">
        <v>0</v>
      </c>
      <c r="K262" s="11">
        <v>0</v>
      </c>
      <c r="L262" s="11">
        <v>0</v>
      </c>
      <c r="N262" s="11">
        <v>6.2474319345545898E-2</v>
      </c>
      <c r="Q262" s="11">
        <v>0</v>
      </c>
      <c r="R262" s="11">
        <v>-0.06</v>
      </c>
    </row>
    <row r="263" spans="4:18" x14ac:dyDescent="0.2">
      <c r="D263" s="10">
        <v>44958</v>
      </c>
      <c r="E263" s="11">
        <v>5.516</v>
      </c>
      <c r="F263" s="11">
        <v>0</v>
      </c>
      <c r="G263" s="11">
        <v>-7.0000000000000007E-2</v>
      </c>
      <c r="H263" s="11">
        <v>0</v>
      </c>
      <c r="J263" s="11">
        <v>0</v>
      </c>
      <c r="K263" s="11">
        <v>0</v>
      </c>
      <c r="L263" s="11">
        <v>0</v>
      </c>
      <c r="N263" s="11">
        <v>6.2476099419870298E-2</v>
      </c>
      <c r="Q263" s="11">
        <v>0</v>
      </c>
      <c r="R263" s="11">
        <v>-0.06</v>
      </c>
    </row>
    <row r="264" spans="4:18" x14ac:dyDescent="0.2">
      <c r="D264" s="10">
        <v>44986</v>
      </c>
      <c r="E264" s="11">
        <v>5.3689999999999998</v>
      </c>
      <c r="F264" s="11">
        <v>0</v>
      </c>
      <c r="G264" s="11">
        <v>-7.0000000000000007E-2</v>
      </c>
      <c r="H264" s="11">
        <v>0</v>
      </c>
      <c r="J264" s="11">
        <v>0</v>
      </c>
      <c r="K264" s="11">
        <v>0</v>
      </c>
      <c r="L264" s="11">
        <v>0</v>
      </c>
      <c r="N264" s="11">
        <v>6.2477707228938403E-2</v>
      </c>
      <c r="Q264" s="11">
        <v>0</v>
      </c>
      <c r="R264" s="11">
        <v>-0.06</v>
      </c>
    </row>
    <row r="265" spans="4:18" x14ac:dyDescent="0.2">
      <c r="D265" s="10">
        <v>45017</v>
      </c>
      <c r="E265" s="11">
        <v>5.2039999999999997</v>
      </c>
      <c r="F265" s="11">
        <v>0</v>
      </c>
      <c r="G265" s="11">
        <v>-7.0000000000000007E-2</v>
      </c>
      <c r="H265" s="11">
        <v>0</v>
      </c>
      <c r="J265" s="11">
        <v>0</v>
      </c>
      <c r="K265" s="11">
        <v>0</v>
      </c>
      <c r="L265" s="11">
        <v>0</v>
      </c>
      <c r="N265" s="11">
        <v>6.2479487303264997E-2</v>
      </c>
      <c r="Q265" s="11">
        <v>0</v>
      </c>
      <c r="R265" s="11">
        <v>-0.06</v>
      </c>
    </row>
    <row r="266" spans="4:18" x14ac:dyDescent="0.2">
      <c r="D266" s="10">
        <v>45047</v>
      </c>
      <c r="E266" s="11">
        <v>5.1989999999999998</v>
      </c>
      <c r="F266" s="11">
        <v>0</v>
      </c>
      <c r="G266" s="11">
        <v>-7.0000000000000007E-2</v>
      </c>
      <c r="H266" s="11">
        <v>0</v>
      </c>
      <c r="J266" s="11">
        <v>0</v>
      </c>
      <c r="K266" s="11">
        <v>0</v>
      </c>
      <c r="L266" s="11">
        <v>0</v>
      </c>
      <c r="N266" s="11">
        <v>6.2481209955839799E-2</v>
      </c>
      <c r="Q266" s="11">
        <v>0</v>
      </c>
      <c r="R266" s="11">
        <v>-0.06</v>
      </c>
    </row>
    <row r="267" spans="4:18" x14ac:dyDescent="0.2">
      <c r="D267" s="10">
        <v>45078</v>
      </c>
      <c r="E267" s="11">
        <v>5.2309999999999999</v>
      </c>
      <c r="F267" s="11">
        <v>0</v>
      </c>
      <c r="G267" s="11">
        <v>-7.0000000000000007E-2</v>
      </c>
      <c r="H267" s="11">
        <v>0</v>
      </c>
      <c r="J267" s="11">
        <v>0</v>
      </c>
      <c r="K267" s="11">
        <v>0</v>
      </c>
      <c r="L267" s="11">
        <v>0</v>
      </c>
      <c r="N267" s="11">
        <v>6.2482990030168703E-2</v>
      </c>
      <c r="Q267" s="11">
        <v>0</v>
      </c>
      <c r="R267" s="11">
        <v>-0.06</v>
      </c>
    </row>
    <row r="268" spans="4:18" x14ac:dyDescent="0.2">
      <c r="D268" s="10">
        <v>45108</v>
      </c>
      <c r="E268" s="11">
        <v>5.2709999999999999</v>
      </c>
      <c r="F268" s="11">
        <v>0</v>
      </c>
      <c r="G268" s="11">
        <v>-7.0000000000000007E-2</v>
      </c>
      <c r="H268" s="11">
        <v>0</v>
      </c>
      <c r="J268" s="11">
        <v>0</v>
      </c>
      <c r="K268" s="11">
        <v>0</v>
      </c>
      <c r="L268" s="11">
        <v>0</v>
      </c>
      <c r="N268" s="11">
        <v>6.2484712682745698E-2</v>
      </c>
      <c r="Q268" s="11">
        <v>0</v>
      </c>
      <c r="R268" s="11">
        <v>-0.06</v>
      </c>
    </row>
    <row r="269" spans="4:18" x14ac:dyDescent="0.2">
      <c r="D269" s="10">
        <v>45139</v>
      </c>
      <c r="E269" s="11">
        <v>5.3040000000000003</v>
      </c>
      <c r="F269" s="11">
        <v>0</v>
      </c>
      <c r="G269" s="11">
        <v>-7.0000000000000007E-2</v>
      </c>
      <c r="H269" s="11">
        <v>0</v>
      </c>
      <c r="J269" s="11">
        <v>0</v>
      </c>
      <c r="K269" s="11">
        <v>0</v>
      </c>
      <c r="L269" s="11">
        <v>0</v>
      </c>
      <c r="N269" s="11">
        <v>6.2486492757075802E-2</v>
      </c>
      <c r="Q269" s="11">
        <v>0</v>
      </c>
      <c r="R269" s="11">
        <v>-0.06</v>
      </c>
    </row>
    <row r="270" spans="4:18" x14ac:dyDescent="0.2">
      <c r="D270" s="10">
        <v>45170</v>
      </c>
      <c r="E270" s="11">
        <v>5.298</v>
      </c>
      <c r="F270" s="11">
        <v>0</v>
      </c>
      <c r="G270" s="11">
        <v>-7.0000000000000007E-2</v>
      </c>
      <c r="H270" s="11">
        <v>0</v>
      </c>
      <c r="J270" s="11">
        <v>0</v>
      </c>
      <c r="K270" s="11">
        <v>0</v>
      </c>
      <c r="L270" s="11">
        <v>0</v>
      </c>
      <c r="N270" s="11">
        <v>6.2488272831407801E-2</v>
      </c>
      <c r="Q270" s="11">
        <v>0</v>
      </c>
      <c r="R270" s="11">
        <v>-0.06</v>
      </c>
    </row>
    <row r="271" spans="4:18" x14ac:dyDescent="0.2">
      <c r="D271" s="10">
        <v>45200</v>
      </c>
      <c r="E271" s="11">
        <v>5.2960000000000003</v>
      </c>
      <c r="F271" s="11">
        <v>0</v>
      </c>
      <c r="G271" s="11">
        <v>-7.0000000000000007E-2</v>
      </c>
      <c r="H271" s="11">
        <v>0</v>
      </c>
      <c r="J271" s="11">
        <v>0</v>
      </c>
      <c r="K271" s="11">
        <v>0</v>
      </c>
      <c r="L271" s="11">
        <v>0</v>
      </c>
      <c r="N271" s="11">
        <v>6.2489995483987898E-2</v>
      </c>
      <c r="Q271" s="11">
        <v>0</v>
      </c>
      <c r="R271" s="11">
        <v>-0.06</v>
      </c>
    </row>
    <row r="272" spans="4:18" x14ac:dyDescent="0.2">
      <c r="D272" s="10">
        <v>45231</v>
      </c>
      <c r="E272" s="11">
        <v>5.4640000000000004</v>
      </c>
      <c r="F272" s="11">
        <v>0</v>
      </c>
      <c r="G272" s="11">
        <v>-7.0000000000000007E-2</v>
      </c>
      <c r="H272" s="11">
        <v>0</v>
      </c>
      <c r="J272" s="11">
        <v>0</v>
      </c>
      <c r="K272" s="11">
        <v>0</v>
      </c>
      <c r="L272" s="11">
        <v>0</v>
      </c>
      <c r="N272" s="11">
        <v>6.2491775558321597E-2</v>
      </c>
      <c r="Q272" s="11">
        <v>0</v>
      </c>
      <c r="R272" s="11">
        <v>-0.06</v>
      </c>
    </row>
    <row r="273" spans="4:18" x14ac:dyDescent="0.2">
      <c r="D273" s="10">
        <v>45261</v>
      </c>
      <c r="E273" s="11">
        <v>5.6210000000000004</v>
      </c>
      <c r="F273" s="11">
        <v>0</v>
      </c>
      <c r="G273" s="11">
        <v>-7.0000000000000007E-2</v>
      </c>
      <c r="H273" s="11">
        <v>0</v>
      </c>
      <c r="J273" s="11">
        <v>0</v>
      </c>
      <c r="K273" s="11">
        <v>0</v>
      </c>
      <c r="L273" s="11">
        <v>0</v>
      </c>
      <c r="N273" s="11">
        <v>6.2493498210903602E-2</v>
      </c>
      <c r="Q273" s="11">
        <v>0</v>
      </c>
      <c r="R273" s="11">
        <v>-0.06</v>
      </c>
    </row>
    <row r="274" spans="4:18" x14ac:dyDescent="0.2">
      <c r="D274" s="10">
        <v>45292</v>
      </c>
      <c r="E274" s="11">
        <v>5.7484999999999999</v>
      </c>
      <c r="F274" s="11">
        <v>0</v>
      </c>
      <c r="G274" s="11">
        <v>-7.0000000000000007E-2</v>
      </c>
      <c r="H274" s="11">
        <v>0</v>
      </c>
      <c r="J274" s="11">
        <v>0</v>
      </c>
      <c r="K274" s="11">
        <v>0</v>
      </c>
      <c r="L274" s="11">
        <v>0</v>
      </c>
      <c r="N274" s="11">
        <v>6.24952782852395E-2</v>
      </c>
      <c r="Q274" s="11">
        <v>0</v>
      </c>
      <c r="R274" s="11">
        <v>-0.06</v>
      </c>
    </row>
    <row r="275" spans="4:18" x14ac:dyDescent="0.2">
      <c r="D275" s="10">
        <v>45323</v>
      </c>
      <c r="E275" s="11">
        <v>5.6334999999999997</v>
      </c>
      <c r="F275" s="11">
        <v>0</v>
      </c>
      <c r="G275" s="11">
        <v>-7.0000000000000007E-2</v>
      </c>
      <c r="H275" s="11">
        <v>0</v>
      </c>
      <c r="J275" s="11">
        <v>0</v>
      </c>
      <c r="K275" s="11">
        <v>0</v>
      </c>
      <c r="L275" s="11">
        <v>0</v>
      </c>
      <c r="N275" s="11">
        <v>6.24970583595763E-2</v>
      </c>
      <c r="Q275" s="11">
        <v>0</v>
      </c>
      <c r="R275" s="11">
        <v>-0.06</v>
      </c>
    </row>
    <row r="276" spans="4:18" x14ac:dyDescent="0.2">
      <c r="D276" s="10">
        <v>45352</v>
      </c>
      <c r="E276" s="11">
        <v>5.4865000000000004</v>
      </c>
      <c r="F276" s="11">
        <v>0</v>
      </c>
      <c r="G276" s="11">
        <v>-7.0000000000000007E-2</v>
      </c>
      <c r="H276" s="11">
        <v>0</v>
      </c>
      <c r="J276" s="11">
        <v>0</v>
      </c>
      <c r="K276" s="11">
        <v>0</v>
      </c>
      <c r="L276" s="11">
        <v>0</v>
      </c>
      <c r="N276" s="11">
        <v>6.2498723590408603E-2</v>
      </c>
      <c r="Q276" s="11">
        <v>0</v>
      </c>
      <c r="R276" s="11">
        <v>-0.06</v>
      </c>
    </row>
    <row r="277" spans="4:18" x14ac:dyDescent="0.2">
      <c r="D277" s="10">
        <v>45383</v>
      </c>
      <c r="E277" s="11">
        <v>5.3215000000000003</v>
      </c>
      <c r="F277" s="11">
        <v>0</v>
      </c>
      <c r="G277" s="11">
        <v>-7.0000000000000007E-2</v>
      </c>
      <c r="H277" s="11">
        <v>0</v>
      </c>
      <c r="J277" s="11">
        <v>0</v>
      </c>
      <c r="K277" s="11">
        <v>0</v>
      </c>
      <c r="L277" s="11">
        <v>0</v>
      </c>
      <c r="N277" s="11">
        <v>6.2500503664747201E-2</v>
      </c>
      <c r="Q277" s="11">
        <v>0</v>
      </c>
      <c r="R277" s="11">
        <v>-0.06</v>
      </c>
    </row>
    <row r="278" spans="4:18" x14ac:dyDescent="0.2">
      <c r="D278" s="10">
        <v>45413</v>
      </c>
      <c r="E278" s="11">
        <v>5.3164999999999996</v>
      </c>
      <c r="F278" s="11">
        <v>0</v>
      </c>
      <c r="G278" s="11">
        <v>-7.0000000000000007E-2</v>
      </c>
      <c r="H278" s="11">
        <v>0</v>
      </c>
      <c r="J278" s="11">
        <v>0</v>
      </c>
      <c r="K278" s="11">
        <v>0</v>
      </c>
      <c r="L278" s="11">
        <v>0</v>
      </c>
      <c r="N278" s="11">
        <v>6.25022263173345E-2</v>
      </c>
      <c r="Q278" s="11">
        <v>0</v>
      </c>
      <c r="R278" s="11">
        <v>-0.06</v>
      </c>
    </row>
    <row r="279" spans="4:18" x14ac:dyDescent="0.2">
      <c r="D279" s="10">
        <v>45444</v>
      </c>
      <c r="E279" s="11">
        <v>5.3484999999999996</v>
      </c>
      <c r="F279" s="11">
        <v>0</v>
      </c>
      <c r="G279" s="11">
        <v>-7.0000000000000007E-2</v>
      </c>
      <c r="H279" s="11">
        <v>0</v>
      </c>
      <c r="J279" s="11">
        <v>0</v>
      </c>
      <c r="K279" s="11">
        <v>0</v>
      </c>
      <c r="L279" s="11">
        <v>0</v>
      </c>
      <c r="N279" s="11">
        <v>6.2504006391675804E-2</v>
      </c>
      <c r="Q279" s="11">
        <v>0</v>
      </c>
      <c r="R279" s="11">
        <v>-0.06</v>
      </c>
    </row>
    <row r="280" spans="4:18" x14ac:dyDescent="0.2">
      <c r="D280" s="10">
        <v>45474</v>
      </c>
      <c r="E280" s="11">
        <v>5.3884999999999996</v>
      </c>
      <c r="F280" s="11">
        <v>0</v>
      </c>
      <c r="G280" s="11">
        <v>-7.0000000000000007E-2</v>
      </c>
      <c r="H280" s="11">
        <v>0</v>
      </c>
      <c r="J280" s="11">
        <v>0</v>
      </c>
      <c r="K280" s="11">
        <v>0</v>
      </c>
      <c r="L280" s="11">
        <v>0</v>
      </c>
      <c r="N280" s="11">
        <v>6.2505729044264297E-2</v>
      </c>
      <c r="Q280" s="11">
        <v>0</v>
      </c>
      <c r="R280" s="11">
        <v>-0.06</v>
      </c>
    </row>
    <row r="281" spans="4:18" x14ac:dyDescent="0.2">
      <c r="D281" s="10">
        <v>45505</v>
      </c>
      <c r="E281" s="11">
        <v>5.4215</v>
      </c>
      <c r="F281" s="11">
        <v>0</v>
      </c>
      <c r="G281" s="11">
        <v>-7.0000000000000007E-2</v>
      </c>
      <c r="H281" s="11">
        <v>0</v>
      </c>
      <c r="J281" s="11">
        <v>0</v>
      </c>
      <c r="K281" s="11">
        <v>0</v>
      </c>
      <c r="L281" s="11">
        <v>0</v>
      </c>
      <c r="N281" s="11">
        <v>6.2507509118607404E-2</v>
      </c>
      <c r="Q281" s="11">
        <v>0</v>
      </c>
      <c r="R281" s="11">
        <v>-0.06</v>
      </c>
    </row>
    <row r="282" spans="4:18" x14ac:dyDescent="0.2">
      <c r="D282" s="10">
        <v>45536</v>
      </c>
      <c r="E282" s="11">
        <v>5.4154999999999998</v>
      </c>
      <c r="F282" s="11">
        <v>0</v>
      </c>
      <c r="G282" s="11">
        <v>-7.0000000000000007E-2</v>
      </c>
      <c r="H282" s="11">
        <v>0</v>
      </c>
      <c r="J282" s="11">
        <v>0</v>
      </c>
      <c r="K282" s="11">
        <v>0</v>
      </c>
      <c r="L282" s="11">
        <v>0</v>
      </c>
      <c r="N282" s="11">
        <v>6.2509289192951706E-2</v>
      </c>
      <c r="Q282" s="11">
        <v>0</v>
      </c>
      <c r="R282" s="11">
        <v>-0.06</v>
      </c>
    </row>
    <row r="283" spans="4:18" x14ac:dyDescent="0.2">
      <c r="D283" s="10">
        <v>45566</v>
      </c>
      <c r="E283" s="11">
        <v>5.4135</v>
      </c>
      <c r="F283" s="11">
        <v>0</v>
      </c>
      <c r="G283" s="11">
        <v>-7.0000000000000007E-2</v>
      </c>
      <c r="H283" s="11">
        <v>0</v>
      </c>
      <c r="J283" s="11">
        <v>0</v>
      </c>
      <c r="K283" s="11">
        <v>0</v>
      </c>
      <c r="L283" s="11">
        <v>0</v>
      </c>
      <c r="N283" s="11">
        <v>6.2511011845543904E-2</v>
      </c>
      <c r="Q283" s="11">
        <v>0</v>
      </c>
      <c r="R283" s="11">
        <v>-0.06</v>
      </c>
    </row>
    <row r="284" spans="4:18" x14ac:dyDescent="0.2">
      <c r="D284" s="10">
        <v>45597</v>
      </c>
      <c r="E284" s="11">
        <v>5.5815000000000001</v>
      </c>
      <c r="F284" s="11">
        <v>0</v>
      </c>
      <c r="G284" s="11">
        <v>-7.0000000000000007E-2</v>
      </c>
      <c r="H284" s="11">
        <v>0</v>
      </c>
      <c r="J284" s="11">
        <v>0</v>
      </c>
      <c r="K284" s="11">
        <v>0</v>
      </c>
      <c r="L284" s="11">
        <v>0</v>
      </c>
      <c r="N284" s="11">
        <v>6.2512791919889996E-2</v>
      </c>
      <c r="Q284" s="11">
        <v>0</v>
      </c>
      <c r="R284" s="11">
        <v>-0.06</v>
      </c>
    </row>
    <row r="285" spans="4:18" x14ac:dyDescent="0.2">
      <c r="D285" s="10">
        <v>45627</v>
      </c>
      <c r="E285" s="11">
        <v>5.7385000000000002</v>
      </c>
      <c r="F285" s="11">
        <v>0</v>
      </c>
      <c r="G285" s="11">
        <v>-7.0000000000000007E-2</v>
      </c>
      <c r="H285" s="11">
        <v>0</v>
      </c>
      <c r="J285" s="11">
        <v>0</v>
      </c>
      <c r="K285" s="11">
        <v>0</v>
      </c>
      <c r="L285" s="11">
        <v>0</v>
      </c>
      <c r="N285" s="11">
        <v>6.2514514572483901E-2</v>
      </c>
      <c r="Q285" s="11">
        <v>0</v>
      </c>
      <c r="R285" s="11">
        <v>-0.06</v>
      </c>
    </row>
    <row r="286" spans="4:18" x14ac:dyDescent="0.2">
      <c r="F286" s="11">
        <v>0</v>
      </c>
      <c r="G286" s="11">
        <v>-7.0000000000000007E-2</v>
      </c>
      <c r="H286" s="11">
        <v>0</v>
      </c>
      <c r="J286" s="11">
        <v>0</v>
      </c>
      <c r="K286" s="11">
        <v>0</v>
      </c>
      <c r="L286" s="11">
        <v>0</v>
      </c>
      <c r="N286" s="11">
        <v>6.2516294646832296E-2</v>
      </c>
      <c r="Q286" s="11">
        <v>0</v>
      </c>
      <c r="R286" s="11">
        <v>-0.06</v>
      </c>
    </row>
    <row r="287" spans="4:18" x14ac:dyDescent="0.2">
      <c r="F287" s="11">
        <v>0</v>
      </c>
      <c r="G287" s="11">
        <v>-7.0000000000000007E-2</v>
      </c>
      <c r="H287" s="11">
        <v>0</v>
      </c>
      <c r="J287" s="11">
        <v>0</v>
      </c>
      <c r="K287" s="11">
        <v>0</v>
      </c>
      <c r="L287" s="11">
        <v>0</v>
      </c>
      <c r="N287" s="11">
        <v>6.2518074721181496E-2</v>
      </c>
      <c r="Q287" s="11">
        <v>0</v>
      </c>
      <c r="R287" s="11">
        <v>-0.06</v>
      </c>
    </row>
    <row r="288" spans="4:18" x14ac:dyDescent="0.2">
      <c r="F288" s="11">
        <v>0</v>
      </c>
      <c r="G288" s="11">
        <v>-7.0000000000000007E-2</v>
      </c>
      <c r="H288" s="11">
        <v>0</v>
      </c>
      <c r="J288" s="11">
        <v>0</v>
      </c>
      <c r="K288" s="11">
        <v>0</v>
      </c>
      <c r="L288" s="11">
        <v>0</v>
      </c>
      <c r="N288" s="11">
        <v>6.2519682530272305E-2</v>
      </c>
      <c r="Q288" s="11">
        <v>0</v>
      </c>
      <c r="R288" s="11">
        <v>-0.06</v>
      </c>
    </row>
    <row r="289" spans="6:18" x14ac:dyDescent="0.2">
      <c r="F289" s="11">
        <v>0</v>
      </c>
      <c r="G289" s="11">
        <v>-7.0000000000000007E-2</v>
      </c>
      <c r="H289" s="11">
        <v>0</v>
      </c>
      <c r="J289" s="11">
        <v>0</v>
      </c>
      <c r="K289" s="11">
        <v>0</v>
      </c>
      <c r="L289" s="11">
        <v>0</v>
      </c>
      <c r="N289" s="11">
        <v>6.2521462604623795E-2</v>
      </c>
      <c r="Q289" s="11">
        <v>0</v>
      </c>
      <c r="R289" s="11">
        <v>-0.06</v>
      </c>
    </row>
    <row r="290" spans="6:18" x14ac:dyDescent="0.2">
      <c r="F290" s="11">
        <v>0</v>
      </c>
      <c r="G290" s="11">
        <v>-7.0000000000000007E-2</v>
      </c>
      <c r="H290" s="11">
        <v>0</v>
      </c>
      <c r="J290" s="11">
        <v>0</v>
      </c>
      <c r="K290" s="11">
        <v>0</v>
      </c>
      <c r="L290" s="11">
        <v>0</v>
      </c>
      <c r="N290" s="11">
        <v>6.2523185257222599E-2</v>
      </c>
      <c r="Q290" s="11">
        <v>0</v>
      </c>
      <c r="R290" s="11">
        <v>-0.06</v>
      </c>
    </row>
    <row r="291" spans="6:18" x14ac:dyDescent="0.2">
      <c r="F291" s="11">
        <v>0</v>
      </c>
      <c r="G291" s="11">
        <v>-7.0000000000000007E-2</v>
      </c>
      <c r="H291" s="11">
        <v>0</v>
      </c>
      <c r="J291" s="11">
        <v>0</v>
      </c>
      <c r="K291" s="11">
        <v>0</v>
      </c>
      <c r="L291" s="11">
        <v>0</v>
      </c>
      <c r="N291" s="11">
        <v>6.2524965331575796E-2</v>
      </c>
      <c r="Q291" s="11">
        <v>0</v>
      </c>
      <c r="R291" s="11">
        <v>-0.06</v>
      </c>
    </row>
    <row r="292" spans="6:18" x14ac:dyDescent="0.2">
      <c r="F292" s="11">
        <v>0</v>
      </c>
      <c r="G292" s="11">
        <v>-7.0000000000000007E-2</v>
      </c>
      <c r="H292" s="11">
        <v>0</v>
      </c>
      <c r="J292" s="11">
        <v>0</v>
      </c>
      <c r="K292" s="11">
        <v>0</v>
      </c>
      <c r="L292" s="11">
        <v>0</v>
      </c>
      <c r="N292" s="11">
        <v>6.2526687984176793E-2</v>
      </c>
      <c r="Q292" s="11">
        <v>0</v>
      </c>
      <c r="R292" s="11">
        <v>-0.06</v>
      </c>
    </row>
    <row r="293" spans="6:18" x14ac:dyDescent="0.2">
      <c r="F293" s="11">
        <v>0</v>
      </c>
      <c r="G293" s="11">
        <v>-7.0000000000000007E-2</v>
      </c>
      <c r="H293" s="11">
        <v>0</v>
      </c>
      <c r="J293" s="11">
        <v>0</v>
      </c>
      <c r="K293" s="11">
        <v>0</v>
      </c>
      <c r="L293" s="11">
        <v>0</v>
      </c>
      <c r="N293" s="11">
        <v>6.2528468058532294E-2</v>
      </c>
      <c r="Q293" s="11">
        <v>0</v>
      </c>
      <c r="R293" s="11">
        <v>-0.06</v>
      </c>
    </row>
    <row r="294" spans="6:18" x14ac:dyDescent="0.2">
      <c r="F294" s="11">
        <v>0</v>
      </c>
      <c r="G294" s="11">
        <v>-7.0000000000000007E-2</v>
      </c>
      <c r="H294" s="11">
        <v>0</v>
      </c>
      <c r="J294" s="11">
        <v>0</v>
      </c>
      <c r="K294" s="11">
        <v>0</v>
      </c>
      <c r="L294" s="11">
        <v>0</v>
      </c>
      <c r="N294" s="11">
        <v>6.2530248132889099E-2</v>
      </c>
      <c r="Q294" s="11">
        <v>0</v>
      </c>
      <c r="R294" s="11">
        <v>-0.06</v>
      </c>
    </row>
    <row r="295" spans="6:18" x14ac:dyDescent="0.2">
      <c r="F295" s="11">
        <v>0</v>
      </c>
      <c r="G295" s="11">
        <v>-7.0000000000000007E-2</v>
      </c>
      <c r="H295" s="11">
        <v>0</v>
      </c>
      <c r="J295" s="11">
        <v>0</v>
      </c>
      <c r="K295" s="11">
        <v>0</v>
      </c>
      <c r="L295" s="11">
        <v>0</v>
      </c>
      <c r="N295" s="11">
        <v>6.2531970785492802E-2</v>
      </c>
      <c r="Q295" s="11">
        <v>0</v>
      </c>
      <c r="R295" s="11">
        <v>-0.06</v>
      </c>
    </row>
    <row r="296" spans="6:18" x14ac:dyDescent="0.2">
      <c r="F296" s="11">
        <v>0</v>
      </c>
      <c r="G296" s="11">
        <v>-7.0000000000000007E-2</v>
      </c>
      <c r="H296" s="11">
        <v>0</v>
      </c>
      <c r="J296" s="11">
        <v>0</v>
      </c>
      <c r="K296" s="11">
        <v>0</v>
      </c>
      <c r="L296" s="11">
        <v>0</v>
      </c>
      <c r="N296" s="11">
        <v>6.2533750859851397E-2</v>
      </c>
      <c r="Q296" s="11">
        <v>0</v>
      </c>
      <c r="R296" s="11">
        <v>-0.06</v>
      </c>
    </row>
    <row r="297" spans="6:18" x14ac:dyDescent="0.2">
      <c r="F297" s="11">
        <v>0</v>
      </c>
      <c r="G297" s="11">
        <v>-7.0000000000000007E-2</v>
      </c>
      <c r="H297" s="11">
        <v>0</v>
      </c>
      <c r="J297" s="11">
        <v>0</v>
      </c>
      <c r="K297" s="11">
        <v>0</v>
      </c>
      <c r="L297" s="11">
        <v>0</v>
      </c>
      <c r="N297" s="11">
        <v>6.2535473512457695E-2</v>
      </c>
      <c r="Q297" s="11">
        <v>0</v>
      </c>
      <c r="R297" s="11">
        <v>-0.06</v>
      </c>
    </row>
    <row r="298" spans="6:18" x14ac:dyDescent="0.2">
      <c r="F298" s="11">
        <v>0</v>
      </c>
      <c r="G298" s="11">
        <v>-7.0000000000000007E-2</v>
      </c>
      <c r="H298" s="11">
        <v>0</v>
      </c>
      <c r="J298" s="11">
        <v>0</v>
      </c>
      <c r="K298" s="11">
        <v>0</v>
      </c>
      <c r="L298" s="11">
        <v>0</v>
      </c>
      <c r="N298" s="11">
        <v>6.2537253586818498E-2</v>
      </c>
      <c r="Q298" s="11">
        <v>0</v>
      </c>
      <c r="R298" s="11">
        <v>-0.06</v>
      </c>
    </row>
    <row r="299" spans="6:18" x14ac:dyDescent="0.2">
      <c r="F299" s="11">
        <v>0</v>
      </c>
      <c r="G299" s="11">
        <v>-7.0000000000000007E-2</v>
      </c>
      <c r="H299" s="11">
        <v>0</v>
      </c>
      <c r="J299" s="11">
        <v>0</v>
      </c>
      <c r="K299" s="11">
        <v>0</v>
      </c>
      <c r="L299" s="11">
        <v>0</v>
      </c>
      <c r="N299" s="11">
        <v>6.2539033661179702E-2</v>
      </c>
      <c r="Q299" s="11">
        <v>0</v>
      </c>
      <c r="R299" s="11">
        <v>-0.06</v>
      </c>
    </row>
    <row r="300" spans="6:18" x14ac:dyDescent="0.2">
      <c r="F300" s="11">
        <v>0</v>
      </c>
      <c r="G300" s="11">
        <v>-7.0000000000000007E-2</v>
      </c>
      <c r="H300" s="11">
        <v>0</v>
      </c>
      <c r="J300" s="11">
        <v>0</v>
      </c>
      <c r="K300" s="11">
        <v>0</v>
      </c>
      <c r="L300" s="11">
        <v>0</v>
      </c>
      <c r="N300" s="11">
        <v>6.2540641470281599E-2</v>
      </c>
      <c r="Q300" s="11">
        <v>0</v>
      </c>
      <c r="R300" s="11">
        <v>-0.06</v>
      </c>
    </row>
    <row r="301" spans="6:18" x14ac:dyDescent="0.2">
      <c r="F301" s="11">
        <v>0</v>
      </c>
      <c r="G301" s="11">
        <v>-7.0000000000000007E-2</v>
      </c>
      <c r="H301" s="11">
        <v>0</v>
      </c>
      <c r="J301" s="11">
        <v>0</v>
      </c>
      <c r="K301" s="11">
        <v>0</v>
      </c>
      <c r="L301" s="11">
        <v>0</v>
      </c>
      <c r="N301" s="11">
        <v>6.2542421544645094E-2</v>
      </c>
      <c r="Q301" s="11">
        <v>0</v>
      </c>
      <c r="R301" s="11">
        <v>-0.06</v>
      </c>
    </row>
    <row r="302" spans="6:18" x14ac:dyDescent="0.2">
      <c r="F302" s="11">
        <v>0</v>
      </c>
      <c r="G302" s="11">
        <v>-7.0000000000000007E-2</v>
      </c>
      <c r="H302" s="11">
        <v>0</v>
      </c>
      <c r="J302" s="11">
        <v>0</v>
      </c>
      <c r="K302" s="11">
        <v>0</v>
      </c>
      <c r="L302" s="11">
        <v>0</v>
      </c>
      <c r="N302" s="11">
        <v>6.2544144197256304E-2</v>
      </c>
      <c r="Q302" s="11">
        <v>0</v>
      </c>
      <c r="R302" s="11">
        <v>-0.06</v>
      </c>
    </row>
    <row r="303" spans="6:18" x14ac:dyDescent="0.2">
      <c r="F303" s="11">
        <v>0</v>
      </c>
      <c r="G303" s="11">
        <v>-7.0000000000000007E-2</v>
      </c>
      <c r="H303" s="11">
        <v>0</v>
      </c>
      <c r="J303" s="11">
        <v>0</v>
      </c>
      <c r="K303" s="11">
        <v>0</v>
      </c>
      <c r="L303" s="11">
        <v>0</v>
      </c>
      <c r="N303" s="11">
        <v>6.2545924271622005E-2</v>
      </c>
      <c r="Q303" s="11">
        <v>0</v>
      </c>
      <c r="R303" s="11">
        <v>-0.06</v>
      </c>
    </row>
    <row r="304" spans="6:18" x14ac:dyDescent="0.2">
      <c r="F304" s="11">
        <v>0</v>
      </c>
      <c r="G304" s="11">
        <v>-7.0000000000000007E-2</v>
      </c>
      <c r="H304" s="11">
        <v>0</v>
      </c>
      <c r="J304" s="11">
        <v>0</v>
      </c>
      <c r="K304" s="11">
        <v>0</v>
      </c>
      <c r="L304" s="11">
        <v>0</v>
      </c>
      <c r="N304" s="11">
        <v>6.2547646924235006E-2</v>
      </c>
      <c r="Q304" s="11">
        <v>0</v>
      </c>
      <c r="R304" s="11">
        <v>-0.06</v>
      </c>
    </row>
    <row r="305" spans="6:18" x14ac:dyDescent="0.2">
      <c r="F305" s="11">
        <v>0</v>
      </c>
      <c r="G305" s="11">
        <v>-7.0000000000000007E-2</v>
      </c>
      <c r="H305" s="11">
        <v>0</v>
      </c>
      <c r="J305" s="11">
        <v>0</v>
      </c>
      <c r="K305" s="11">
        <v>0</v>
      </c>
      <c r="L305" s="11">
        <v>0</v>
      </c>
      <c r="N305" s="11">
        <v>6.25494269986029E-2</v>
      </c>
      <c r="Q305" s="11">
        <v>0</v>
      </c>
      <c r="R305" s="11">
        <v>-0.06</v>
      </c>
    </row>
    <row r="306" spans="6:18" x14ac:dyDescent="0.2">
      <c r="F306" s="11">
        <v>0</v>
      </c>
      <c r="G306" s="11">
        <v>-7.0000000000000007E-2</v>
      </c>
      <c r="H306" s="11">
        <v>0</v>
      </c>
      <c r="J306" s="11">
        <v>0</v>
      </c>
      <c r="K306" s="11">
        <v>0</v>
      </c>
      <c r="L306" s="11">
        <v>0</v>
      </c>
      <c r="N306" s="11">
        <v>6.2551207072971696E-2</v>
      </c>
      <c r="Q306" s="11">
        <v>0</v>
      </c>
      <c r="R306" s="11">
        <v>-0.06</v>
      </c>
    </row>
    <row r="307" spans="6:18" x14ac:dyDescent="0.2">
      <c r="F307" s="11">
        <v>0</v>
      </c>
      <c r="G307" s="11">
        <v>-7.0000000000000007E-2</v>
      </c>
      <c r="H307" s="11">
        <v>0</v>
      </c>
      <c r="J307" s="11">
        <v>0</v>
      </c>
      <c r="K307" s="11">
        <v>0</v>
      </c>
      <c r="L307" s="11">
        <v>0</v>
      </c>
      <c r="N307" s="11">
        <v>6.2552929725587805E-2</v>
      </c>
      <c r="Q307" s="11">
        <v>0</v>
      </c>
      <c r="R307" s="11">
        <v>-0.06</v>
      </c>
    </row>
    <row r="308" spans="6:18" x14ac:dyDescent="0.2">
      <c r="F308" s="11">
        <v>0</v>
      </c>
      <c r="G308" s="11">
        <v>-7.0000000000000007E-2</v>
      </c>
      <c r="H308" s="11">
        <v>0</v>
      </c>
      <c r="J308" s="11">
        <v>0</v>
      </c>
      <c r="K308" s="11">
        <v>0</v>
      </c>
      <c r="L308" s="11">
        <v>0</v>
      </c>
      <c r="N308" s="11">
        <v>6.2554709799958405E-2</v>
      </c>
      <c r="Q308" s="11">
        <v>0</v>
      </c>
      <c r="R308" s="11">
        <v>-0.06</v>
      </c>
    </row>
    <row r="309" spans="6:18" x14ac:dyDescent="0.2">
      <c r="F309" s="11">
        <v>0</v>
      </c>
      <c r="G309" s="11">
        <v>-7.0000000000000007E-2</v>
      </c>
      <c r="H309" s="11">
        <v>0</v>
      </c>
      <c r="J309" s="11">
        <v>0</v>
      </c>
      <c r="K309" s="11">
        <v>0</v>
      </c>
      <c r="L309" s="11">
        <v>0</v>
      </c>
      <c r="N309" s="11">
        <v>6.2556432452576693E-2</v>
      </c>
      <c r="Q309" s="11">
        <v>0</v>
      </c>
      <c r="R309" s="11">
        <v>-0.06</v>
      </c>
    </row>
    <row r="310" spans="6:18" x14ac:dyDescent="0.2">
      <c r="F310" s="11">
        <v>0</v>
      </c>
      <c r="G310" s="11">
        <v>-7.0000000000000007E-2</v>
      </c>
      <c r="H310" s="11">
        <v>0</v>
      </c>
      <c r="J310" s="11">
        <v>0</v>
      </c>
      <c r="K310" s="11">
        <v>0</v>
      </c>
      <c r="L310" s="11">
        <v>0</v>
      </c>
      <c r="N310" s="11">
        <v>6.25582125269495E-2</v>
      </c>
      <c r="Q310" s="11">
        <v>0</v>
      </c>
      <c r="R310" s="11">
        <v>-0.06</v>
      </c>
    </row>
    <row r="311" spans="6:18" x14ac:dyDescent="0.2">
      <c r="F311" s="11">
        <v>0</v>
      </c>
      <c r="G311" s="11">
        <v>-7.0000000000000007E-2</v>
      </c>
      <c r="H311" s="11">
        <v>0</v>
      </c>
      <c r="J311" s="11">
        <v>0</v>
      </c>
      <c r="K311" s="11">
        <v>0</v>
      </c>
      <c r="L311" s="11">
        <v>0</v>
      </c>
      <c r="N311" s="11">
        <v>6.2559992601323597E-2</v>
      </c>
      <c r="Q311" s="11">
        <v>0</v>
      </c>
      <c r="R311" s="11">
        <v>-0.06</v>
      </c>
    </row>
    <row r="312" spans="6:18" x14ac:dyDescent="0.2">
      <c r="F312" s="11">
        <v>0</v>
      </c>
      <c r="G312" s="11">
        <v>-7.0000000000000007E-2</v>
      </c>
      <c r="H312" s="11">
        <v>0</v>
      </c>
      <c r="J312" s="11">
        <v>0</v>
      </c>
      <c r="K312" s="11">
        <v>0</v>
      </c>
      <c r="L312" s="11">
        <v>0</v>
      </c>
      <c r="N312" s="11">
        <v>6.2561600410436999E-2</v>
      </c>
      <c r="Q312" s="11">
        <v>0</v>
      </c>
      <c r="R312" s="11">
        <v>-0.06</v>
      </c>
    </row>
    <row r="313" spans="6:18" x14ac:dyDescent="0.2">
      <c r="F313" s="11">
        <v>0</v>
      </c>
      <c r="G313" s="11">
        <v>-7.0000000000000007E-2</v>
      </c>
      <c r="H313" s="11">
        <v>0</v>
      </c>
      <c r="J313" s="11">
        <v>0</v>
      </c>
      <c r="K313" s="11">
        <v>0</v>
      </c>
      <c r="L313" s="11">
        <v>0</v>
      </c>
      <c r="N313" s="11">
        <v>6.25633804848129E-2</v>
      </c>
      <c r="Q313" s="11">
        <v>0</v>
      </c>
      <c r="R313" s="11">
        <v>-0.06</v>
      </c>
    </row>
    <row r="314" spans="6:18" x14ac:dyDescent="0.2">
      <c r="F314" s="11">
        <v>0</v>
      </c>
      <c r="G314" s="11">
        <v>-7.0000000000000007E-2</v>
      </c>
      <c r="H314" s="11">
        <v>0</v>
      </c>
      <c r="J314" s="11">
        <v>0</v>
      </c>
      <c r="K314" s="11">
        <v>0</v>
      </c>
      <c r="L314" s="11">
        <v>0</v>
      </c>
      <c r="N314" s="11">
        <v>6.2565103137435699E-2</v>
      </c>
      <c r="Q314" s="11">
        <v>0</v>
      </c>
      <c r="R314" s="11">
        <v>-0.06</v>
      </c>
    </row>
    <row r="315" spans="6:18" x14ac:dyDescent="0.2">
      <c r="F315" s="11">
        <v>0</v>
      </c>
      <c r="G315" s="11">
        <v>-7.0000000000000007E-2</v>
      </c>
      <c r="H315" s="11">
        <v>0</v>
      </c>
      <c r="J315" s="11">
        <v>0</v>
      </c>
      <c r="K315" s="11">
        <v>0</v>
      </c>
      <c r="L315" s="11">
        <v>0</v>
      </c>
      <c r="N315" s="11">
        <v>6.2566883211813806E-2</v>
      </c>
      <c r="Q315" s="11">
        <v>0</v>
      </c>
      <c r="R315" s="11">
        <v>-0.06</v>
      </c>
    </row>
    <row r="316" spans="6:18" x14ac:dyDescent="0.2">
      <c r="F316" s="11">
        <v>0</v>
      </c>
      <c r="G316" s="11">
        <v>-7.0000000000000007E-2</v>
      </c>
      <c r="H316" s="11">
        <v>0</v>
      </c>
      <c r="J316" s="11">
        <v>0</v>
      </c>
      <c r="K316" s="11">
        <v>0</v>
      </c>
      <c r="L316" s="11">
        <v>0</v>
      </c>
      <c r="N316" s="11">
        <v>6.2568605864438798E-2</v>
      </c>
      <c r="Q316" s="11">
        <v>0</v>
      </c>
      <c r="R316" s="11">
        <v>-0.06</v>
      </c>
    </row>
    <row r="317" spans="6:18" x14ac:dyDescent="0.2">
      <c r="F317" s="11">
        <v>0</v>
      </c>
      <c r="G317" s="11">
        <v>-7.0000000000000007E-2</v>
      </c>
      <c r="H317" s="11">
        <v>0</v>
      </c>
      <c r="J317" s="11">
        <v>0</v>
      </c>
      <c r="K317" s="11">
        <v>0</v>
      </c>
      <c r="L317" s="11">
        <v>0</v>
      </c>
      <c r="N317" s="11">
        <v>6.2570385938819098E-2</v>
      </c>
      <c r="Q317" s="11">
        <v>0</v>
      </c>
      <c r="R317" s="11">
        <v>-0.06</v>
      </c>
    </row>
    <row r="318" spans="6:18" x14ac:dyDescent="0.2">
      <c r="F318" s="11">
        <v>0</v>
      </c>
      <c r="G318" s="11">
        <v>-7.0000000000000007E-2</v>
      </c>
      <c r="H318" s="11">
        <v>0</v>
      </c>
      <c r="J318" s="11">
        <v>0</v>
      </c>
      <c r="K318" s="11">
        <v>0</v>
      </c>
      <c r="L318" s="11">
        <v>0</v>
      </c>
      <c r="N318" s="11">
        <v>6.2572166013199898E-2</v>
      </c>
      <c r="Q318" s="11">
        <v>0</v>
      </c>
      <c r="R318" s="11">
        <v>-0.06</v>
      </c>
    </row>
    <row r="319" spans="6:18" x14ac:dyDescent="0.2">
      <c r="F319" s="11">
        <v>0</v>
      </c>
      <c r="G319" s="11">
        <v>-7.0000000000000007E-2</v>
      </c>
      <c r="H319" s="11">
        <v>0</v>
      </c>
      <c r="J319" s="11">
        <v>0</v>
      </c>
      <c r="K319" s="11">
        <v>0</v>
      </c>
      <c r="L319" s="11">
        <v>0</v>
      </c>
      <c r="N319" s="11">
        <v>6.2573888665828498E-2</v>
      </c>
      <c r="Q319" s="11">
        <v>0</v>
      </c>
      <c r="R319" s="11">
        <v>-0.06</v>
      </c>
    </row>
    <row r="320" spans="6:18" x14ac:dyDescent="0.2">
      <c r="F320" s="11">
        <v>0</v>
      </c>
      <c r="G320" s="11">
        <v>-7.0000000000000007E-2</v>
      </c>
      <c r="H320" s="11">
        <v>0</v>
      </c>
      <c r="J320" s="11">
        <v>0</v>
      </c>
      <c r="K320" s="11">
        <v>0</v>
      </c>
      <c r="L320" s="11">
        <v>0</v>
      </c>
      <c r="N320" s="11">
        <v>6.2575668740211504E-2</v>
      </c>
      <c r="Q320" s="11">
        <v>0</v>
      </c>
      <c r="R320" s="11">
        <v>-0.06</v>
      </c>
    </row>
    <row r="321" spans="6:18" x14ac:dyDescent="0.2">
      <c r="F321" s="11">
        <v>0</v>
      </c>
      <c r="G321" s="11">
        <v>-7.0000000000000007E-2</v>
      </c>
      <c r="H321" s="11">
        <v>0</v>
      </c>
      <c r="J321" s="11">
        <v>0</v>
      </c>
      <c r="K321" s="11">
        <v>0</v>
      </c>
      <c r="L321" s="11">
        <v>0</v>
      </c>
      <c r="N321" s="11">
        <v>6.2577391392841394E-2</v>
      </c>
      <c r="Q321" s="11">
        <v>0</v>
      </c>
      <c r="R321" s="11">
        <v>-0.06</v>
      </c>
    </row>
    <row r="322" spans="6:18" x14ac:dyDescent="0.2">
      <c r="F322" s="11">
        <v>0</v>
      </c>
      <c r="G322" s="11">
        <v>-7.0000000000000007E-2</v>
      </c>
      <c r="H322" s="11">
        <v>0</v>
      </c>
      <c r="J322" s="11">
        <v>0</v>
      </c>
      <c r="K322" s="11">
        <v>0</v>
      </c>
      <c r="L322" s="11">
        <v>0</v>
      </c>
      <c r="N322" s="11">
        <v>6.2579171467226996E-2</v>
      </c>
      <c r="Q322" s="11">
        <v>0</v>
      </c>
      <c r="R322" s="11">
        <v>-0.06</v>
      </c>
    </row>
    <row r="323" spans="6:18" x14ac:dyDescent="0.2">
      <c r="F323" s="11">
        <v>0</v>
      </c>
      <c r="G323" s="11">
        <v>-7.0000000000000007E-2</v>
      </c>
      <c r="H323" s="11">
        <v>0</v>
      </c>
      <c r="J323" s="11">
        <v>0</v>
      </c>
      <c r="K323" s="11">
        <v>0</v>
      </c>
      <c r="L323" s="11">
        <v>0</v>
      </c>
      <c r="N323" s="11">
        <v>6.2580951541613097E-2</v>
      </c>
      <c r="Q323" s="11">
        <v>0</v>
      </c>
      <c r="R323" s="11">
        <v>-0.06</v>
      </c>
    </row>
    <row r="324" spans="6:18" x14ac:dyDescent="0.2">
      <c r="F324" s="11">
        <v>0</v>
      </c>
      <c r="G324" s="11">
        <v>-7.0000000000000007E-2</v>
      </c>
      <c r="H324" s="11">
        <v>0</v>
      </c>
      <c r="J324" s="11">
        <v>0</v>
      </c>
      <c r="K324" s="11">
        <v>0</v>
      </c>
      <c r="L324" s="11">
        <v>0</v>
      </c>
      <c r="N324" s="11">
        <v>6.2582616772491703E-2</v>
      </c>
      <c r="Q324" s="11">
        <v>0</v>
      </c>
      <c r="R324" s="11">
        <v>-0.06</v>
      </c>
    </row>
    <row r="325" spans="6:18" x14ac:dyDescent="0.2">
      <c r="F325" s="11">
        <v>0</v>
      </c>
      <c r="G325" s="11">
        <v>-7.0000000000000007E-2</v>
      </c>
      <c r="H325" s="11">
        <v>0</v>
      </c>
      <c r="J325" s="11">
        <v>0</v>
      </c>
      <c r="K325" s="11">
        <v>0</v>
      </c>
      <c r="L325" s="11">
        <v>0</v>
      </c>
      <c r="N325" s="11">
        <v>6.25843968468804E-2</v>
      </c>
      <c r="Q325" s="11">
        <v>0</v>
      </c>
      <c r="R325" s="11">
        <v>-0.06</v>
      </c>
    </row>
    <row r="326" spans="6:18" x14ac:dyDescent="0.2">
      <c r="F326" s="11">
        <v>0</v>
      </c>
      <c r="G326" s="11">
        <v>-7.0000000000000007E-2</v>
      </c>
      <c r="H326" s="11">
        <v>0</v>
      </c>
      <c r="J326" s="11">
        <v>0</v>
      </c>
      <c r="K326" s="11">
        <v>0</v>
      </c>
      <c r="L326" s="11">
        <v>0</v>
      </c>
      <c r="N326" s="11">
        <v>6.2586119499515605E-2</v>
      </c>
      <c r="Q326" s="11">
        <v>0</v>
      </c>
      <c r="R326" s="11">
        <v>-0.06</v>
      </c>
    </row>
    <row r="327" spans="6:18" x14ac:dyDescent="0.2">
      <c r="F327" s="11">
        <v>0</v>
      </c>
      <c r="G327" s="11">
        <v>-7.0000000000000007E-2</v>
      </c>
      <c r="H327" s="11">
        <v>0</v>
      </c>
      <c r="J327" s="11">
        <v>0</v>
      </c>
      <c r="K327" s="11">
        <v>0</v>
      </c>
      <c r="L327" s="11">
        <v>0</v>
      </c>
      <c r="N327" s="11">
        <v>6.2587899573906203E-2</v>
      </c>
      <c r="Q327" s="11">
        <v>0</v>
      </c>
      <c r="R327" s="11">
        <v>-0.06</v>
      </c>
    </row>
    <row r="328" spans="6:18" x14ac:dyDescent="0.2">
      <c r="F328" s="11">
        <v>0</v>
      </c>
      <c r="G328" s="11">
        <v>-7.0000000000000007E-2</v>
      </c>
      <c r="H328" s="11">
        <v>0</v>
      </c>
      <c r="J328" s="11">
        <v>0</v>
      </c>
      <c r="K328" s="11">
        <v>0</v>
      </c>
      <c r="L328" s="11">
        <v>0</v>
      </c>
      <c r="N328" s="11">
        <v>6.2589622226542699E-2</v>
      </c>
      <c r="Q328" s="11">
        <v>0</v>
      </c>
      <c r="R328" s="11">
        <v>-0.06</v>
      </c>
    </row>
    <row r="329" spans="6:18" x14ac:dyDescent="0.2">
      <c r="F329" s="11">
        <v>0</v>
      </c>
      <c r="G329" s="11">
        <v>-7.0000000000000007E-2</v>
      </c>
      <c r="H329" s="11">
        <v>0</v>
      </c>
      <c r="J329" s="11">
        <v>0</v>
      </c>
      <c r="K329" s="11">
        <v>0</v>
      </c>
      <c r="L329" s="11">
        <v>0</v>
      </c>
      <c r="N329" s="11">
        <v>6.2591402300935503E-2</v>
      </c>
      <c r="Q329" s="11">
        <v>0</v>
      </c>
      <c r="R329" s="11">
        <v>-0.06</v>
      </c>
    </row>
    <row r="330" spans="6:18" x14ac:dyDescent="0.2">
      <c r="F330" s="11">
        <v>0</v>
      </c>
      <c r="G330" s="11">
        <v>-7.0000000000000007E-2</v>
      </c>
      <c r="H330" s="11">
        <v>0</v>
      </c>
      <c r="J330" s="11">
        <v>0</v>
      </c>
      <c r="K330" s="11">
        <v>0</v>
      </c>
      <c r="L330" s="11">
        <v>0</v>
      </c>
      <c r="N330" s="11">
        <v>6.2593182375329195E-2</v>
      </c>
      <c r="Q330" s="11">
        <v>0</v>
      </c>
      <c r="R330" s="11">
        <v>-0.06</v>
      </c>
    </row>
    <row r="331" spans="6:18" x14ac:dyDescent="0.2">
      <c r="F331" s="11">
        <v>0</v>
      </c>
      <c r="G331" s="11">
        <v>-7.0000000000000007E-2</v>
      </c>
      <c r="H331" s="11">
        <v>0</v>
      </c>
      <c r="J331" s="11">
        <v>0</v>
      </c>
      <c r="K331" s="11">
        <v>0</v>
      </c>
      <c r="L331" s="11">
        <v>0</v>
      </c>
      <c r="N331" s="11">
        <v>6.25949050279693E-2</v>
      </c>
      <c r="Q331" s="11">
        <v>0</v>
      </c>
      <c r="R331" s="11">
        <v>-0.06</v>
      </c>
    </row>
    <row r="332" spans="6:18" x14ac:dyDescent="0.2">
      <c r="F332" s="11">
        <v>0</v>
      </c>
      <c r="G332" s="11">
        <v>-7.0000000000000007E-2</v>
      </c>
      <c r="H332" s="11">
        <v>0</v>
      </c>
      <c r="J332" s="11">
        <v>0</v>
      </c>
      <c r="K332" s="11">
        <v>0</v>
      </c>
      <c r="L332" s="11">
        <v>0</v>
      </c>
      <c r="N332" s="11">
        <v>6.2596685102365199E-2</v>
      </c>
      <c r="Q332" s="11">
        <v>0</v>
      </c>
      <c r="R332" s="11">
        <v>-0.06</v>
      </c>
    </row>
    <row r="333" spans="6:18" x14ac:dyDescent="0.2">
      <c r="F333" s="11">
        <v>0</v>
      </c>
      <c r="G333" s="11">
        <v>-7.0000000000000007E-2</v>
      </c>
      <c r="H333" s="11">
        <v>0</v>
      </c>
      <c r="J333" s="11">
        <v>0</v>
      </c>
      <c r="K333" s="11">
        <v>0</v>
      </c>
      <c r="L333" s="11">
        <v>0</v>
      </c>
      <c r="N333" s="11">
        <v>6.2598407755006996E-2</v>
      </c>
      <c r="Q333" s="11">
        <v>0</v>
      </c>
      <c r="R333" s="11">
        <v>-0.06</v>
      </c>
    </row>
    <row r="334" spans="6:18" x14ac:dyDescent="0.2">
      <c r="F334" s="11">
        <v>0</v>
      </c>
      <c r="G334" s="11">
        <v>-7.0000000000000007E-2</v>
      </c>
      <c r="H334" s="11">
        <v>0</v>
      </c>
      <c r="J334" s="11">
        <v>0</v>
      </c>
      <c r="K334" s="11">
        <v>0</v>
      </c>
      <c r="L334" s="11">
        <v>0</v>
      </c>
      <c r="N334" s="11">
        <v>6.2600187829404699E-2</v>
      </c>
      <c r="Q334" s="11">
        <v>0</v>
      </c>
      <c r="R334" s="11">
        <v>-0.06</v>
      </c>
    </row>
    <row r="335" spans="6:18" x14ac:dyDescent="0.2">
      <c r="F335" s="11">
        <v>0</v>
      </c>
      <c r="G335" s="11">
        <v>-7.0000000000000007E-2</v>
      </c>
      <c r="H335" s="11">
        <v>0</v>
      </c>
      <c r="J335" s="11">
        <v>0</v>
      </c>
      <c r="K335" s="11">
        <v>0</v>
      </c>
      <c r="L335" s="11">
        <v>0</v>
      </c>
      <c r="N335" s="11">
        <v>6.2601967903803707E-2</v>
      </c>
      <c r="Q335" s="11">
        <v>0</v>
      </c>
      <c r="R335" s="11">
        <v>-0.06</v>
      </c>
    </row>
    <row r="336" spans="6:18" x14ac:dyDescent="0.2">
      <c r="F336" s="11">
        <v>0</v>
      </c>
      <c r="G336" s="11">
        <v>-7.0000000000000007E-2</v>
      </c>
      <c r="H336" s="11">
        <v>0</v>
      </c>
      <c r="J336" s="11">
        <v>0</v>
      </c>
      <c r="K336" s="11">
        <v>0</v>
      </c>
      <c r="L336" s="11">
        <v>0</v>
      </c>
      <c r="N336" s="11">
        <v>6.2603575712939299E-2</v>
      </c>
      <c r="Q336" s="11">
        <v>0</v>
      </c>
      <c r="R336" s="11">
        <v>-0.06</v>
      </c>
    </row>
    <row r="337" spans="6:18" x14ac:dyDescent="0.2">
      <c r="F337" s="11">
        <v>0</v>
      </c>
      <c r="G337" s="11">
        <v>-7.0000000000000007E-2</v>
      </c>
      <c r="H337" s="11">
        <v>0</v>
      </c>
      <c r="J337" s="11">
        <v>0</v>
      </c>
      <c r="K337" s="11">
        <v>0</v>
      </c>
      <c r="L337" s="11">
        <v>0</v>
      </c>
      <c r="N337" s="11">
        <v>6.2605355787340097E-2</v>
      </c>
      <c r="Q337" s="11">
        <v>0</v>
      </c>
      <c r="R337" s="11">
        <v>-0.06</v>
      </c>
    </row>
    <row r="338" spans="6:18" x14ac:dyDescent="0.2">
      <c r="F338" s="11">
        <v>0</v>
      </c>
      <c r="G338" s="11">
        <v>-7.0000000000000007E-2</v>
      </c>
      <c r="H338" s="11">
        <v>0</v>
      </c>
      <c r="J338" s="11">
        <v>0</v>
      </c>
      <c r="K338" s="11">
        <v>0</v>
      </c>
      <c r="L338" s="11">
        <v>0</v>
      </c>
      <c r="N338" s="11">
        <v>6.2607078439986794E-2</v>
      </c>
      <c r="Q338" s="11">
        <v>0</v>
      </c>
      <c r="R338" s="11">
        <v>-0.06</v>
      </c>
    </row>
    <row r="339" spans="6:18" x14ac:dyDescent="0.2">
      <c r="F339" s="11">
        <v>0</v>
      </c>
      <c r="G339" s="11">
        <v>-7.0000000000000007E-2</v>
      </c>
      <c r="H339" s="11">
        <v>0</v>
      </c>
      <c r="J339" s="11">
        <v>0</v>
      </c>
      <c r="K339" s="11">
        <v>0</v>
      </c>
      <c r="L339" s="11">
        <v>0</v>
      </c>
      <c r="N339" s="11">
        <v>6.2608858514389798E-2</v>
      </c>
      <c r="Q339" s="11">
        <v>0</v>
      </c>
      <c r="R339" s="11">
        <v>-0.06</v>
      </c>
    </row>
    <row r="340" spans="6:18" x14ac:dyDescent="0.2">
      <c r="F340" s="11">
        <v>0</v>
      </c>
      <c r="G340" s="11">
        <v>-7.0000000000000007E-2</v>
      </c>
      <c r="H340" s="11">
        <v>0</v>
      </c>
      <c r="J340" s="11">
        <v>0</v>
      </c>
      <c r="K340" s="11">
        <v>0</v>
      </c>
      <c r="L340" s="11">
        <v>0</v>
      </c>
      <c r="N340" s="11">
        <v>6.2610581167038798E-2</v>
      </c>
      <c r="Q340" s="11">
        <v>0</v>
      </c>
      <c r="R340" s="11">
        <v>-0.06</v>
      </c>
    </row>
    <row r="341" spans="6:18" x14ac:dyDescent="0.2">
      <c r="F341" s="11">
        <v>0</v>
      </c>
      <c r="G341" s="11">
        <v>-7.0000000000000007E-2</v>
      </c>
      <c r="H341" s="11">
        <v>0</v>
      </c>
      <c r="J341" s="11">
        <v>0</v>
      </c>
      <c r="K341" s="11">
        <v>0</v>
      </c>
      <c r="L341" s="11">
        <v>0</v>
      </c>
      <c r="N341" s="11">
        <v>6.2612361241443995E-2</v>
      </c>
      <c r="Q341" s="11">
        <v>0</v>
      </c>
      <c r="R341" s="11">
        <v>-0.06</v>
      </c>
    </row>
    <row r="342" spans="6:18" x14ac:dyDescent="0.2">
      <c r="F342" s="11">
        <v>0</v>
      </c>
      <c r="G342" s="11">
        <v>-7.0000000000000007E-2</v>
      </c>
      <c r="H342" s="11">
        <v>0</v>
      </c>
      <c r="J342" s="11">
        <v>0</v>
      </c>
      <c r="K342" s="11">
        <v>0</v>
      </c>
      <c r="L342" s="11">
        <v>0</v>
      </c>
      <c r="N342" s="11">
        <v>6.2614141315850094E-2</v>
      </c>
      <c r="Q342" s="11">
        <v>0</v>
      </c>
      <c r="R342" s="11">
        <v>-0.06</v>
      </c>
    </row>
    <row r="343" spans="6:18" x14ac:dyDescent="0.2">
      <c r="F343" s="11">
        <v>0</v>
      </c>
      <c r="G343" s="11">
        <v>-7.0000000000000007E-2</v>
      </c>
      <c r="H343" s="11">
        <v>0</v>
      </c>
      <c r="J343" s="11">
        <v>0</v>
      </c>
      <c r="K343" s="11">
        <v>0</v>
      </c>
      <c r="L343" s="11">
        <v>0</v>
      </c>
      <c r="N343" s="11">
        <v>6.2615863968501703E-2</v>
      </c>
      <c r="Q343" s="11">
        <v>0</v>
      </c>
      <c r="R343" s="11">
        <v>-0.06</v>
      </c>
    </row>
    <row r="344" spans="6:18" x14ac:dyDescent="0.2">
      <c r="F344" s="11">
        <v>0</v>
      </c>
      <c r="G344" s="11">
        <v>-7.0000000000000007E-2</v>
      </c>
      <c r="H344" s="11">
        <v>0</v>
      </c>
      <c r="J344" s="11">
        <v>0</v>
      </c>
      <c r="K344" s="11">
        <v>0</v>
      </c>
      <c r="L344" s="11">
        <v>0</v>
      </c>
      <c r="N344" s="11">
        <v>6.2617644042909995E-2</v>
      </c>
      <c r="Q344" s="11">
        <v>0</v>
      </c>
      <c r="R344" s="11">
        <v>-0.06</v>
      </c>
    </row>
    <row r="345" spans="6:18" x14ac:dyDescent="0.2">
      <c r="F345" s="11">
        <v>0</v>
      </c>
      <c r="G345" s="11">
        <v>-7.0000000000000007E-2</v>
      </c>
      <c r="H345" s="11">
        <v>0</v>
      </c>
      <c r="J345" s="11">
        <v>0</v>
      </c>
      <c r="K345" s="11">
        <v>0</v>
      </c>
      <c r="L345" s="11">
        <v>0</v>
      </c>
      <c r="N345" s="11">
        <v>6.2619366695564296E-2</v>
      </c>
      <c r="Q345" s="11">
        <v>0</v>
      </c>
      <c r="R345" s="11">
        <v>-0.06</v>
      </c>
    </row>
    <row r="346" spans="6:18" x14ac:dyDescent="0.2">
      <c r="N346" s="11">
        <v>6.2621146769974406E-2</v>
      </c>
    </row>
    <row r="347" spans="6:18" x14ac:dyDescent="0.2">
      <c r="N347" s="11">
        <v>6.2622926844385904E-2</v>
      </c>
    </row>
    <row r="348" spans="6:18" x14ac:dyDescent="0.2">
      <c r="N348" s="11">
        <v>6.2624534653531697E-2</v>
      </c>
    </row>
    <row r="349" spans="6:18" x14ac:dyDescent="0.2">
      <c r="N349" s="11">
        <v>6.2626314727944901E-2</v>
      </c>
    </row>
    <row r="350" spans="6:18" x14ac:dyDescent="0.2">
      <c r="N350" s="11">
        <v>6.2628037380604101E-2</v>
      </c>
    </row>
    <row r="351" spans="6:18" x14ac:dyDescent="0.2">
      <c r="N351" s="11">
        <v>6.2629817455019499E-2</v>
      </c>
    </row>
    <row r="352" spans="6:18" x14ac:dyDescent="0.2">
      <c r="N352" s="11">
        <v>6.2631540107680503E-2</v>
      </c>
    </row>
    <row r="353" spans="14:14" x14ac:dyDescent="0.2">
      <c r="N353" s="11">
        <v>6.2633320182097704E-2</v>
      </c>
    </row>
    <row r="354" spans="14:14" x14ac:dyDescent="0.2">
      <c r="N354" s="11">
        <v>6.2635100256516196E-2</v>
      </c>
    </row>
    <row r="355" spans="14:14" x14ac:dyDescent="0.2">
      <c r="N355" s="11">
        <v>6.2636822909180295E-2</v>
      </c>
    </row>
    <row r="356" spans="14:14" x14ac:dyDescent="0.2">
      <c r="N356" s="11">
        <v>6.2638602983600994E-2</v>
      </c>
    </row>
    <row r="357" spans="14:14" x14ac:dyDescent="0.2">
      <c r="N357" s="11">
        <v>6.2640325636266897E-2</v>
      </c>
    </row>
    <row r="358" spans="14:14" x14ac:dyDescent="0.2">
      <c r="N358" s="11">
        <v>6.26421057106894E-2</v>
      </c>
    </row>
    <row r="359" spans="14:14" x14ac:dyDescent="0.2">
      <c r="N359" s="11">
        <v>6.2643885785112804E-2</v>
      </c>
    </row>
    <row r="360" spans="14:14" x14ac:dyDescent="0.2">
      <c r="N360" s="11">
        <v>6.2645493594270601E-2</v>
      </c>
    </row>
    <row r="361" spans="14:14" x14ac:dyDescent="0.2">
      <c r="N361" s="11">
        <v>6.2647273668696296E-2</v>
      </c>
    </row>
    <row r="362" spans="14:14" x14ac:dyDescent="0.2">
      <c r="N362" s="11">
        <v>6.2648996321367001E-2</v>
      </c>
    </row>
    <row r="363" spans="14:14" x14ac:dyDescent="0.2">
      <c r="N363" s="11">
        <v>6.2650776395794902E-2</v>
      </c>
    </row>
    <row r="364" spans="14:14" x14ac:dyDescent="0.2">
      <c r="N364" s="11">
        <v>6.26524990484678E-2</v>
      </c>
    </row>
    <row r="365" spans="14:14" x14ac:dyDescent="0.2">
      <c r="N365" s="11">
        <v>6.2654279122897893E-2</v>
      </c>
    </row>
    <row r="366" spans="14:14" x14ac:dyDescent="0.2">
      <c r="N366" s="11">
        <v>6.2656059197328404E-2</v>
      </c>
    </row>
    <row r="367" spans="14:14" x14ac:dyDescent="0.2">
      <c r="N367" s="11">
        <v>6.2657781850004493E-2</v>
      </c>
    </row>
    <row r="8018" spans="4:5" x14ac:dyDescent="0.2">
      <c r="D8018" s="18"/>
      <c r="E8018" s="17"/>
    </row>
    <row r="8019" spans="4:5" hidden="1" x14ac:dyDescent="0.2"/>
  </sheetData>
  <phoneticPr fontId="0" type="noConversion"/>
  <pageMargins left="0.2" right="0.23" top="1" bottom="1" header="0.5" footer="0.5"/>
  <pageSetup paperSize="5" scale="72"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urveFetch">
                <anchor moveWithCells="1" sizeWithCells="1">
                  <from>
                    <xdr:col>1</xdr:col>
                    <xdr:colOff>47625</xdr:colOff>
                    <xdr:row>8</xdr:row>
                    <xdr:rowOff>38100</xdr:rowOff>
                  </from>
                  <to>
                    <xdr:col>2</xdr:col>
                    <xdr:colOff>28575</xdr:colOff>
                    <xdr:row>10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Summary</vt:lpstr>
      <vt:lpstr>Detail</vt:lpstr>
      <vt:lpstr>CurveFetch</vt:lpstr>
      <vt:lpstr>Sheet3</vt:lpstr>
      <vt:lpstr>Count</vt:lpstr>
      <vt:lpstr>CurveCode</vt:lpstr>
      <vt:lpstr>CurvePrices</vt:lpstr>
      <vt:lpstr>CurveTable</vt:lpstr>
      <vt:lpstr>CurveType</vt:lpstr>
      <vt:lpstr>Dump</vt:lpstr>
      <vt:lpstr>EffectiveDate</vt:lpstr>
      <vt:lpstr>CurveFetch!Holiday</vt:lpstr>
      <vt:lpstr>Month</vt:lpstr>
      <vt:lpstr>CurveFetch!Print_Area</vt:lpstr>
      <vt:lpstr>RiskType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cp:lastPrinted>2000-08-20T20:34:41Z</cp:lastPrinted>
  <dcterms:created xsi:type="dcterms:W3CDTF">2000-04-03T16:12:31Z</dcterms:created>
  <dcterms:modified xsi:type="dcterms:W3CDTF">2023-09-11T19:08:28Z</dcterms:modified>
</cp:coreProperties>
</file>