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4CE29E3-5CB7-418A-BEA2-EE245AC2CB67}" xr6:coauthVersionLast="47" xr6:coauthVersionMax="47" xr10:uidLastSave="{00000000-0000-0000-0000-000000000000}"/>
  <bookViews>
    <workbookView xWindow="-120" yWindow="-120" windowWidth="38640" windowHeight="15720" tabRatio="855"/>
  </bookViews>
  <sheets>
    <sheet name="Summary" sheetId="1" r:id="rId1"/>
    <sheet name="AP Aging" sheetId="13" r:id="rId2"/>
    <sheet name="Consulting Agreements" sheetId="14" r:id="rId3"/>
    <sheet name="Employee Agreements" sheetId="15" r:id="rId4"/>
    <sheet name="Employee List - San Diego" sheetId="21" r:id="rId5"/>
    <sheet name="Lease Agreements" sheetId="16" r:id="rId6"/>
    <sheet name="Kafus Ind LTD Consolidat Ratios" sheetId="17" r:id="rId7"/>
    <sheet name="Kafus Ind LTD Vancouver Ratios" sheetId="18" r:id="rId8"/>
    <sheet name="Kafus Ind LT Consolidated FS" sheetId="19" r:id="rId9"/>
    <sheet name="Kafus Ind Vancouver FS" sheetId="20" r:id="rId10"/>
  </sheets>
  <definedNames>
    <definedName name="_xlnm.Print_Titles" localSheetId="1">'AP Aging'!$1:$1</definedName>
  </definedNames>
  <calcPr calcId="0" fullCalcOnLoad="1"/>
</workbook>
</file>

<file path=xl/calcChain.xml><?xml version="1.0" encoding="utf-8"?>
<calcChain xmlns="http://schemas.openxmlformats.org/spreadsheetml/2006/main">
  <c r="B10" i="13" l="1"/>
  <c r="D10" i="13"/>
  <c r="B19" i="13"/>
  <c r="C19" i="13"/>
  <c r="B29" i="13"/>
  <c r="C29" i="13"/>
  <c r="B32" i="13"/>
  <c r="B33" i="13"/>
  <c r="C33" i="13"/>
  <c r="D33" i="13"/>
  <c r="E33" i="13"/>
  <c r="B36" i="13"/>
  <c r="C36" i="13"/>
  <c r="B40" i="13"/>
  <c r="B41" i="13"/>
  <c r="B49" i="13"/>
  <c r="B50" i="13"/>
  <c r="C50" i="13"/>
  <c r="D50" i="13"/>
  <c r="E50" i="13"/>
  <c r="B80" i="13"/>
  <c r="C80" i="13"/>
  <c r="B82" i="13"/>
  <c r="B83" i="13"/>
  <c r="C83" i="13"/>
  <c r="D83" i="13"/>
  <c r="E83" i="13"/>
  <c r="B88" i="13"/>
  <c r="C88" i="13"/>
  <c r="D88" i="13"/>
  <c r="E88" i="13"/>
  <c r="B93" i="13"/>
  <c r="C93" i="13"/>
  <c r="D93" i="13"/>
  <c r="E93" i="13"/>
  <c r="B96" i="13"/>
  <c r="C96" i="13"/>
  <c r="D96" i="13"/>
  <c r="E96" i="13"/>
  <c r="B97" i="13"/>
  <c r="C97" i="13"/>
  <c r="D97" i="13"/>
  <c r="E97" i="13"/>
  <c r="B98" i="13"/>
  <c r="C98" i="13"/>
  <c r="D98" i="13"/>
  <c r="E98" i="13"/>
  <c r="B99" i="13"/>
  <c r="C99" i="13"/>
  <c r="D99" i="13"/>
  <c r="E99" i="13"/>
  <c r="B100" i="13"/>
  <c r="C100" i="13"/>
  <c r="D100" i="13"/>
  <c r="E100" i="13"/>
  <c r="B12" i="19"/>
  <c r="B28" i="19"/>
  <c r="B33" i="19"/>
  <c r="B43" i="19"/>
  <c r="B48" i="19"/>
  <c r="B57" i="19"/>
  <c r="B59" i="19"/>
  <c r="B68" i="19"/>
  <c r="B70" i="19"/>
  <c r="B72" i="19"/>
  <c r="B77" i="19"/>
  <c r="B86" i="19"/>
  <c r="B91" i="19"/>
  <c r="D4" i="17"/>
  <c r="F5" i="17"/>
  <c r="F9" i="17"/>
  <c r="D12" i="17"/>
  <c r="D13" i="17"/>
  <c r="F13" i="17"/>
  <c r="D18" i="17"/>
  <c r="D19" i="17"/>
  <c r="D28" i="17"/>
  <c r="D34" i="17"/>
  <c r="D47" i="17"/>
  <c r="F5" i="18"/>
  <c r="F9" i="18"/>
  <c r="D12" i="18"/>
  <c r="D13" i="18"/>
  <c r="F13" i="18"/>
  <c r="D17" i="18"/>
  <c r="D20" i="18"/>
  <c r="B6" i="20"/>
  <c r="B9" i="20"/>
  <c r="B42" i="20"/>
  <c r="B50" i="20"/>
  <c r="B51" i="20"/>
  <c r="B54" i="20"/>
  <c r="B60" i="20"/>
  <c r="B62" i="20"/>
  <c r="B72" i="20"/>
  <c r="B79" i="20"/>
  <c r="B85" i="20"/>
  <c r="B87" i="20"/>
  <c r="B96" i="20"/>
  <c r="B98" i="20"/>
  <c r="B100" i="20"/>
  <c r="B106" i="20"/>
  <c r="B122" i="20"/>
  <c r="B124" i="20"/>
  <c r="G6" i="16"/>
</calcChain>
</file>

<file path=xl/sharedStrings.xml><?xml version="1.0" encoding="utf-8"?>
<sst xmlns="http://schemas.openxmlformats.org/spreadsheetml/2006/main" count="544" uniqueCount="418">
  <si>
    <t>Issues related to CanFibre:</t>
  </si>
  <si>
    <t>Salary</t>
  </si>
  <si>
    <t>Location</t>
  </si>
  <si>
    <t>Riverside</t>
  </si>
  <si>
    <t xml:space="preserve"> </t>
  </si>
  <si>
    <t>Name of Company</t>
  </si>
  <si>
    <t>Relationship to Kafus Industries Ltd.</t>
  </si>
  <si>
    <t>Company's Parent Companies</t>
  </si>
  <si>
    <t>List of Company's Subsidiaries</t>
  </si>
  <si>
    <t>Ownership (public/private, % by owner)</t>
  </si>
  <si>
    <t>Cash Flow/ Revenue Obligations (without equity ownership) to Management, Consultants, etc.</t>
  </si>
  <si>
    <t>Primary Business</t>
  </si>
  <si>
    <t>Business Purpose of Location</t>
  </si>
  <si>
    <t>Number of employees at Location</t>
  </si>
  <si>
    <t>Location Owned or Leased?</t>
  </si>
  <si>
    <t>Monthly Lease or Mortgage Payment</t>
  </si>
  <si>
    <t>Total Employees in This Entity</t>
  </si>
  <si>
    <t>Other known liabilities</t>
  </si>
  <si>
    <t xml:space="preserve">Company Name </t>
  </si>
  <si>
    <t>Consultant Company</t>
  </si>
  <si>
    <t>Consultant</t>
  </si>
  <si>
    <t>Start Date</t>
  </si>
  <si>
    <t>Payment Terms</t>
  </si>
  <si>
    <t>Compensation</t>
  </si>
  <si>
    <t>Terms</t>
  </si>
  <si>
    <t>Expiration Date</t>
  </si>
  <si>
    <t>Breakage Fees</t>
  </si>
  <si>
    <t>Services</t>
  </si>
  <si>
    <t xml:space="preserve">Signed </t>
  </si>
  <si>
    <t>monthly</t>
  </si>
  <si>
    <t>-</t>
  </si>
  <si>
    <t>Y</t>
  </si>
  <si>
    <t>Company</t>
  </si>
  <si>
    <t>Office Location</t>
  </si>
  <si>
    <t xml:space="preserve">Address </t>
  </si>
  <si>
    <t>Lease Terms</t>
  </si>
  <si>
    <t>Ending Date</t>
  </si>
  <si>
    <t>Rent</t>
  </si>
  <si>
    <t>Breakage Fee</t>
  </si>
  <si>
    <t>Other Obligations</t>
  </si>
  <si>
    <t>None</t>
  </si>
  <si>
    <t>leased</t>
  </si>
  <si>
    <t>Quick Ratio</t>
  </si>
  <si>
    <t>Current Assets - Inventory</t>
  </si>
  <si>
    <t>Current Liabilites</t>
  </si>
  <si>
    <t>Rate of Return on Asset</t>
  </si>
  <si>
    <t xml:space="preserve">Net Income </t>
  </si>
  <si>
    <t>Total Assets</t>
  </si>
  <si>
    <t>CanFibre US</t>
  </si>
  <si>
    <t>Kenaf Industries of South Texas</t>
  </si>
  <si>
    <t>Other</t>
  </si>
  <si>
    <t>Kafus US Environmental</t>
  </si>
  <si>
    <t>Debt to Equity</t>
  </si>
  <si>
    <t>Total Debt</t>
  </si>
  <si>
    <t>Equity</t>
  </si>
  <si>
    <t>Debt</t>
  </si>
  <si>
    <t>Long Term Indebtedness</t>
  </si>
  <si>
    <t>Accrued Interest Payable</t>
  </si>
  <si>
    <t>Redeemable Preference Shares</t>
  </si>
  <si>
    <t>Common Shares</t>
  </si>
  <si>
    <t xml:space="preserve">Deficit </t>
  </si>
  <si>
    <t>Financial Statements</t>
  </si>
  <si>
    <t>Cash</t>
  </si>
  <si>
    <t>Account Receivable</t>
  </si>
  <si>
    <t>Total Current Assests</t>
  </si>
  <si>
    <t>ASSETS</t>
  </si>
  <si>
    <t>Due from CanFibre Group consolidated:</t>
  </si>
  <si>
    <t>CanFibre Group</t>
  </si>
  <si>
    <t>Capital Assets</t>
  </si>
  <si>
    <t>Land</t>
  </si>
  <si>
    <t>Building - construction in progress</t>
  </si>
  <si>
    <t>Other assets</t>
  </si>
  <si>
    <t>Deferred Financing costs</t>
  </si>
  <si>
    <t>TOTAL ASSETS</t>
  </si>
  <si>
    <t>Total Capital Assets</t>
  </si>
  <si>
    <t>LIABILITIES AND SHAREHOLDERS' EQUITY</t>
  </si>
  <si>
    <t>Accounts Payable</t>
  </si>
  <si>
    <t>Other Current Payable</t>
  </si>
  <si>
    <t>Total Current Payble</t>
  </si>
  <si>
    <t>Long Term Liablilities</t>
  </si>
  <si>
    <t>Current Liabilities</t>
  </si>
  <si>
    <t>Bonds Payable</t>
  </si>
  <si>
    <t>Total Long Term Liabilities</t>
  </si>
  <si>
    <t xml:space="preserve">Due to </t>
  </si>
  <si>
    <t>Kafus Environmental Industries</t>
  </si>
  <si>
    <t>Kafus US Environmental Industries</t>
  </si>
  <si>
    <t>Other related Parties</t>
  </si>
  <si>
    <t>Total</t>
  </si>
  <si>
    <t>TOTAL LIABILITES</t>
  </si>
  <si>
    <t>EQUITY</t>
  </si>
  <si>
    <t>Deficit</t>
  </si>
  <si>
    <t>Total Equity</t>
  </si>
  <si>
    <t>TOTAL LIABILITIES AND SHAREHOLDERS' EQUITY</t>
  </si>
  <si>
    <t>Restricted Cash</t>
  </si>
  <si>
    <t>Check</t>
  </si>
  <si>
    <t>STATEMENT OF OPERATIONS</t>
  </si>
  <si>
    <t>Interest Income</t>
  </si>
  <si>
    <t>Management Fee</t>
  </si>
  <si>
    <t>Expenses</t>
  </si>
  <si>
    <t>Revenue</t>
  </si>
  <si>
    <t>Consulting</t>
  </si>
  <si>
    <t xml:space="preserve">Interest Payable </t>
  </si>
  <si>
    <t>Amortization of of deferred financing cost</t>
  </si>
  <si>
    <t xml:space="preserve">Office and general </t>
  </si>
  <si>
    <t>Professional Fees</t>
  </si>
  <si>
    <t>Salaries and Benefits</t>
  </si>
  <si>
    <t>TOTAL NET INCOME (LOSS)</t>
  </si>
  <si>
    <t>Kafus Industries</t>
  </si>
  <si>
    <t>Kafus Industries LTD</t>
  </si>
  <si>
    <t>See Flow Chart</t>
  </si>
  <si>
    <t>Public</t>
  </si>
  <si>
    <t xml:space="preserve">1500 West Georgia #1300                              Vancouver, BC </t>
  </si>
  <si>
    <t>General and Administration</t>
  </si>
  <si>
    <t>Due week of 6/19 - week of 7/3</t>
  </si>
  <si>
    <t>Due week of 7/10 - week of 7/17</t>
  </si>
  <si>
    <t>Due week of 7/24 +</t>
  </si>
  <si>
    <t>Not paying until further notice</t>
  </si>
  <si>
    <t>Kafus Industries (C$)</t>
  </si>
  <si>
    <t>ADT Security Services Canada</t>
  </si>
  <si>
    <t>Bishop &amp; Company</t>
  </si>
  <si>
    <t>BMS Communications Services</t>
  </si>
  <si>
    <t>International Teledata Group</t>
  </si>
  <si>
    <t>Carol's of West Vancouver</t>
  </si>
  <si>
    <t>CDS Inc.</t>
  </si>
  <si>
    <t>Certified General Accountants</t>
  </si>
  <si>
    <t>Clark Wilson</t>
  </si>
  <si>
    <t>Plus Computer Solutions Inc.</t>
  </si>
  <si>
    <t>Corporate Express</t>
  </si>
  <si>
    <t>Dodd Creative Design</t>
  </si>
  <si>
    <t>EEC Industries</t>
  </si>
  <si>
    <t>Globel Direct</t>
  </si>
  <si>
    <t>Huber Printing Ltd.</t>
  </si>
  <si>
    <t>ICABC</t>
  </si>
  <si>
    <t>Idea's Design &amp; Construction</t>
  </si>
  <si>
    <t>KPMG</t>
  </si>
  <si>
    <t>Borden, Ladner, Gervais LLP</t>
  </si>
  <si>
    <t>Montreal Trust</t>
  </si>
  <si>
    <t>Mountain Business Products</t>
  </si>
  <si>
    <t>MW &amp; Associates Advisory</t>
  </si>
  <si>
    <t>North Shore Prepress</t>
  </si>
  <si>
    <t>Print n Run</t>
  </si>
  <si>
    <t>Quick Fax Registry Services</t>
  </si>
  <si>
    <t>Radiant Corp. Internet Sol.</t>
  </si>
  <si>
    <t>Sun Life</t>
  </si>
  <si>
    <t>Syncronet</t>
  </si>
  <si>
    <t>Taylor Lauren Design</t>
  </si>
  <si>
    <t>True Colours</t>
  </si>
  <si>
    <t>Total Kafus (C$)</t>
  </si>
  <si>
    <t>Kafus (US$)</t>
  </si>
  <si>
    <t>Premiere Conferencing</t>
  </si>
  <si>
    <t>Bartel Eng Linn &amp; Schroder</t>
  </si>
  <si>
    <t>Datsopoulos, MacDonald &amp; Lind</t>
  </si>
  <si>
    <t>Depository Trust Company</t>
  </si>
  <si>
    <t>E Wire</t>
  </si>
  <si>
    <t>Fish &amp; Richardson</t>
  </si>
  <si>
    <t>The Hartford Steam Boiler</t>
  </si>
  <si>
    <t>Richard G. Hathaway, PA</t>
  </si>
  <si>
    <t>Insinger de Beaufort Services</t>
  </si>
  <si>
    <t>Jackson DeMarco &amp; Peckenpaugh</t>
  </si>
  <si>
    <t>Le Boeuf, Lamb, Greene &amp; MacRae</t>
  </si>
  <si>
    <t>Paul, Hastings, Janofsky &amp; Wal</t>
  </si>
  <si>
    <t>Studio Legale Beltramo-Wire ***</t>
  </si>
  <si>
    <t>Cameron</t>
  </si>
  <si>
    <t>Airport Limousine Services Inc</t>
  </si>
  <si>
    <t>Al Scott Lock &amp; Safe Ltd.</t>
  </si>
  <si>
    <t>Arbuckle Foods Inc.</t>
  </si>
  <si>
    <t>BC Medical Services Plan</t>
  </si>
  <si>
    <t>Telus Mobility Cellular Inc.</t>
  </si>
  <si>
    <t xml:space="preserve">Telus  </t>
  </si>
  <si>
    <t>BMS Communication Services Ltd.</t>
  </si>
  <si>
    <t>COI Cellular One Yaletown</t>
  </si>
  <si>
    <t>Cost-Less Express</t>
  </si>
  <si>
    <t>Federal Express Canada</t>
  </si>
  <si>
    <t>Flash Courier Services</t>
  </si>
  <si>
    <t>Geologistics, Co.</t>
  </si>
  <si>
    <t>Grand &amp; Toy</t>
  </si>
  <si>
    <t>Hunt Personnel</t>
  </si>
  <si>
    <t>IKON Office Solutions Inc.</t>
  </si>
  <si>
    <t>Kathy Jackson Associates</t>
  </si>
  <si>
    <t>Manulife Financial</t>
  </si>
  <si>
    <t>Minit Stamp</t>
  </si>
  <si>
    <t>Morguard Investments Ltd</t>
  </si>
  <si>
    <t>Nature's Wonders Florist Ltd.</t>
  </si>
  <si>
    <t>Neopost</t>
  </si>
  <si>
    <t>Parcelway</t>
  </si>
  <si>
    <t>QuickFax Registry Service</t>
  </si>
  <si>
    <t>Rogers Cable TV</t>
  </si>
  <si>
    <t>Save On Laser Ltd.</t>
  </si>
  <si>
    <t>Staples Direct</t>
  </si>
  <si>
    <t>Whitby &amp; Tower Moving &amp; Storage</t>
  </si>
  <si>
    <t>Total Cameron</t>
  </si>
  <si>
    <t>Wildman, Harrold, Allen &amp; Dixon</t>
  </si>
  <si>
    <t>Total CanFibre Group</t>
  </si>
  <si>
    <t>Signet Industries</t>
  </si>
  <si>
    <t>Total Signet Industries</t>
  </si>
  <si>
    <t>Total Kafus</t>
  </si>
  <si>
    <t>Total Signet</t>
  </si>
  <si>
    <t>Total (Vancouver Office)</t>
  </si>
  <si>
    <t>Kafus Industries Ltd.</t>
  </si>
  <si>
    <t>Media &amp; New International AG</t>
  </si>
  <si>
    <t>Juerg Sigerist</t>
  </si>
  <si>
    <t>Monthly consulting fee and reimbursement of out of pocket expenses. In addition, MNI which has already been granted the option to purchase up to 20,000 shares of Kafus at a price of $7.00/share in consideration for services to date, shall be granted the option to purchase and additional 10,000 shares upon the same basis in consideration for the continuation of services under the current contract.</t>
  </si>
  <si>
    <t>??????</t>
  </si>
  <si>
    <t>MW &amp; Associates Advisory Services Ltd.</t>
  </si>
  <si>
    <t>the Contractor</t>
  </si>
  <si>
    <t>The Company has the option to extend the Contract Term by a further three months to August 31,2000 subject to providing thirty days notice.
Any hours in excess of 130 per month will require additional fees.</t>
  </si>
  <si>
    <t>5/31/2000, however there is a note that it was extended to 8/31/00.</t>
  </si>
  <si>
    <t>May be terminated with 30 days notice by either party.</t>
  </si>
  <si>
    <t>Various tasks normally performed by the Assistant to Ms. Lynda Murdock.</t>
  </si>
  <si>
    <t>y</t>
  </si>
  <si>
    <t>Kafus Capital Corporation</t>
  </si>
  <si>
    <t>H &amp; N Partners</t>
  </si>
  <si>
    <t>Options to purchase 100,000 shares at an exercise price of $4.00 USD per share for a term of 5 yrs, with options vesting in advance upon execution of this agreement and with a further 25,000 options vesting as the beginning of each of the 2nd, 3rd &amp; 4th periods during the term of this Agreement; plus expenses</t>
  </si>
  <si>
    <t>on no less than 7 days prior to the expiration</t>
  </si>
  <si>
    <t>To Implement a public relations program for the purpose of broadening the Company’s institutional and shareholder base in the US, provide financial public relations information to the Company’s shareholders and general public</t>
  </si>
  <si>
    <t>MJS Associates</t>
  </si>
  <si>
    <t>Mitchell Schwartz</t>
  </si>
  <si>
    <t>In Advance CAD</t>
  </si>
  <si>
    <t>The option to aquire the 100,000 @ $1.50CDN , 24,000 @ $2.00 CDN, 200,00 @ $2.50CDN  and 200,00 @ $3.50 CDN shares of Common Stock of Kafus shall vested and be fully excercisable, all with an exppiration of date of 11/2/97. In the event that Kafus terminates the Agreement without cause, then any remainig option due to be excercised by Schwartz for the relevent 90 day period will not be immediately terminated, but will coontinue in full effect for an additional 60 days from the date of termination. The Board of Directors of Kafusm, from time to time, review the activities of Employee with a view towards bonus compensation which may be awarded.</t>
  </si>
  <si>
    <t>15 months</t>
  </si>
  <si>
    <r>
      <t xml:space="preserve">A) </t>
    </r>
    <r>
      <rPr>
        <sz val="8"/>
        <rFont val="Arial"/>
        <family val="2"/>
      </rPr>
      <t xml:space="preserve">Schwartz will be entitled to retain 14,000 of the 24,000 shares of common stock issued to him in lieu of cash payment for the 1st year. </t>
    </r>
    <r>
      <rPr>
        <b/>
        <sz val="8"/>
        <rFont val="Arial"/>
        <family val="2"/>
      </rPr>
      <t xml:space="preserve">B) </t>
    </r>
    <r>
      <rPr>
        <sz val="8"/>
        <rFont val="Arial"/>
        <family val="2"/>
      </rPr>
      <t>all option will be terminated, save Schwartz's right to purchase 60,000 shares of common stock of the Company at the exercise price of CDN$1.50</t>
    </r>
  </si>
  <si>
    <t xml:space="preserve">To manage certain services in the United States including public and investor relations services </t>
  </si>
  <si>
    <t>Securities Trading Services Inc</t>
  </si>
  <si>
    <t>Issue to the Service Provider options to purchase up to 300,000 shares of the Company Agreement at an excersise price of CAD 3.00 for a term of  5 years. A) 100,000 shares during the 1st year - vest upon execution of this Agreement B) 100,000 shares vesting at the commencement of each of the 2nd and 3rd years.  In the event that there is a consolidation in the share capital of the Company, additional options will be issued to the Service Provider in accordance with the original amount of options.  The Company agrees to pay the Service Provider fees in respect of any equity and debt financing completed by the Company either direclty or as a result of introductions provided by the Consultant. The amount of such fees will be negotiated and agreed upon on a transaction by transaction basis.</t>
  </si>
  <si>
    <t>The initial term of the Agreement shall be for a period of 1 yr and shall be renewable each succeeding year by mutual consent of the parties.</t>
  </si>
  <si>
    <t xml:space="preserve">If the Company terminates the Agreement prior to the expiration date of this Agreement, the Company shall be liable for payment in full of the balance of fees and any other compensation due to the Service Provider under the term of this Agreement inclusive of outstanding expense reimbursement. </t>
  </si>
  <si>
    <t>To Implement a public relations program for the purpose of broadening the Company’s institutional and shareholder base in the Europe and Canada; Provide investement banking services inclusive of but not limited to arranging equity and debt financing and other financial and related advisory services in accordance with the Company's business plan</t>
  </si>
  <si>
    <t>Kenneth Frank Swaisland</t>
  </si>
  <si>
    <t>$750,000 per year; not a salary, a guarantee fee</t>
  </si>
  <si>
    <t>To guarantee Enron's $15MM Private Placement</t>
  </si>
  <si>
    <t>When the guarantee is no longer required by Enron.  "The Company shall use its best reasonable efforts, at least once annually, to have Enron release the Guarantee"</t>
  </si>
  <si>
    <t>Guarantee fee for that year will be paid pro-rata</t>
  </si>
  <si>
    <t>Guarantee</t>
  </si>
  <si>
    <t>** Note:  Per Lynda Murdock, only approximately $345K of this fee has ever been paid and has been accruing since July 1997.**</t>
  </si>
  <si>
    <t>Yes</t>
  </si>
  <si>
    <t>Lynda Murdock</t>
  </si>
  <si>
    <t>the greater of US$10,000 or Cdn$15,000 for the first year, and then negotiated each year thereafter.</t>
  </si>
  <si>
    <t xml:space="preserve">-Annual bonus.
-Options for the subscription of common shares may be granted from time to time.
-A monthly allowance of $US500  for commuting expenses
</t>
  </si>
  <si>
    <t>Payment of compensation earned, but unpaid.</t>
  </si>
  <si>
    <t>Paid monthly salary immediately preceeding termination multiplied by the number of months since commencement of employment agreement, amount shall not be less than 12 or more than24.</t>
  </si>
  <si>
    <t>Vice President, Tax, Audit and Accounting</t>
  </si>
  <si>
    <t>Signing bonus of 120,000 options at $4 exercise price.  Expire 5/31/04</t>
  </si>
  <si>
    <t>Employee</t>
  </si>
  <si>
    <t>Date of Agmt</t>
  </si>
  <si>
    <t>Other Compensation</t>
  </si>
  <si>
    <t>Termination for Cause</t>
  </si>
  <si>
    <t>Termination without Cause</t>
  </si>
  <si>
    <t>Signed copy?</t>
  </si>
  <si>
    <t>The Samarac Corporation (Ken Swaisland is the President and the owner of all the issued and outstanding voting common shares of Samarac)</t>
  </si>
  <si>
    <t>Monthly fee equal to the greater of US$10,000 or Cdn$15,000 for the first contract year
In years 2-12, fee  will be negotiated 30 days prior to contract term.</t>
  </si>
  <si>
    <t>-Annual fee in each Contract Year equal to 2% of the Adjusted Pre-Tax Net Income
-Additional compensation will be made for participating in arranging for financing of the Company.</t>
  </si>
  <si>
    <t>Consulting and Strategic Business Development Contract</t>
  </si>
  <si>
    <t>-Samarac will receive all sums due and payable to date of termination, including the Annual Fee pro-rated to the date of termination.</t>
  </si>
  <si>
    <t>-Samarac will continue to receive monthly fee and annual fee until 10/31/09.</t>
  </si>
  <si>
    <t>Consulting and advisory services relating to: 
-Management and administration
-L-T strategic and Corporate Planning
-Global corporate development
-Future orientation of the Company &amp; it's subsidiaries.</t>
  </si>
  <si>
    <t>-"Samarac shall not incur any single expense in excess of US$5,000 or in any one calendar month expenses in the aggregate in excess of US$20,000 without in either case obtaining prior written consent of the Company."</t>
  </si>
  <si>
    <t>11/1/1997  Amended 12/30/98</t>
  </si>
  <si>
    <t>-Development Fee equal to 5% of the Adjusted Pre-Tax Net Income of the Company and its subsidiaries.</t>
  </si>
  <si>
    <t>Development Contract</t>
  </si>
  <si>
    <t>-Final Development fee prorated to date of termination.</t>
  </si>
  <si>
    <t>-Samarac shall provide Services in connection with the Concepts, including:
-formulating busn plan that calls for not less than 6 MDF manufacturing plants in N. America and add'l plants in Europe.
-Negotiating and acquiring technology vital to success of the busn plan
-Introducing JV partners to provide technical and engineering expertise
-Assisting in arranging equity and debt financing
-Negotiating to "take-out" contracts with major purchasers of finished products.</t>
  </si>
  <si>
    <t>N/A, not an employment agreement; Asset Purchase Agreement</t>
  </si>
  <si>
    <t>Samarac had a Management Agreement and a Development Agreement with CanFibre in which Samarac received 10% of the Adjusted Pre-Tax Net Income of CanFibre and its subsidiaries.  These agreements were valued at $22.5MM and sold to Kafus Industries for 2,250 shares of Series VIII Convertible Redeemable Preference Shares.</t>
  </si>
  <si>
    <t>KAFUS OFFICE LEASES SUMMARY</t>
  </si>
  <si>
    <t>Kafus Environmental Industries Ltd</t>
  </si>
  <si>
    <t>Vancouver</t>
  </si>
  <si>
    <t>755 Burrard St. #440 Vancouver, BC</t>
  </si>
  <si>
    <t>4 yrs &amp; 5 mo.</t>
  </si>
  <si>
    <t>Subleased</t>
  </si>
  <si>
    <t>Kafus Industries Ltd</t>
  </si>
  <si>
    <t>1500 West Georgia # 1300  Vancouver, BC</t>
  </si>
  <si>
    <t>5 yrs</t>
  </si>
  <si>
    <t>CAD</t>
  </si>
  <si>
    <r>
      <t>11.05 Upon Event of Default</t>
    </r>
    <r>
      <rPr>
        <sz val="10"/>
        <rFont val="Arial"/>
      </rPr>
      <t xml:space="preserve"> (11.04e the Tenant vacates or abandons the Lease Premises in whole or in part or fails to actively carry on business )  d. terminate this lease by leaving upon the leased premises notice of writing of the termination, and such termination shall be without prejudice to the Landlord's right for damages, it being agreed that the Tenant shall pay the Landlord on demand as damages the loss of income of the Landlord to be derived from this Lease and the Leased Premises for the unexpired portion of the Term had it not been terminated</t>
    </r>
  </si>
  <si>
    <r>
      <t xml:space="preserve">Kafus was given a Cash Allowance for Leasehold Improvement. The monthly repayment is $6,403 included in the $33K.Per 11.05 Remedies on Default Any cash allowance, inducement payment, and the value of any other benefit paid to or conferred on the Tenant by or on behalf of the Landlord in connection </t>
    </r>
    <r>
      <rPr>
        <i/>
        <sz val="10"/>
        <rFont val="Arial"/>
        <family val="2"/>
      </rPr>
      <t>with the Leased Premises or this Lease shall be recoverable in full as additional Rent and shall be payable to the Landlord on demand.</t>
    </r>
  </si>
  <si>
    <t>A</t>
  </si>
  <si>
    <t>Notes Payable</t>
  </si>
  <si>
    <t>Construction In Progess Payable</t>
  </si>
  <si>
    <t>Interest Payable</t>
  </si>
  <si>
    <t>Lackawanna</t>
  </si>
  <si>
    <t>Kafus (amount to continuity)</t>
  </si>
  <si>
    <t>Kafus Cement Texas</t>
  </si>
  <si>
    <t>Kenaf South Texas</t>
  </si>
  <si>
    <t>Indiana</t>
  </si>
  <si>
    <t>World Eco Trade</t>
  </si>
  <si>
    <t>Bond Riverside</t>
  </si>
  <si>
    <t>Bond Lackawanna</t>
  </si>
  <si>
    <t>Indiana Bio-Comp</t>
  </si>
  <si>
    <t>Redeemable Preference Shares:</t>
  </si>
  <si>
    <t>Series IV</t>
  </si>
  <si>
    <t>Enron P/S</t>
  </si>
  <si>
    <t>Series VIII P/S</t>
  </si>
  <si>
    <t>B</t>
  </si>
  <si>
    <t>Other Equity Financial Instruments:</t>
  </si>
  <si>
    <t xml:space="preserve">Fiancial Instruments </t>
  </si>
  <si>
    <t>Enron Term A Conversion</t>
  </si>
  <si>
    <t>Enron Term B Conversion</t>
  </si>
  <si>
    <t>Berkley</t>
  </si>
  <si>
    <t>Strong River</t>
  </si>
  <si>
    <t>Bay Harbour</t>
  </si>
  <si>
    <t>Hemsworth U$5M</t>
  </si>
  <si>
    <t>Hemsworth U$6M</t>
  </si>
  <si>
    <t>Enron U$7.5M</t>
  </si>
  <si>
    <t>NonControlling Interest</t>
  </si>
  <si>
    <t>Cumualative Translation adjustment</t>
  </si>
  <si>
    <t>Kafus Industries LTD Vancouver</t>
  </si>
  <si>
    <t>Long Term Debt</t>
  </si>
  <si>
    <t>Value Assigned to conversion option</t>
  </si>
  <si>
    <t>Total Income</t>
  </si>
  <si>
    <t>Auto</t>
  </si>
  <si>
    <t>Corparate Development</t>
  </si>
  <si>
    <t>Rent and Property  Taxes</t>
  </si>
  <si>
    <t>Repairs and Maintenance</t>
  </si>
  <si>
    <t>Total Expenses</t>
  </si>
  <si>
    <t>Promissory Note</t>
  </si>
  <si>
    <t>Inventories</t>
  </si>
  <si>
    <t>Prepaid expenses and other</t>
  </si>
  <si>
    <t>Prepaid interest - Current Portion</t>
  </si>
  <si>
    <t>Due from Related Parties</t>
  </si>
  <si>
    <t>Receivable from related parties</t>
  </si>
  <si>
    <t xml:space="preserve">Restricted cash </t>
  </si>
  <si>
    <t>Investments</t>
  </si>
  <si>
    <t xml:space="preserve">Capital Assets net of accumulated amortization </t>
  </si>
  <si>
    <t>Deferred financing costs, net of accumulated amortization</t>
  </si>
  <si>
    <t>Acquired revenue contracts, net of accumulated amortization</t>
  </si>
  <si>
    <t>License and technology rights, net of accumulated amortization</t>
  </si>
  <si>
    <t>Deferred product development and start-up costs, net of amortization</t>
  </si>
  <si>
    <t>Goodwill and other assets, net of accumulated amortization</t>
  </si>
  <si>
    <t>Current Portion of Long-term debt</t>
  </si>
  <si>
    <t>Payables funded by restricted cash and notes payables</t>
  </si>
  <si>
    <t>Construction in progress</t>
  </si>
  <si>
    <t>Deferred credit, net of accumulated amortization</t>
  </si>
  <si>
    <t>Non-controlling Interest</t>
  </si>
  <si>
    <t>Preferred Shares</t>
  </si>
  <si>
    <t xml:space="preserve">Other equity financial instruments </t>
  </si>
  <si>
    <t>Cumulative Translation adjustment</t>
  </si>
  <si>
    <t>Revenues</t>
  </si>
  <si>
    <t>Depreciation and amortization</t>
  </si>
  <si>
    <t>Consulting, management and professional fees</t>
  </si>
  <si>
    <t>Interest, dividends, fees and related taxes, including amortization</t>
  </si>
  <si>
    <t>Production, maintenanc, and other operations</t>
  </si>
  <si>
    <t>Investment Income</t>
  </si>
  <si>
    <t>Non-Controlling interest</t>
  </si>
  <si>
    <t>Net Income (Loss)</t>
  </si>
  <si>
    <t>Total Due from CanFibre Group consolidated:</t>
  </si>
  <si>
    <t>Signet</t>
  </si>
  <si>
    <t>Kafus Cement</t>
  </si>
  <si>
    <t>Cement Fibre Technology</t>
  </si>
  <si>
    <t>Kafus Texas</t>
  </si>
  <si>
    <t>Cement Fibreboard Industries</t>
  </si>
  <si>
    <t>Cameron Stategic</t>
  </si>
  <si>
    <t>498494 BC Ltd</t>
  </si>
  <si>
    <t>Camden Agro Systems</t>
  </si>
  <si>
    <t>Futura Composites Corp</t>
  </si>
  <si>
    <t>Colby Capital Corp</t>
  </si>
  <si>
    <t>San Jacinto Equiers</t>
  </si>
  <si>
    <t>Kenaf Industries</t>
  </si>
  <si>
    <t>Kenaf Paper Manufacturing</t>
  </si>
  <si>
    <t>Kenaf Fibre Composites</t>
  </si>
  <si>
    <t>KPM Management</t>
  </si>
  <si>
    <t>Kenaf Management Inc.</t>
  </si>
  <si>
    <t>Fibretex International Corp.</t>
  </si>
  <si>
    <t>KPM Lasara</t>
  </si>
  <si>
    <t>Samarac</t>
  </si>
  <si>
    <t>Other Related Parties</t>
  </si>
  <si>
    <t>Investment in Subs</t>
  </si>
  <si>
    <t>Equipment - in operation</t>
  </si>
  <si>
    <t>Investment in Other Companies</t>
  </si>
  <si>
    <t>Licenses and technology rights</t>
  </si>
  <si>
    <t>Contractual Arrangments</t>
  </si>
  <si>
    <t>Goodwill</t>
  </si>
  <si>
    <t>Deferred Product Development costs</t>
  </si>
  <si>
    <t>Other Assets</t>
  </si>
  <si>
    <t>Income Tax Payable</t>
  </si>
  <si>
    <t>Value assigned to conversion options</t>
  </si>
  <si>
    <t>Cumalative transaction adjustment</t>
  </si>
  <si>
    <t>Cameron Group</t>
  </si>
  <si>
    <t>1.1998 bonuses have been approved by the compensation committee (Amt = $887,000) but not paid.  Tammy Tchir researching to see if accrued.</t>
  </si>
  <si>
    <t>2.We have heard that 1999 bonuses have been promised but not paid.  Tammy Tchir researching to see if accrued.</t>
  </si>
  <si>
    <t>3.David Saltman's employment contract promises a $50,000 bonus to be paid when funds are available.  Per discussion with Lynda Murdock, this has not been accrued because it has not been approved by the compensation committee.</t>
  </si>
  <si>
    <t>4.Kafus pays Ken Swaisland $750,000 per year to guarantee CanFibre's line of credit with Enron.  ** Note:  Per Lynda Murdock, only approximately $345K of this fee has ever been paid and has been accruing since July 1997.**</t>
  </si>
  <si>
    <t>5.David Saltman has a very lucrative employment contract including a finder's fee of 5% of the acquisition cost of new business opportunities.</t>
  </si>
  <si>
    <t>Management</t>
  </si>
  <si>
    <t>Last Name</t>
  </si>
  <si>
    <t>First Name</t>
  </si>
  <si>
    <t xml:space="preserve">SSN </t>
  </si>
  <si>
    <t>Employment Agreement?  (Yes/No)</t>
  </si>
  <si>
    <t>Management /   Non-Management</t>
  </si>
  <si>
    <t>DOB</t>
  </si>
  <si>
    <t>DOH</t>
  </si>
  <si>
    <t>Sage</t>
  </si>
  <si>
    <t>Steve</t>
  </si>
  <si>
    <t>154-40-1608</t>
  </si>
  <si>
    <t>San Diego</t>
  </si>
  <si>
    <t>Saltman</t>
  </si>
  <si>
    <t>David</t>
  </si>
  <si>
    <t>550-74-9229</t>
  </si>
  <si>
    <t>Chief Marketing Officer</t>
  </si>
  <si>
    <t>Tolstonog</t>
  </si>
  <si>
    <t>Rebecca</t>
  </si>
  <si>
    <t>568-13-8051</t>
  </si>
  <si>
    <t xml:space="preserve">Williams </t>
  </si>
  <si>
    <t>Sara</t>
  </si>
  <si>
    <t>566-93-7235</t>
  </si>
  <si>
    <t>Employees are employed by Kafus Marketing Group -which rolls into Kafus Industries Ltd. Vancouver</t>
  </si>
  <si>
    <t>Employees work in San Diego, CA USA</t>
  </si>
  <si>
    <t>Kafus Marketing Group</t>
  </si>
  <si>
    <t xml:space="preserve">David Saltman </t>
  </si>
  <si>
    <t>2/2/1998, amended 3/22/2000</t>
  </si>
  <si>
    <t>$140,000 annually</t>
  </si>
  <si>
    <t>-50,000 options in Kafus at a strike price of $6.50 - 3 yr term
-100,000 options in CanFibre at a price to be set - 3 yr term
-$50,000 cash bonus when Company has sufficient cash to meet the obligation.  Per Lynda Murdock, this has not been accrued by the Company
-2% net pre-tax cash flow (If KBC goes public, this will be converted into equity)
-For new businesses introduced to Kafus, receive a finder's fee  equal to 5% of acquisition cost (Cash or Kafus stock at Kafus' election)  This is already due on Kafus Molded Fibers and pending acquisition of Eco Expo Inc.
-2% interest of World Eco Trade Inc.</t>
  </si>
  <si>
    <t>- Received signing bonus of an option to purchase 80,000 shares of Kafus at the closing price of the option set date.</t>
  </si>
  <si>
    <t>Payment of compensation earned, but unpaid.  Options all vest at this time</t>
  </si>
  <si>
    <t>Payment of compensation earned, but unpaid.  Options vest at this time.</t>
  </si>
  <si>
    <t>Signed by Mike McCabe only</t>
  </si>
  <si>
    <t>135 Liverpool Drive Suite B                            Cardiff, CA 92007</t>
  </si>
  <si>
    <t>US</t>
  </si>
  <si>
    <t>Kafus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</si>
</sst>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 #,##0_);_(* \(#,##0\);_(* &quot;-&quot;??_);_(@_)"/>
  </numFmts>
  <fonts count="14" x14ac:knownFonts="1">
    <font>
      <sz val="10"/>
      <name val="Arial"/>
    </font>
    <font>
      <sz val="10"/>
      <name val="Arial"/>
    </font>
    <font>
      <b/>
      <sz val="10"/>
      <name val="Arial"/>
      <family val="2"/>
    </font>
    <font>
      <sz val="10"/>
      <name val="Arial"/>
      <family val="2"/>
    </font>
    <font>
      <sz val="10"/>
      <color indexed="10"/>
      <name val="Arial"/>
      <family val="2"/>
    </font>
    <font>
      <b/>
      <sz val="9"/>
      <color indexed="9"/>
      <name val="Arial"/>
      <family val="2"/>
    </font>
    <font>
      <sz val="9"/>
      <name val="Arial"/>
      <family val="2"/>
    </font>
    <font>
      <sz val="8"/>
      <name val="Arial"/>
      <family val="2"/>
    </font>
    <font>
      <b/>
      <sz val="8"/>
      <name val="Arial"/>
      <family val="2"/>
    </font>
    <font>
      <b/>
      <sz val="10"/>
      <color indexed="9"/>
      <name val="Arial"/>
      <family val="2"/>
    </font>
    <font>
      <b/>
      <sz val="14"/>
      <name val="Arial"/>
      <family val="2"/>
    </font>
    <font>
      <b/>
      <sz val="11"/>
      <name val="Arial"/>
      <family val="2"/>
    </font>
    <font>
      <i/>
      <sz val="10"/>
      <name val="Arial"/>
      <family val="2"/>
    </font>
    <font>
      <sz val="14"/>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9"/>
        <bgColor indexed="64"/>
      </patternFill>
    </fill>
  </fills>
  <borders count="17">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0" fontId="2" fillId="0" borderId="0" xfId="0" applyFont="1"/>
    <xf numFmtId="0" fontId="3" fillId="0" borderId="0" xfId="0" applyFont="1"/>
    <xf numFmtId="0" fontId="2" fillId="0" borderId="0" xfId="0" applyFont="1" applyAlignment="1">
      <alignment horizontal="center" wrapText="1"/>
    </xf>
    <xf numFmtId="9" fontId="2" fillId="0" borderId="0" xfId="3" applyFont="1"/>
    <xf numFmtId="0" fontId="2" fillId="0" borderId="0" xfId="0" applyFont="1" applyAlignment="1">
      <alignment wrapText="1"/>
    </xf>
    <xf numFmtId="0" fontId="0" fillId="0" borderId="0" xfId="0" applyAlignment="1">
      <alignment vertical="top"/>
    </xf>
    <xf numFmtId="0" fontId="0" fillId="0" borderId="0" xfId="0" applyAlignment="1">
      <alignment horizontal="center" wrapText="1"/>
    </xf>
    <xf numFmtId="0" fontId="0" fillId="0" borderId="0" xfId="0" applyAlignment="1">
      <alignment wrapText="1"/>
    </xf>
    <xf numFmtId="0" fontId="0" fillId="0" borderId="0" xfId="0" applyFill="1"/>
    <xf numFmtId="0" fontId="0" fillId="0" borderId="0" xfId="0" applyAlignment="1">
      <alignment horizontal="center"/>
    </xf>
    <xf numFmtId="0" fontId="5" fillId="2" borderId="0" xfId="0" applyFont="1" applyFill="1" applyAlignment="1">
      <alignment horizontal="center"/>
    </xf>
    <xf numFmtId="0" fontId="5" fillId="2" borderId="0" xfId="0" applyFont="1" applyFill="1" applyAlignment="1">
      <alignment horizontal="center" wrapText="1"/>
    </xf>
    <xf numFmtId="44" fontId="5" fillId="2" borderId="0" xfId="2" applyFont="1" applyFill="1" applyAlignment="1">
      <alignment horizontal="center" wrapText="1"/>
    </xf>
    <xf numFmtId="0" fontId="6" fillId="0" borderId="0" xfId="0" applyFon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center" wrapText="1"/>
    </xf>
    <xf numFmtId="44" fontId="7" fillId="0" borderId="2" xfId="2" applyFont="1" applyBorder="1" applyAlignment="1">
      <alignment horizontal="center" vertical="center" wrapText="1"/>
    </xf>
    <xf numFmtId="0" fontId="8"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center" vertical="center" wrapText="1"/>
    </xf>
    <xf numFmtId="0" fontId="9" fillId="2" borderId="0" xfId="0" applyFont="1" applyFill="1" applyAlignment="1">
      <alignment horizontal="center"/>
    </xf>
    <xf numFmtId="0" fontId="9" fillId="2" borderId="0" xfId="0" applyFont="1" applyFill="1" applyAlignment="1">
      <alignment horizontal="center" wrapText="1"/>
    </xf>
    <xf numFmtId="0" fontId="0" fillId="3" borderId="0" xfId="0" applyFill="1" applyAlignment="1">
      <alignment horizontal="left" wrapText="1"/>
    </xf>
    <xf numFmtId="0" fontId="3" fillId="0" borderId="0" xfId="0" applyFont="1" applyAlignment="1">
      <alignment horizontal="center" wrapText="1"/>
    </xf>
    <xf numFmtId="0" fontId="3" fillId="0" borderId="0" xfId="0" applyFont="1" applyAlignment="1">
      <alignment horizontal="left" wrapText="1"/>
    </xf>
    <xf numFmtId="44" fontId="3" fillId="0" borderId="0" xfId="2" applyFont="1" applyAlignment="1">
      <alignment horizontal="center" wrapText="1"/>
    </xf>
    <xf numFmtId="44" fontId="0" fillId="4" borderId="0" xfId="2" applyFont="1" applyFill="1"/>
    <xf numFmtId="0" fontId="0" fillId="0" borderId="0" xfId="0" applyAlignment="1"/>
    <xf numFmtId="0" fontId="10" fillId="0" borderId="0" xfId="0" applyFont="1"/>
    <xf numFmtId="0" fontId="2" fillId="0" borderId="4" xfId="0" applyFont="1" applyBorder="1"/>
    <xf numFmtId="0" fontId="0" fillId="0" borderId="5" xfId="0" applyBorder="1"/>
    <xf numFmtId="0" fontId="0" fillId="0" borderId="6" xfId="0" applyBorder="1"/>
    <xf numFmtId="0" fontId="2" fillId="0" borderId="7" xfId="0" applyFont="1" applyBorder="1"/>
    <xf numFmtId="0" fontId="0" fillId="0" borderId="8" xfId="0" applyBorder="1" applyAlignment="1">
      <alignment horizontal="center"/>
    </xf>
    <xf numFmtId="0" fontId="0" fillId="0" borderId="0" xfId="0" applyBorder="1"/>
    <xf numFmtId="165" fontId="1" fillId="0" borderId="8" xfId="1" applyNumberFormat="1" applyBorder="1"/>
    <xf numFmtId="0" fontId="0" fillId="0" borderId="9" xfId="0" applyBorder="1"/>
    <xf numFmtId="0" fontId="0" fillId="0" borderId="0" xfId="0" applyBorder="1" applyAlignment="1">
      <alignment horizontal="center"/>
    </xf>
    <xf numFmtId="165" fontId="1" fillId="0" borderId="0" xfId="1" applyNumberFormat="1" applyBorder="1"/>
    <xf numFmtId="0" fontId="0" fillId="0" borderId="8" xfId="0" applyBorder="1"/>
    <xf numFmtId="43" fontId="1" fillId="0" borderId="10" xfId="1" applyBorder="1"/>
    <xf numFmtId="0" fontId="0" fillId="0" borderId="5" xfId="0" applyBorder="1" applyAlignment="1">
      <alignment horizontal="center"/>
    </xf>
    <xf numFmtId="9" fontId="1" fillId="0" borderId="9" xfId="3" applyBorder="1"/>
    <xf numFmtId="165" fontId="1" fillId="0" borderId="11" xfId="1" applyNumberFormat="1" applyBorder="1"/>
    <xf numFmtId="9" fontId="1" fillId="0" borderId="10" xfId="3" applyBorder="1"/>
    <xf numFmtId="165" fontId="0" fillId="0" borderId="8" xfId="0" applyNumberFormat="1" applyBorder="1"/>
    <xf numFmtId="165" fontId="0" fillId="0" borderId="11" xfId="0" applyNumberFormat="1" applyBorder="1"/>
    <xf numFmtId="0" fontId="0" fillId="0" borderId="10" xfId="0" applyBorder="1"/>
    <xf numFmtId="165" fontId="1" fillId="0" borderId="0" xfId="1" applyNumberFormat="1"/>
    <xf numFmtId="43" fontId="1" fillId="0" borderId="0" xfId="1"/>
    <xf numFmtId="14" fontId="2" fillId="0" borderId="0" xfId="0" applyNumberFormat="1" applyFont="1" applyAlignment="1">
      <alignment horizontal="center"/>
    </xf>
    <xf numFmtId="165" fontId="2" fillId="0" borderId="12" xfId="1" applyNumberFormat="1" applyFont="1" applyBorder="1"/>
    <xf numFmtId="165" fontId="3" fillId="0" borderId="12" xfId="1" applyNumberFormat="1" applyFont="1" applyBorder="1"/>
    <xf numFmtId="0" fontId="11" fillId="0" borderId="0" xfId="0" applyFont="1"/>
    <xf numFmtId="165" fontId="11" fillId="0" borderId="11" xfId="1" applyNumberFormat="1" applyFont="1" applyBorder="1"/>
    <xf numFmtId="165" fontId="2" fillId="0" borderId="0" xfId="1" applyNumberFormat="1" applyFont="1"/>
    <xf numFmtId="165" fontId="2" fillId="0" borderId="11" xfId="1" applyNumberFormat="1" applyFont="1" applyBorder="1"/>
    <xf numFmtId="165" fontId="1" fillId="0" borderId="0" xfId="1" applyNumberFormat="1" applyAlignment="1">
      <alignment horizontal="center"/>
    </xf>
    <xf numFmtId="165" fontId="2" fillId="0" borderId="0" xfId="1" applyNumberFormat="1" applyFont="1" applyAlignment="1">
      <alignment horizontal="center" wrapText="1"/>
    </xf>
    <xf numFmtId="165" fontId="1" fillId="0" borderId="0" xfId="1" applyNumberFormat="1" applyFont="1"/>
    <xf numFmtId="0" fontId="4" fillId="0" borderId="0" xfId="0" applyFont="1"/>
    <xf numFmtId="44" fontId="0" fillId="0" borderId="0" xfId="2" applyFont="1"/>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4" fontId="7" fillId="0" borderId="14" xfId="0" applyNumberFormat="1" applyFont="1" applyBorder="1" applyAlignment="1">
      <alignment horizontal="center" vertical="center" wrapText="1"/>
    </xf>
    <xf numFmtId="44" fontId="7" fillId="0" borderId="14" xfId="2" applyFont="1" applyBorder="1" applyAlignment="1">
      <alignment horizontal="center" vertical="center" wrapText="1"/>
    </xf>
    <xf numFmtId="0" fontId="7" fillId="0" borderId="14" xfId="0" applyFont="1" applyBorder="1" applyAlignment="1">
      <alignment horizontal="left" vertical="center" wrapText="1"/>
    </xf>
    <xf numFmtId="0" fontId="7" fillId="0" borderId="15" xfId="0" applyFont="1" applyBorder="1" applyAlignment="1">
      <alignment horizontal="center" vertical="center" wrapText="1"/>
    </xf>
    <xf numFmtId="0" fontId="7"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quotePrefix="1" applyAlignment="1">
      <alignment horizontal="center" vertical="center" wrapText="1"/>
    </xf>
    <xf numFmtId="0" fontId="3" fillId="0" borderId="0" xfId="0" applyFont="1" applyAlignment="1">
      <alignment horizontal="center" vertical="center" wrapText="1"/>
    </xf>
    <xf numFmtId="0" fontId="9" fillId="2" borderId="0" xfId="0" applyFont="1" applyFill="1"/>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2" xfId="0" applyBorder="1" applyAlignment="1">
      <alignment wrapText="1"/>
    </xf>
    <xf numFmtId="14" fontId="0" fillId="0" borderId="2" xfId="0" applyNumberFormat="1" applyBorder="1" applyAlignment="1">
      <alignment wrapText="1"/>
    </xf>
    <xf numFmtId="43" fontId="0" fillId="0" borderId="2" xfId="1" applyFont="1" applyBorder="1" applyAlignment="1">
      <alignment wrapText="1"/>
    </xf>
    <xf numFmtId="43" fontId="0" fillId="0" borderId="2" xfId="1" applyFont="1" applyBorder="1" applyAlignment="1">
      <alignment horizontal="center" wrapText="1"/>
    </xf>
    <xf numFmtId="0" fontId="0" fillId="0" borderId="2" xfId="1" applyNumberFormat="1" applyFont="1" applyBorder="1" applyAlignment="1">
      <alignment wrapText="1"/>
    </xf>
    <xf numFmtId="0" fontId="2" fillId="0" borderId="2" xfId="1" applyNumberFormat="1" applyFont="1" applyBorder="1" applyAlignment="1">
      <alignment wrapText="1"/>
    </xf>
    <xf numFmtId="43" fontId="0" fillId="0" borderId="0" xfId="0" applyNumberFormat="1"/>
    <xf numFmtId="0" fontId="0" fillId="0" borderId="7" xfId="0" applyBorder="1"/>
    <xf numFmtId="0" fontId="0" fillId="0" borderId="16" xfId="0" applyBorder="1"/>
    <xf numFmtId="165" fontId="1" fillId="0" borderId="12" xfId="1" applyNumberFormat="1" applyBorder="1"/>
    <xf numFmtId="165" fontId="0" fillId="0" borderId="0" xfId="0" applyNumberFormat="1"/>
    <xf numFmtId="165" fontId="11" fillId="0" borderId="0" xfId="0" applyNumberFormat="1" applyFont="1"/>
    <xf numFmtId="43" fontId="3" fillId="0" borderId="0" xfId="1" applyFont="1"/>
    <xf numFmtId="0" fontId="3" fillId="0" borderId="0" xfId="0" applyFont="1" applyAlignment="1">
      <alignment horizontal="center"/>
    </xf>
    <xf numFmtId="43" fontId="2" fillId="0" borderId="0" xfId="1" applyFont="1" applyAlignment="1">
      <alignment horizontal="center" wrapText="1"/>
    </xf>
    <xf numFmtId="14" fontId="3" fillId="0" borderId="0" xfId="0" applyNumberFormat="1" applyFont="1"/>
    <xf numFmtId="0" fontId="13" fillId="0" borderId="0" xfId="0" applyFont="1"/>
    <xf numFmtId="0" fontId="3" fillId="3" borderId="0" xfId="0" applyFont="1" applyFill="1" applyAlignment="1">
      <alignment horizontal="center" wrapText="1"/>
    </xf>
    <xf numFmtId="0" fontId="0" fillId="3" borderId="0" xfId="0" applyFill="1"/>
    <xf numFmtId="0" fontId="0" fillId="0" borderId="0" xfId="0" applyAlignment="1">
      <alignment horizontal="left" wrapText="1"/>
    </xf>
    <xf numFmtId="0" fontId="2" fillId="0" borderId="0" xfId="0" applyFont="1" applyAlignment="1">
      <alignment wrapText="1"/>
    </xf>
    <xf numFmtId="0" fontId="10" fillId="0" borderId="0" xfId="0" applyFont="1" applyAlignment="1">
      <alignment horizontal="center"/>
    </xf>
    <xf numFmtId="14" fontId="10" fillId="0" borderId="0" xfId="0"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9"/>
  <sheetViews>
    <sheetView tabSelected="1" topLeftCell="A7" zoomScaleNormal="100" workbookViewId="0">
      <selection activeCell="A24" sqref="A24:H24"/>
    </sheetView>
  </sheetViews>
  <sheetFormatPr defaultRowHeight="12.75" x14ac:dyDescent="0.2"/>
  <cols>
    <col min="1" max="1" width="33.42578125" bestFit="1" customWidth="1"/>
    <col min="2" max="2" width="12.7109375" customWidth="1"/>
    <col min="3" max="3" width="14" customWidth="1"/>
    <col min="4" max="4" width="14.140625" customWidth="1"/>
    <col min="5" max="5" width="14.140625" bestFit="1" customWidth="1"/>
  </cols>
  <sheetData>
    <row r="1" spans="1:6" ht="27" customHeight="1" x14ac:dyDescent="0.2">
      <c r="A1" s="1" t="s">
        <v>5</v>
      </c>
      <c r="B1" t="s">
        <v>108</v>
      </c>
    </row>
    <row r="2" spans="1:6" ht="27" customHeight="1" x14ac:dyDescent="0.2">
      <c r="A2" s="1" t="s">
        <v>6</v>
      </c>
    </row>
    <row r="3" spans="1:6" ht="27" customHeight="1" x14ac:dyDescent="0.2">
      <c r="A3" s="4" t="s">
        <v>7</v>
      </c>
      <c r="B3" t="s">
        <v>40</v>
      </c>
    </row>
    <row r="4" spans="1:6" x14ac:dyDescent="0.2">
      <c r="A4" s="1"/>
    </row>
    <row r="5" spans="1:6" ht="27" customHeight="1" x14ac:dyDescent="0.2">
      <c r="A5" s="1" t="s">
        <v>8</v>
      </c>
      <c r="B5" t="s">
        <v>109</v>
      </c>
    </row>
    <row r="6" spans="1:6" ht="27" customHeight="1" x14ac:dyDescent="0.2">
      <c r="A6" s="98" t="s">
        <v>9</v>
      </c>
      <c r="B6" t="s">
        <v>110</v>
      </c>
    </row>
    <row r="7" spans="1:6" x14ac:dyDescent="0.2">
      <c r="A7" s="98"/>
    </row>
    <row r="8" spans="1:6" x14ac:dyDescent="0.2">
      <c r="A8" s="1"/>
    </row>
    <row r="9" spans="1:6" ht="40.5" customHeight="1" x14ac:dyDescent="0.2">
      <c r="A9" s="5" t="s">
        <v>10</v>
      </c>
      <c r="B9" s="24"/>
      <c r="C9" s="97"/>
      <c r="D9" s="97"/>
    </row>
    <row r="10" spans="1:6" ht="27" customHeight="1" x14ac:dyDescent="0.2">
      <c r="A10" s="5" t="s">
        <v>11</v>
      </c>
    </row>
    <row r="12" spans="1:6" s="7" customFormat="1" ht="53.25" customHeight="1" x14ac:dyDescent="0.2">
      <c r="A12" s="3" t="s">
        <v>2</v>
      </c>
      <c r="B12" s="3" t="s">
        <v>12</v>
      </c>
      <c r="C12" s="3" t="s">
        <v>13</v>
      </c>
      <c r="D12" s="3" t="s">
        <v>14</v>
      </c>
      <c r="E12" s="3" t="s">
        <v>15</v>
      </c>
    </row>
    <row r="13" spans="1:6" s="25" customFormat="1" ht="24" customHeight="1" x14ac:dyDescent="0.2">
      <c r="A13" s="26" t="s">
        <v>111</v>
      </c>
      <c r="B13" s="25" t="s">
        <v>112</v>
      </c>
      <c r="C13" s="95"/>
      <c r="D13" s="25" t="s">
        <v>41</v>
      </c>
      <c r="E13" s="27">
        <v>33403</v>
      </c>
      <c r="F13" s="25" t="s">
        <v>272</v>
      </c>
    </row>
    <row r="14" spans="1:6" ht="30" customHeight="1" x14ac:dyDescent="0.2">
      <c r="A14" s="26" t="s">
        <v>415</v>
      </c>
      <c r="B14" s="8" t="s">
        <v>417</v>
      </c>
      <c r="C14" s="9">
        <v>4</v>
      </c>
      <c r="D14" s="10" t="s">
        <v>41</v>
      </c>
      <c r="E14" s="28">
        <v>1800</v>
      </c>
      <c r="F14" s="10" t="s">
        <v>416</v>
      </c>
    </row>
    <row r="16" spans="1:6" x14ac:dyDescent="0.2">
      <c r="A16" s="1" t="s">
        <v>16</v>
      </c>
      <c r="B16" s="96"/>
    </row>
    <row r="18" spans="1:10" x14ac:dyDescent="0.2">
      <c r="A18" s="1" t="s">
        <v>17</v>
      </c>
    </row>
    <row r="19" spans="1:10" x14ac:dyDescent="0.2">
      <c r="A19" s="1" t="s">
        <v>0</v>
      </c>
    </row>
    <row r="20" spans="1:10" x14ac:dyDescent="0.2">
      <c r="A20" t="s">
        <v>377</v>
      </c>
    </row>
    <row r="21" spans="1:10" x14ac:dyDescent="0.2">
      <c r="A21" t="s">
        <v>378</v>
      </c>
    </row>
    <row r="22" spans="1:10" ht="27" customHeight="1" x14ac:dyDescent="0.2">
      <c r="A22" s="97" t="s">
        <v>379</v>
      </c>
      <c r="B22" s="97"/>
      <c r="C22" s="97"/>
      <c r="D22" s="97"/>
      <c r="E22" s="97"/>
      <c r="F22" s="97"/>
      <c r="G22" s="97"/>
      <c r="H22" s="97"/>
    </row>
    <row r="23" spans="1:10" ht="27" customHeight="1" x14ac:dyDescent="0.2">
      <c r="A23" s="97" t="s">
        <v>380</v>
      </c>
      <c r="B23" s="97"/>
      <c r="C23" s="97"/>
      <c r="D23" s="97"/>
      <c r="E23" s="97"/>
      <c r="F23" s="97"/>
      <c r="G23" s="97"/>
      <c r="H23" s="97"/>
    </row>
    <row r="24" spans="1:10" ht="27" customHeight="1" x14ac:dyDescent="0.2">
      <c r="A24" s="97" t="s">
        <v>381</v>
      </c>
      <c r="B24" s="97"/>
      <c r="C24" s="97"/>
      <c r="D24" s="97"/>
      <c r="E24" s="97"/>
      <c r="F24" s="97"/>
      <c r="G24" s="97"/>
      <c r="H24" s="97"/>
      <c r="I24" s="6"/>
      <c r="J24" s="6"/>
    </row>
    <row r="25" spans="1:10" x14ac:dyDescent="0.2">
      <c r="A25" s="29"/>
      <c r="C25" s="29"/>
      <c r="D25" s="29"/>
      <c r="E25" s="29"/>
      <c r="F25" s="29"/>
      <c r="G25" s="29"/>
      <c r="H25" s="29"/>
      <c r="I25" s="29"/>
      <c r="J25" s="29"/>
    </row>
    <row r="26" spans="1:10" x14ac:dyDescent="0.2">
      <c r="A26" s="29"/>
      <c r="C26" s="29"/>
      <c r="D26" s="29"/>
      <c r="E26" s="29"/>
      <c r="F26" s="29"/>
      <c r="G26" s="29"/>
      <c r="H26" s="29"/>
      <c r="I26" s="29"/>
      <c r="J26" s="29"/>
    </row>
    <row r="27" spans="1:10" x14ac:dyDescent="0.2">
      <c r="A27" s="29"/>
      <c r="C27" s="29"/>
      <c r="D27" s="29"/>
      <c r="E27" s="29"/>
      <c r="F27" s="29"/>
      <c r="G27" s="29"/>
      <c r="H27" s="29"/>
      <c r="I27" s="29"/>
      <c r="J27" s="29"/>
    </row>
    <row r="28" spans="1:10" x14ac:dyDescent="0.2">
      <c r="A28" s="6"/>
      <c r="C28" s="6"/>
      <c r="D28" s="6"/>
      <c r="E28" s="6"/>
      <c r="F28" s="6"/>
      <c r="G28" s="6"/>
      <c r="H28" s="6"/>
      <c r="I28" s="6"/>
      <c r="J28" s="6"/>
    </row>
    <row r="29" spans="1:10" x14ac:dyDescent="0.2">
      <c r="A29" s="6"/>
      <c r="C29" s="6"/>
      <c r="D29" s="6"/>
      <c r="E29" s="6"/>
      <c r="F29" s="6"/>
      <c r="G29" s="6"/>
      <c r="H29" s="6"/>
      <c r="I29" s="6"/>
      <c r="J29" s="6"/>
    </row>
    <row r="30" spans="1:10" x14ac:dyDescent="0.2">
      <c r="A30" s="6"/>
      <c r="C30" s="6"/>
      <c r="D30" s="6"/>
      <c r="E30" s="6"/>
      <c r="F30" s="6"/>
      <c r="G30" s="6"/>
      <c r="H30" s="6"/>
      <c r="I30" s="6"/>
      <c r="J30" s="6"/>
    </row>
    <row r="31" spans="1:10" x14ac:dyDescent="0.2">
      <c r="A31" s="29"/>
      <c r="C31" s="29"/>
      <c r="D31" s="29"/>
      <c r="E31" s="29"/>
      <c r="F31" s="29"/>
      <c r="G31" s="29"/>
      <c r="H31" s="29"/>
      <c r="I31" s="29"/>
      <c r="J31" s="29"/>
    </row>
    <row r="32" spans="1:10" x14ac:dyDescent="0.2">
      <c r="A32" s="6"/>
      <c r="C32" s="6"/>
      <c r="D32" s="6"/>
      <c r="E32" s="6"/>
      <c r="F32" s="6"/>
      <c r="G32" s="6"/>
      <c r="H32" s="6"/>
      <c r="I32" s="6"/>
      <c r="J32" s="6"/>
    </row>
    <row r="33" spans="1:10" x14ac:dyDescent="0.2">
      <c r="A33" s="29"/>
      <c r="C33" s="29"/>
      <c r="D33" s="29"/>
      <c r="E33" s="29"/>
      <c r="F33" s="29"/>
      <c r="G33" s="29"/>
      <c r="H33" s="29"/>
      <c r="I33" s="29"/>
      <c r="J33" s="29"/>
    </row>
    <row r="34" spans="1:10" x14ac:dyDescent="0.2">
      <c r="A34" s="29"/>
      <c r="C34" s="29"/>
      <c r="D34" s="29"/>
      <c r="E34" s="29"/>
      <c r="F34" s="29"/>
      <c r="G34" s="29"/>
      <c r="H34" s="29"/>
      <c r="I34" s="29"/>
      <c r="J34" s="29"/>
    </row>
    <row r="35" spans="1:10" x14ac:dyDescent="0.2">
      <c r="A35" s="29"/>
      <c r="C35" s="29"/>
      <c r="D35" s="29"/>
      <c r="E35" s="29"/>
      <c r="F35" s="29"/>
      <c r="G35" s="29"/>
      <c r="H35" s="29"/>
      <c r="I35" s="29"/>
      <c r="J35" s="29"/>
    </row>
    <row r="36" spans="1:10" x14ac:dyDescent="0.2">
      <c r="A36" s="29"/>
      <c r="C36" s="29"/>
      <c r="D36" s="29"/>
      <c r="E36" s="29"/>
      <c r="F36" s="29"/>
      <c r="G36" s="29"/>
      <c r="H36" s="29"/>
      <c r="I36" s="29"/>
      <c r="J36" s="29"/>
    </row>
    <row r="37" spans="1:10" x14ac:dyDescent="0.2">
      <c r="A37" s="29"/>
    </row>
    <row r="39" spans="1:10" x14ac:dyDescent="0.2">
      <c r="C39" s="29"/>
      <c r="D39" s="29"/>
      <c r="E39" s="29"/>
      <c r="F39" s="29"/>
      <c r="G39" s="29"/>
      <c r="H39" s="29"/>
      <c r="I39" s="29"/>
      <c r="J39" s="29"/>
    </row>
  </sheetData>
  <mergeCells count="5">
    <mergeCell ref="A24:H24"/>
    <mergeCell ref="A6:A7"/>
    <mergeCell ref="C9:D9"/>
    <mergeCell ref="A22:H22"/>
    <mergeCell ref="A23:H23"/>
  </mergeCells>
  <pageMargins left="0.75" right="0.75" top="1" bottom="1" header="0.5" footer="0.5"/>
  <pageSetup scale="80"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1"/>
  <dimension ref="A1:D222"/>
  <sheetViews>
    <sheetView topLeftCell="A100" workbookViewId="0">
      <selection activeCell="B124" sqref="B124"/>
    </sheetView>
  </sheetViews>
  <sheetFormatPr defaultRowHeight="12.75" x14ac:dyDescent="0.2"/>
  <cols>
    <col min="1" max="1" width="51.140625" customWidth="1"/>
    <col min="2" max="2" width="18.7109375" bestFit="1" customWidth="1"/>
    <col min="3" max="10" width="9.5703125" customWidth="1"/>
  </cols>
  <sheetData>
    <row r="1" spans="1:2" ht="18" x14ac:dyDescent="0.25">
      <c r="A1" s="99" t="s">
        <v>61</v>
      </c>
      <c r="B1" s="99"/>
    </row>
    <row r="2" spans="1:2" ht="18" x14ac:dyDescent="0.25">
      <c r="A2" s="100">
        <v>36616</v>
      </c>
      <c r="B2" s="99"/>
    </row>
    <row r="4" spans="1:2" x14ac:dyDescent="0.2">
      <c r="B4" s="52">
        <v>36616</v>
      </c>
    </row>
    <row r="5" spans="1:2" x14ac:dyDescent="0.2">
      <c r="A5" s="1" t="s">
        <v>65</v>
      </c>
      <c r="B5" s="52"/>
    </row>
    <row r="6" spans="1:2" x14ac:dyDescent="0.2">
      <c r="A6" t="s">
        <v>62</v>
      </c>
      <c r="B6" s="50">
        <f>1540752+2000000</f>
        <v>3540752</v>
      </c>
    </row>
    <row r="7" spans="1:2" x14ac:dyDescent="0.2">
      <c r="A7" t="s">
        <v>63</v>
      </c>
      <c r="B7" s="50">
        <v>73089</v>
      </c>
    </row>
    <row r="8" spans="1:2" x14ac:dyDescent="0.2">
      <c r="A8" t="s">
        <v>314</v>
      </c>
      <c r="B8" s="50">
        <v>20885508</v>
      </c>
    </row>
    <row r="9" spans="1:2" s="2" customFormat="1" x14ac:dyDescent="0.2">
      <c r="A9" s="2" t="s">
        <v>64</v>
      </c>
      <c r="B9" s="54">
        <f>SUM(B6:B8)</f>
        <v>24499349</v>
      </c>
    </row>
    <row r="10" spans="1:2" x14ac:dyDescent="0.2">
      <c r="B10" s="50"/>
    </row>
    <row r="11" spans="1:2" x14ac:dyDescent="0.2">
      <c r="A11" t="s">
        <v>93</v>
      </c>
      <c r="B11" s="50">
        <v>0</v>
      </c>
    </row>
    <row r="12" spans="1:2" x14ac:dyDescent="0.2">
      <c r="B12" s="50"/>
    </row>
    <row r="13" spans="1:2" x14ac:dyDescent="0.2">
      <c r="A13" s="1" t="s">
        <v>66</v>
      </c>
      <c r="B13" s="50"/>
    </row>
    <row r="14" spans="1:2" x14ac:dyDescent="0.2">
      <c r="A14" s="1"/>
      <c r="B14" s="50">
        <v>719218</v>
      </c>
    </row>
    <row r="15" spans="1:2" x14ac:dyDescent="0.2">
      <c r="A15" s="1"/>
      <c r="B15" s="50">
        <v>56539</v>
      </c>
    </row>
    <row r="16" spans="1:2" x14ac:dyDescent="0.2">
      <c r="A16" s="1"/>
      <c r="B16" s="50">
        <v>218315</v>
      </c>
    </row>
    <row r="17" spans="1:2" x14ac:dyDescent="0.2">
      <c r="A17" s="1"/>
      <c r="B17" s="50">
        <v>4857</v>
      </c>
    </row>
    <row r="18" spans="1:2" x14ac:dyDescent="0.2">
      <c r="A18" s="1"/>
      <c r="B18" s="50">
        <v>63136</v>
      </c>
    </row>
    <row r="19" spans="1:2" x14ac:dyDescent="0.2">
      <c r="A19" s="2" t="s">
        <v>345</v>
      </c>
      <c r="B19" s="50">
        <v>41667</v>
      </c>
    </row>
    <row r="20" spans="1:2" x14ac:dyDescent="0.2">
      <c r="A20" s="2" t="s">
        <v>346</v>
      </c>
      <c r="B20" s="50">
        <v>5716</v>
      </c>
    </row>
    <row r="21" spans="1:2" x14ac:dyDescent="0.2">
      <c r="A21" s="2" t="s">
        <v>347</v>
      </c>
      <c r="B21" s="50">
        <v>1902</v>
      </c>
    </row>
    <row r="22" spans="1:2" x14ac:dyDescent="0.2">
      <c r="A22" s="2" t="s">
        <v>348</v>
      </c>
      <c r="B22" s="50">
        <v>423621</v>
      </c>
    </row>
    <row r="23" spans="1:2" x14ac:dyDescent="0.2">
      <c r="A23" s="2" t="s">
        <v>349</v>
      </c>
      <c r="B23" s="50">
        <v>13610</v>
      </c>
    </row>
    <row r="24" spans="1:2" x14ac:dyDescent="0.2">
      <c r="A24" s="2" t="s">
        <v>350</v>
      </c>
      <c r="B24" s="50">
        <v>1268951</v>
      </c>
    </row>
    <row r="25" spans="1:2" x14ac:dyDescent="0.2">
      <c r="A25" s="2" t="s">
        <v>351</v>
      </c>
      <c r="B25" s="50">
        <v>35111</v>
      </c>
    </row>
    <row r="26" spans="1:2" x14ac:dyDescent="0.2">
      <c r="A26" s="2" t="s">
        <v>352</v>
      </c>
      <c r="B26" s="50">
        <v>816243</v>
      </c>
    </row>
    <row r="27" spans="1:2" x14ac:dyDescent="0.2">
      <c r="A27" s="2" t="s">
        <v>353</v>
      </c>
      <c r="B27" s="50">
        <v>442072</v>
      </c>
    </row>
    <row r="28" spans="1:2" x14ac:dyDescent="0.2">
      <c r="A28" s="2" t="s">
        <v>354</v>
      </c>
      <c r="B28" s="50">
        <v>714</v>
      </c>
    </row>
    <row r="29" spans="1:2" x14ac:dyDescent="0.2">
      <c r="A29" s="2" t="s">
        <v>355</v>
      </c>
      <c r="B29" s="50">
        <v>713</v>
      </c>
    </row>
    <row r="30" spans="1:2" x14ac:dyDescent="0.2">
      <c r="A30" s="2" t="s">
        <v>356</v>
      </c>
      <c r="B30" s="50">
        <v>49506</v>
      </c>
    </row>
    <row r="31" spans="1:2" x14ac:dyDescent="0.2">
      <c r="A31" s="2" t="s">
        <v>357</v>
      </c>
      <c r="B31" s="50">
        <v>3685</v>
      </c>
    </row>
    <row r="32" spans="1:2" x14ac:dyDescent="0.2">
      <c r="A32" s="2" t="s">
        <v>358</v>
      </c>
      <c r="B32" s="50">
        <v>54127</v>
      </c>
    </row>
    <row r="33" spans="1:2" x14ac:dyDescent="0.2">
      <c r="A33" s="2" t="s">
        <v>359</v>
      </c>
      <c r="B33" s="50">
        <v>2119</v>
      </c>
    </row>
    <row r="34" spans="1:2" x14ac:dyDescent="0.2">
      <c r="A34" s="2" t="s">
        <v>360</v>
      </c>
      <c r="B34" s="50">
        <v>1402</v>
      </c>
    </row>
    <row r="35" spans="1:2" x14ac:dyDescent="0.2">
      <c r="A35" s="2" t="s">
        <v>361</v>
      </c>
      <c r="B35" s="50">
        <v>1491</v>
      </c>
    </row>
    <row r="36" spans="1:2" x14ac:dyDescent="0.2">
      <c r="A36" s="2" t="s">
        <v>362</v>
      </c>
      <c r="B36" s="50">
        <v>167</v>
      </c>
    </row>
    <row r="37" spans="1:2" x14ac:dyDescent="0.2">
      <c r="A37" s="2" t="s">
        <v>49</v>
      </c>
      <c r="B37" s="50">
        <v>3425691</v>
      </c>
    </row>
    <row r="38" spans="1:2" x14ac:dyDescent="0.2">
      <c r="A38" s="2" t="s">
        <v>84</v>
      </c>
      <c r="B38" s="50">
        <v>721637</v>
      </c>
    </row>
    <row r="39" spans="1:2" x14ac:dyDescent="0.2">
      <c r="A39" s="2" t="s">
        <v>85</v>
      </c>
      <c r="B39" s="50">
        <v>20468002</v>
      </c>
    </row>
    <row r="40" spans="1:2" x14ac:dyDescent="0.2">
      <c r="A40" s="2" t="s">
        <v>363</v>
      </c>
      <c r="B40" s="50">
        <v>99871</v>
      </c>
    </row>
    <row r="41" spans="1:2" x14ac:dyDescent="0.2">
      <c r="A41" s="2" t="s">
        <v>364</v>
      </c>
      <c r="B41" s="50">
        <v>1387</v>
      </c>
    </row>
    <row r="42" spans="1:2" x14ac:dyDescent="0.2">
      <c r="A42" s="1" t="s">
        <v>344</v>
      </c>
      <c r="B42" s="87">
        <f>SUM(B14:B41)</f>
        <v>28941470</v>
      </c>
    </row>
    <row r="43" spans="1:2" x14ac:dyDescent="0.2">
      <c r="B43" s="50"/>
    </row>
    <row r="44" spans="1:2" x14ac:dyDescent="0.2">
      <c r="A44" t="s">
        <v>365</v>
      </c>
      <c r="B44" s="50">
        <v>36463778</v>
      </c>
    </row>
    <row r="45" spans="1:2" x14ac:dyDescent="0.2">
      <c r="A45" t="s">
        <v>367</v>
      </c>
      <c r="B45" s="50">
        <v>972637</v>
      </c>
    </row>
    <row r="46" spans="1:2" x14ac:dyDescent="0.2">
      <c r="B46" s="50"/>
    </row>
    <row r="47" spans="1:2" x14ac:dyDescent="0.2">
      <c r="A47" s="1" t="s">
        <v>68</v>
      </c>
      <c r="B47" s="50"/>
    </row>
    <row r="48" spans="1:2" x14ac:dyDescent="0.2">
      <c r="A48" t="s">
        <v>69</v>
      </c>
      <c r="B48" s="50">
        <v>0</v>
      </c>
    </row>
    <row r="49" spans="1:4" x14ac:dyDescent="0.2">
      <c r="A49" t="s">
        <v>70</v>
      </c>
      <c r="B49" s="50">
        <v>0</v>
      </c>
    </row>
    <row r="50" spans="1:4" x14ac:dyDescent="0.2">
      <c r="A50" t="s">
        <v>366</v>
      </c>
      <c r="B50" s="50">
        <f>471512-137562</f>
        <v>333950</v>
      </c>
    </row>
    <row r="51" spans="1:4" s="2" customFormat="1" x14ac:dyDescent="0.2">
      <c r="A51" s="2" t="s">
        <v>74</v>
      </c>
      <c r="B51" s="54">
        <f>SUM(B48:B50)</f>
        <v>333950</v>
      </c>
    </row>
    <row r="52" spans="1:4" x14ac:dyDescent="0.2">
      <c r="B52" s="50"/>
    </row>
    <row r="53" spans="1:4" x14ac:dyDescent="0.2">
      <c r="A53" s="1" t="s">
        <v>71</v>
      </c>
      <c r="B53" s="50"/>
    </row>
    <row r="54" spans="1:4" x14ac:dyDescent="0.2">
      <c r="A54" t="s">
        <v>72</v>
      </c>
      <c r="B54" s="50">
        <f>2369178+996</f>
        <v>2370174</v>
      </c>
    </row>
    <row r="55" spans="1:4" x14ac:dyDescent="0.2">
      <c r="A55" t="s">
        <v>368</v>
      </c>
      <c r="B55" s="50">
        <v>485088</v>
      </c>
    </row>
    <row r="56" spans="1:4" x14ac:dyDescent="0.2">
      <c r="A56" t="s">
        <v>369</v>
      </c>
      <c r="B56" s="50">
        <v>30743151</v>
      </c>
    </row>
    <row r="57" spans="1:4" x14ac:dyDescent="0.2">
      <c r="A57" t="s">
        <v>370</v>
      </c>
      <c r="B57" s="50">
        <v>525658</v>
      </c>
    </row>
    <row r="58" spans="1:4" x14ac:dyDescent="0.2">
      <c r="A58" t="s">
        <v>371</v>
      </c>
      <c r="B58" s="50">
        <v>254771</v>
      </c>
    </row>
    <row r="59" spans="1:4" x14ac:dyDescent="0.2">
      <c r="A59" t="s">
        <v>372</v>
      </c>
      <c r="B59" s="50">
        <v>40978</v>
      </c>
    </row>
    <row r="60" spans="1:4" x14ac:dyDescent="0.2">
      <c r="A60" t="s">
        <v>87</v>
      </c>
      <c r="B60" s="87">
        <f>SUM(B54:B59)</f>
        <v>34419820</v>
      </c>
    </row>
    <row r="61" spans="1:4" x14ac:dyDescent="0.2">
      <c r="B61" s="50"/>
    </row>
    <row r="62" spans="1:4" s="55" customFormat="1" ht="15.75" thickBot="1" x14ac:dyDescent="0.3">
      <c r="A62" s="55" t="s">
        <v>73</v>
      </c>
      <c r="B62" s="56">
        <f>+B9+B11+B42+B44+B45+B51+B60</f>
        <v>125631004</v>
      </c>
      <c r="D62" s="89"/>
    </row>
    <row r="63" spans="1:4" ht="13.5" thickTop="1" x14ac:dyDescent="0.2">
      <c r="B63" s="50"/>
    </row>
    <row r="64" spans="1:4" x14ac:dyDescent="0.2">
      <c r="B64" s="50"/>
    </row>
    <row r="65" spans="1:2" x14ac:dyDescent="0.2">
      <c r="A65" s="1" t="s">
        <v>75</v>
      </c>
      <c r="B65" s="50"/>
    </row>
    <row r="66" spans="1:2" x14ac:dyDescent="0.2">
      <c r="A66" s="1"/>
      <c r="B66" s="50"/>
    </row>
    <row r="67" spans="1:2" x14ac:dyDescent="0.2">
      <c r="A67" s="1" t="s">
        <v>80</v>
      </c>
      <c r="B67" s="50"/>
    </row>
    <row r="68" spans="1:2" x14ac:dyDescent="0.2">
      <c r="A68" t="s">
        <v>76</v>
      </c>
      <c r="B68" s="50">
        <v>474890</v>
      </c>
    </row>
    <row r="69" spans="1:2" x14ac:dyDescent="0.2">
      <c r="A69" t="s">
        <v>57</v>
      </c>
      <c r="B69" s="50">
        <v>211189</v>
      </c>
    </row>
    <row r="70" spans="1:2" x14ac:dyDescent="0.2">
      <c r="A70" t="s">
        <v>77</v>
      </c>
      <c r="B70" s="50">
        <v>6674133</v>
      </c>
    </row>
    <row r="71" spans="1:2" x14ac:dyDescent="0.2">
      <c r="A71" t="s">
        <v>373</v>
      </c>
      <c r="B71" s="50">
        <v>3454609</v>
      </c>
    </row>
    <row r="72" spans="1:2" x14ac:dyDescent="0.2">
      <c r="A72" t="s">
        <v>78</v>
      </c>
      <c r="B72" s="87">
        <f>SUM(B68:B71)</f>
        <v>10814821</v>
      </c>
    </row>
    <row r="73" spans="1:2" x14ac:dyDescent="0.2">
      <c r="B73" s="50"/>
    </row>
    <row r="74" spans="1:2" x14ac:dyDescent="0.2">
      <c r="A74" s="1" t="s">
        <v>83</v>
      </c>
      <c r="B74" s="50"/>
    </row>
    <row r="75" spans="1:2" x14ac:dyDescent="0.2">
      <c r="A75" t="s">
        <v>48</v>
      </c>
      <c r="B75" s="50">
        <v>0</v>
      </c>
    </row>
    <row r="76" spans="1:2" x14ac:dyDescent="0.2">
      <c r="A76" t="s">
        <v>84</v>
      </c>
      <c r="B76" s="50">
        <v>0</v>
      </c>
    </row>
    <row r="77" spans="1:2" x14ac:dyDescent="0.2">
      <c r="A77" t="s">
        <v>85</v>
      </c>
      <c r="B77" s="50">
        <v>0</v>
      </c>
    </row>
    <row r="78" spans="1:2" x14ac:dyDescent="0.2">
      <c r="A78" t="s">
        <v>86</v>
      </c>
      <c r="B78" s="50">
        <v>0</v>
      </c>
    </row>
    <row r="79" spans="1:2" x14ac:dyDescent="0.2">
      <c r="A79" t="s">
        <v>87</v>
      </c>
      <c r="B79" s="87">
        <f>SUM(B75:B78)</f>
        <v>0</v>
      </c>
    </row>
    <row r="80" spans="1:2" x14ac:dyDescent="0.2">
      <c r="B80" s="50"/>
    </row>
    <row r="81" spans="1:2" x14ac:dyDescent="0.2">
      <c r="A81" s="1" t="s">
        <v>79</v>
      </c>
      <c r="B81" s="50"/>
    </row>
    <row r="82" spans="1:2" x14ac:dyDescent="0.2">
      <c r="A82" t="s">
        <v>81</v>
      </c>
      <c r="B82" s="50">
        <v>67139394</v>
      </c>
    </row>
    <row r="83" spans="1:2" x14ac:dyDescent="0.2">
      <c r="A83" t="s">
        <v>56</v>
      </c>
      <c r="B83" s="50">
        <v>0</v>
      </c>
    </row>
    <row r="84" spans="1:2" x14ac:dyDescent="0.2">
      <c r="A84" t="s">
        <v>58</v>
      </c>
      <c r="B84" s="50">
        <v>1000000</v>
      </c>
    </row>
    <row r="85" spans="1:2" x14ac:dyDescent="0.2">
      <c r="A85" t="s">
        <v>82</v>
      </c>
      <c r="B85" s="87">
        <f>SUM(B82:B84)</f>
        <v>68139394</v>
      </c>
    </row>
    <row r="86" spans="1:2" x14ac:dyDescent="0.2">
      <c r="B86" s="50"/>
    </row>
    <row r="87" spans="1:2" x14ac:dyDescent="0.2">
      <c r="A87" s="1" t="s">
        <v>88</v>
      </c>
      <c r="B87" s="53">
        <f>+B72+B79+B85</f>
        <v>78954215</v>
      </c>
    </row>
    <row r="88" spans="1:2" x14ac:dyDescent="0.2">
      <c r="B88" s="50"/>
    </row>
    <row r="89" spans="1:2" x14ac:dyDescent="0.2">
      <c r="B89" s="50"/>
    </row>
    <row r="90" spans="1:2" x14ac:dyDescent="0.2">
      <c r="A90" s="1" t="s">
        <v>89</v>
      </c>
      <c r="B90" s="50"/>
    </row>
    <row r="91" spans="1:2" x14ac:dyDescent="0.2">
      <c r="A91" t="s">
        <v>59</v>
      </c>
      <c r="B91" s="50">
        <v>46320822</v>
      </c>
    </row>
    <row r="92" spans="1:2" x14ac:dyDescent="0.2">
      <c r="A92" t="s">
        <v>58</v>
      </c>
      <c r="B92" s="50">
        <v>37500000</v>
      </c>
    </row>
    <row r="93" spans="1:2" x14ac:dyDescent="0.2">
      <c r="A93" t="s">
        <v>374</v>
      </c>
      <c r="B93" s="50">
        <v>8170000</v>
      </c>
    </row>
    <row r="94" spans="1:2" x14ac:dyDescent="0.2">
      <c r="A94" t="s">
        <v>375</v>
      </c>
      <c r="B94" s="50">
        <v>-1051604</v>
      </c>
    </row>
    <row r="95" spans="1:2" x14ac:dyDescent="0.2">
      <c r="A95" t="s">
        <v>90</v>
      </c>
      <c r="B95" s="50">
        <v>-44262429</v>
      </c>
    </row>
    <row r="96" spans="1:2" s="1" customFormat="1" x14ac:dyDescent="0.2">
      <c r="A96" s="1" t="s">
        <v>91</v>
      </c>
      <c r="B96" s="53">
        <f>SUM(B91:B95)</f>
        <v>46676789</v>
      </c>
    </row>
    <row r="97" spans="1:4" x14ac:dyDescent="0.2">
      <c r="B97" s="50"/>
    </row>
    <row r="98" spans="1:4" ht="13.5" thickBot="1" x14ac:dyDescent="0.25">
      <c r="A98" s="1" t="s">
        <v>92</v>
      </c>
      <c r="B98" s="58">
        <f>+B87+B96</f>
        <v>125631004</v>
      </c>
    </row>
    <row r="99" spans="1:4" ht="13.5" thickTop="1" x14ac:dyDescent="0.2">
      <c r="B99" s="50"/>
    </row>
    <row r="100" spans="1:4" x14ac:dyDescent="0.2">
      <c r="A100" t="s">
        <v>94</v>
      </c>
      <c r="B100" s="50">
        <f>+B98-B62</f>
        <v>0</v>
      </c>
    </row>
    <row r="101" spans="1:4" x14ac:dyDescent="0.2">
      <c r="B101" s="50"/>
    </row>
    <row r="102" spans="1:4" x14ac:dyDescent="0.2">
      <c r="A102" s="1" t="s">
        <v>95</v>
      </c>
      <c r="B102" s="50"/>
    </row>
    <row r="103" spans="1:4" x14ac:dyDescent="0.2">
      <c r="A103" s="1" t="s">
        <v>99</v>
      </c>
      <c r="B103" s="50"/>
    </row>
    <row r="104" spans="1:4" x14ac:dyDescent="0.2">
      <c r="A104" t="s">
        <v>96</v>
      </c>
      <c r="B104" s="50">
        <v>423729</v>
      </c>
    </row>
    <row r="105" spans="1:4" x14ac:dyDescent="0.2">
      <c r="A105" t="s">
        <v>50</v>
      </c>
      <c r="B105" s="50">
        <v>17944</v>
      </c>
      <c r="D105" s="88"/>
    </row>
    <row r="106" spans="1:4" x14ac:dyDescent="0.2">
      <c r="A106" t="s">
        <v>308</v>
      </c>
      <c r="B106" s="87">
        <f>SUM(B104:B105)</f>
        <v>441673</v>
      </c>
      <c r="D106" s="88"/>
    </row>
    <row r="107" spans="1:4" x14ac:dyDescent="0.2">
      <c r="B107" s="50"/>
    </row>
    <row r="108" spans="1:4" x14ac:dyDescent="0.2">
      <c r="A108" s="1" t="s">
        <v>98</v>
      </c>
      <c r="B108" s="50"/>
    </row>
    <row r="109" spans="1:4" x14ac:dyDescent="0.2">
      <c r="A109" t="s">
        <v>97</v>
      </c>
      <c r="B109" s="50">
        <v>0</v>
      </c>
    </row>
    <row r="110" spans="1:4" x14ac:dyDescent="0.2">
      <c r="A110" t="s">
        <v>51</v>
      </c>
      <c r="B110" s="50">
        <v>165746</v>
      </c>
    </row>
    <row r="111" spans="1:4" x14ac:dyDescent="0.2">
      <c r="A111" t="s">
        <v>376</v>
      </c>
      <c r="B111" s="50">
        <v>83048</v>
      </c>
    </row>
    <row r="112" spans="1:4" x14ac:dyDescent="0.2">
      <c r="A112" t="s">
        <v>309</v>
      </c>
      <c r="B112" s="50">
        <v>0</v>
      </c>
    </row>
    <row r="113" spans="1:2" x14ac:dyDescent="0.2">
      <c r="A113" t="s">
        <v>100</v>
      </c>
      <c r="B113" s="50">
        <v>0</v>
      </c>
    </row>
    <row r="114" spans="1:2" x14ac:dyDescent="0.2">
      <c r="A114" t="s">
        <v>310</v>
      </c>
      <c r="B114" s="50">
        <v>0</v>
      </c>
    </row>
    <row r="115" spans="1:2" x14ac:dyDescent="0.2">
      <c r="A115" t="s">
        <v>101</v>
      </c>
      <c r="B115" s="50">
        <v>0</v>
      </c>
    </row>
    <row r="116" spans="1:2" x14ac:dyDescent="0.2">
      <c r="A116" t="s">
        <v>102</v>
      </c>
      <c r="B116" s="50">
        <v>0</v>
      </c>
    </row>
    <row r="117" spans="1:2" x14ac:dyDescent="0.2">
      <c r="A117" t="s">
        <v>103</v>
      </c>
      <c r="B117" s="50">
        <v>0</v>
      </c>
    </row>
    <row r="118" spans="1:2" x14ac:dyDescent="0.2">
      <c r="A118" t="s">
        <v>104</v>
      </c>
      <c r="B118" s="50">
        <v>0</v>
      </c>
    </row>
    <row r="119" spans="1:2" x14ac:dyDescent="0.2">
      <c r="A119" t="s">
        <v>311</v>
      </c>
      <c r="B119" s="50">
        <v>0</v>
      </c>
    </row>
    <row r="120" spans="1:2" x14ac:dyDescent="0.2">
      <c r="A120" t="s">
        <v>105</v>
      </c>
      <c r="B120" s="50">
        <v>0</v>
      </c>
    </row>
    <row r="121" spans="1:2" x14ac:dyDescent="0.2">
      <c r="A121" t="s">
        <v>312</v>
      </c>
      <c r="B121" s="50">
        <v>0</v>
      </c>
    </row>
    <row r="122" spans="1:2" x14ac:dyDescent="0.2">
      <c r="A122" t="s">
        <v>313</v>
      </c>
      <c r="B122" s="87">
        <f>SUM(B109:B121)</f>
        <v>248794</v>
      </c>
    </row>
    <row r="123" spans="1:2" x14ac:dyDescent="0.2">
      <c r="B123" s="50"/>
    </row>
    <row r="124" spans="1:2" s="1" customFormat="1" ht="13.5" thickBot="1" x14ac:dyDescent="0.25">
      <c r="A124" s="1" t="s">
        <v>106</v>
      </c>
      <c r="B124" s="58">
        <f>+B106-B122</f>
        <v>192879</v>
      </c>
    </row>
    <row r="125" spans="1:2" ht="13.5" thickTop="1" x14ac:dyDescent="0.2">
      <c r="B125" s="50"/>
    </row>
    <row r="126" spans="1:2" x14ac:dyDescent="0.2">
      <c r="B126" s="50"/>
    </row>
    <row r="127" spans="1:2" x14ac:dyDescent="0.2">
      <c r="B127" s="50"/>
    </row>
    <row r="128" spans="1:2" x14ac:dyDescent="0.2">
      <c r="B128" s="50"/>
    </row>
    <row r="129" spans="2:2" x14ac:dyDescent="0.2">
      <c r="B129" s="50"/>
    </row>
    <row r="130" spans="2:2" x14ac:dyDescent="0.2">
      <c r="B130" s="50"/>
    </row>
    <row r="131" spans="2:2" x14ac:dyDescent="0.2">
      <c r="B131" s="50"/>
    </row>
    <row r="132" spans="2:2" x14ac:dyDescent="0.2">
      <c r="B132" s="50"/>
    </row>
    <row r="133" spans="2:2" x14ac:dyDescent="0.2">
      <c r="B133" s="50"/>
    </row>
    <row r="134" spans="2:2" x14ac:dyDescent="0.2">
      <c r="B134" s="50"/>
    </row>
    <row r="135" spans="2:2" x14ac:dyDescent="0.2">
      <c r="B135" s="50"/>
    </row>
    <row r="136" spans="2:2" x14ac:dyDescent="0.2">
      <c r="B136" s="50"/>
    </row>
    <row r="137" spans="2:2" x14ac:dyDescent="0.2">
      <c r="B137" s="50"/>
    </row>
    <row r="138" spans="2:2" x14ac:dyDescent="0.2">
      <c r="B138" s="50"/>
    </row>
    <row r="139" spans="2:2" x14ac:dyDescent="0.2">
      <c r="B139" s="50"/>
    </row>
    <row r="140" spans="2:2" x14ac:dyDescent="0.2">
      <c r="B140" s="50"/>
    </row>
    <row r="141" spans="2:2" x14ac:dyDescent="0.2">
      <c r="B141" s="50"/>
    </row>
    <row r="142" spans="2:2" x14ac:dyDescent="0.2">
      <c r="B142" s="50"/>
    </row>
    <row r="143" spans="2:2" x14ac:dyDescent="0.2">
      <c r="B143" s="50"/>
    </row>
    <row r="144" spans="2:2" x14ac:dyDescent="0.2">
      <c r="B144" s="50"/>
    </row>
    <row r="145" spans="2:2" x14ac:dyDescent="0.2">
      <c r="B145" s="50"/>
    </row>
    <row r="146" spans="2:2" x14ac:dyDescent="0.2">
      <c r="B146" s="50"/>
    </row>
    <row r="147" spans="2:2" x14ac:dyDescent="0.2">
      <c r="B147" s="50"/>
    </row>
    <row r="148" spans="2:2" x14ac:dyDescent="0.2">
      <c r="B148" s="50"/>
    </row>
    <row r="149" spans="2:2" x14ac:dyDescent="0.2">
      <c r="B149" s="50"/>
    </row>
    <row r="150" spans="2:2" x14ac:dyDescent="0.2">
      <c r="B150" s="50"/>
    </row>
    <row r="151" spans="2:2" x14ac:dyDescent="0.2">
      <c r="B151" s="50"/>
    </row>
    <row r="152" spans="2:2" x14ac:dyDescent="0.2">
      <c r="B152" s="50"/>
    </row>
    <row r="153" spans="2:2" x14ac:dyDescent="0.2">
      <c r="B153" s="50"/>
    </row>
    <row r="154" spans="2:2" x14ac:dyDescent="0.2">
      <c r="B154" s="50"/>
    </row>
    <row r="155" spans="2:2" x14ac:dyDescent="0.2">
      <c r="B155" s="50"/>
    </row>
    <row r="156" spans="2:2" x14ac:dyDescent="0.2">
      <c r="B156" s="50"/>
    </row>
    <row r="157" spans="2:2" x14ac:dyDescent="0.2">
      <c r="B157" s="50"/>
    </row>
    <row r="158" spans="2:2" x14ac:dyDescent="0.2">
      <c r="B158" s="50"/>
    </row>
    <row r="159" spans="2:2" x14ac:dyDescent="0.2">
      <c r="B159" s="50"/>
    </row>
    <row r="160" spans="2:2" x14ac:dyDescent="0.2">
      <c r="B160" s="50"/>
    </row>
    <row r="161" spans="2:2" x14ac:dyDescent="0.2">
      <c r="B161" s="50"/>
    </row>
    <row r="162" spans="2:2" x14ac:dyDescent="0.2">
      <c r="B162" s="50"/>
    </row>
    <row r="163" spans="2:2" x14ac:dyDescent="0.2">
      <c r="B163" s="50"/>
    </row>
    <row r="164" spans="2:2" x14ac:dyDescent="0.2">
      <c r="B164" s="50"/>
    </row>
    <row r="165" spans="2:2" x14ac:dyDescent="0.2">
      <c r="B165" s="50"/>
    </row>
    <row r="166" spans="2:2" x14ac:dyDescent="0.2">
      <c r="B166" s="50"/>
    </row>
    <row r="167" spans="2:2" x14ac:dyDescent="0.2">
      <c r="B167" s="50"/>
    </row>
    <row r="168" spans="2:2" x14ac:dyDescent="0.2">
      <c r="B168" s="50"/>
    </row>
    <row r="169" spans="2:2" x14ac:dyDescent="0.2">
      <c r="B169" s="50"/>
    </row>
    <row r="170" spans="2:2" x14ac:dyDescent="0.2">
      <c r="B170" s="50"/>
    </row>
    <row r="171" spans="2:2" x14ac:dyDescent="0.2">
      <c r="B171" s="50"/>
    </row>
    <row r="172" spans="2:2" x14ac:dyDescent="0.2">
      <c r="B172" s="50"/>
    </row>
    <row r="173" spans="2:2" x14ac:dyDescent="0.2">
      <c r="B173" s="50"/>
    </row>
    <row r="174" spans="2:2" x14ac:dyDescent="0.2">
      <c r="B174" s="50"/>
    </row>
    <row r="175" spans="2:2" x14ac:dyDescent="0.2">
      <c r="B175" s="50"/>
    </row>
    <row r="176" spans="2:2" x14ac:dyDescent="0.2">
      <c r="B176" s="50"/>
    </row>
    <row r="177" spans="2:2" x14ac:dyDescent="0.2">
      <c r="B177" s="50"/>
    </row>
    <row r="178" spans="2:2" x14ac:dyDescent="0.2">
      <c r="B178" s="50"/>
    </row>
    <row r="179" spans="2:2" x14ac:dyDescent="0.2">
      <c r="B179" s="50"/>
    </row>
    <row r="180" spans="2:2" x14ac:dyDescent="0.2">
      <c r="B180" s="50"/>
    </row>
    <row r="181" spans="2:2" x14ac:dyDescent="0.2">
      <c r="B181" s="50"/>
    </row>
    <row r="182" spans="2:2" x14ac:dyDescent="0.2">
      <c r="B182" s="50"/>
    </row>
    <row r="183" spans="2:2" x14ac:dyDescent="0.2">
      <c r="B183" s="50"/>
    </row>
    <row r="184" spans="2:2" x14ac:dyDescent="0.2">
      <c r="B184" s="50"/>
    </row>
    <row r="185" spans="2:2" x14ac:dyDescent="0.2">
      <c r="B185" s="50"/>
    </row>
    <row r="186" spans="2:2" x14ac:dyDescent="0.2">
      <c r="B186" s="50"/>
    </row>
    <row r="187" spans="2:2" x14ac:dyDescent="0.2">
      <c r="B187" s="50"/>
    </row>
    <row r="188" spans="2:2" x14ac:dyDescent="0.2">
      <c r="B188" s="50"/>
    </row>
    <row r="189" spans="2:2" x14ac:dyDescent="0.2">
      <c r="B189" s="50"/>
    </row>
    <row r="190" spans="2:2" x14ac:dyDescent="0.2">
      <c r="B190" s="50"/>
    </row>
    <row r="191" spans="2:2" x14ac:dyDescent="0.2">
      <c r="B191" s="50"/>
    </row>
    <row r="192" spans="2:2" x14ac:dyDescent="0.2">
      <c r="B192" s="50"/>
    </row>
    <row r="193" spans="2:2" x14ac:dyDescent="0.2">
      <c r="B193" s="50"/>
    </row>
    <row r="194" spans="2:2" x14ac:dyDescent="0.2">
      <c r="B194" s="50"/>
    </row>
    <row r="195" spans="2:2" x14ac:dyDescent="0.2">
      <c r="B195" s="50"/>
    </row>
    <row r="196" spans="2:2" x14ac:dyDescent="0.2">
      <c r="B196" s="50"/>
    </row>
    <row r="197" spans="2:2" x14ac:dyDescent="0.2">
      <c r="B197" s="50"/>
    </row>
    <row r="198" spans="2:2" x14ac:dyDescent="0.2">
      <c r="B198" s="50"/>
    </row>
    <row r="199" spans="2:2" x14ac:dyDescent="0.2">
      <c r="B199" s="50"/>
    </row>
    <row r="200" spans="2:2" x14ac:dyDescent="0.2">
      <c r="B200" s="50"/>
    </row>
    <row r="201" spans="2:2" x14ac:dyDescent="0.2">
      <c r="B201" s="50"/>
    </row>
    <row r="202" spans="2:2" x14ac:dyDescent="0.2">
      <c r="B202" s="50"/>
    </row>
    <row r="203" spans="2:2" x14ac:dyDescent="0.2">
      <c r="B203" s="50"/>
    </row>
    <row r="204" spans="2:2" x14ac:dyDescent="0.2">
      <c r="B204" s="50"/>
    </row>
    <row r="205" spans="2:2" x14ac:dyDescent="0.2">
      <c r="B205" s="50"/>
    </row>
    <row r="206" spans="2:2" x14ac:dyDescent="0.2">
      <c r="B206" s="50"/>
    </row>
    <row r="207" spans="2:2" x14ac:dyDescent="0.2">
      <c r="B207" s="50"/>
    </row>
    <row r="208" spans="2:2" x14ac:dyDescent="0.2">
      <c r="B208" s="50"/>
    </row>
    <row r="209" spans="2:2" x14ac:dyDescent="0.2">
      <c r="B209" s="50"/>
    </row>
    <row r="210" spans="2:2" x14ac:dyDescent="0.2">
      <c r="B210" s="50"/>
    </row>
    <row r="211" spans="2:2" x14ac:dyDescent="0.2">
      <c r="B211" s="50"/>
    </row>
    <row r="212" spans="2:2" x14ac:dyDescent="0.2">
      <c r="B212" s="50"/>
    </row>
    <row r="213" spans="2:2" x14ac:dyDescent="0.2">
      <c r="B213" s="50"/>
    </row>
    <row r="214" spans="2:2" x14ac:dyDescent="0.2">
      <c r="B214" s="50"/>
    </row>
    <row r="215" spans="2:2" x14ac:dyDescent="0.2">
      <c r="B215" s="50"/>
    </row>
    <row r="216" spans="2:2" x14ac:dyDescent="0.2">
      <c r="B216" s="50"/>
    </row>
    <row r="217" spans="2:2" x14ac:dyDescent="0.2">
      <c r="B217" s="50"/>
    </row>
    <row r="218" spans="2:2" x14ac:dyDescent="0.2">
      <c r="B218" s="50"/>
    </row>
    <row r="219" spans="2:2" x14ac:dyDescent="0.2">
      <c r="B219" s="50"/>
    </row>
    <row r="220" spans="2:2" x14ac:dyDescent="0.2">
      <c r="B220" s="50"/>
    </row>
    <row r="221" spans="2:2" x14ac:dyDescent="0.2">
      <c r="B221" s="50"/>
    </row>
    <row r="222" spans="2:2" x14ac:dyDescent="0.2">
      <c r="B222" s="50"/>
    </row>
  </sheetData>
  <mergeCells count="2">
    <mergeCell ref="A1:B1"/>
    <mergeCell ref="A2:B2"/>
  </mergeCells>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pane xSplit="1" ySplit="1" topLeftCell="B77" activePane="bottomRight" state="frozen"/>
      <selection pane="topRight" activeCell="B1" sqref="B1"/>
      <selection pane="bottomLeft" activeCell="A2" sqref="A2"/>
      <selection pane="bottomRight" activeCell="I96" sqref="I96"/>
    </sheetView>
  </sheetViews>
  <sheetFormatPr defaultRowHeight="12.75" x14ac:dyDescent="0.2"/>
  <cols>
    <col min="1" max="1" width="41.85546875" style="50" bestFit="1" customWidth="1"/>
    <col min="2" max="5" width="11.28515625" style="50" bestFit="1" customWidth="1"/>
    <col min="6" max="16384" width="9.140625" style="50"/>
  </cols>
  <sheetData>
    <row r="1" spans="1:5" s="59" customFormat="1" ht="51" x14ac:dyDescent="0.2">
      <c r="B1" s="60" t="s">
        <v>113</v>
      </c>
      <c r="C1" s="60" t="s">
        <v>114</v>
      </c>
      <c r="D1" s="60" t="s">
        <v>115</v>
      </c>
      <c r="E1" s="60" t="s">
        <v>116</v>
      </c>
    </row>
    <row r="2" spans="1:5" x14ac:dyDescent="0.2">
      <c r="A2" s="50" t="s">
        <v>117</v>
      </c>
    </row>
    <row r="3" spans="1:5" x14ac:dyDescent="0.2">
      <c r="A3" s="50" t="s">
        <v>118</v>
      </c>
      <c r="C3" s="50">
        <v>4359.97</v>
      </c>
    </row>
    <row r="4" spans="1:5" x14ac:dyDescent="0.2">
      <c r="A4" s="50" t="s">
        <v>119</v>
      </c>
      <c r="B4" s="50">
        <v>1242.6400000000001</v>
      </c>
    </row>
    <row r="5" spans="1:5" x14ac:dyDescent="0.2">
      <c r="A5" s="50" t="s">
        <v>120</v>
      </c>
      <c r="B5" s="50">
        <v>6602.35</v>
      </c>
    </row>
    <row r="6" spans="1:5" x14ac:dyDescent="0.2">
      <c r="A6" s="50" t="s">
        <v>121</v>
      </c>
      <c r="B6" s="50">
        <v>4789.68</v>
      </c>
    </row>
    <row r="7" spans="1:5" x14ac:dyDescent="0.2">
      <c r="A7" s="50" t="s">
        <v>122</v>
      </c>
      <c r="E7" s="50">
        <v>7217.34</v>
      </c>
    </row>
    <row r="8" spans="1:5" x14ac:dyDescent="0.2">
      <c r="A8" s="50" t="s">
        <v>123</v>
      </c>
      <c r="B8" s="50">
        <v>1333.76</v>
      </c>
    </row>
    <row r="9" spans="1:5" x14ac:dyDescent="0.2">
      <c r="A9" s="50" t="s">
        <v>124</v>
      </c>
      <c r="B9" s="50">
        <v>706.2</v>
      </c>
    </row>
    <row r="10" spans="1:5" x14ac:dyDescent="0.2">
      <c r="A10" s="50" t="s">
        <v>125</v>
      </c>
      <c r="B10" s="50">
        <f>11666.43+73475.68</f>
        <v>85142.109999999986</v>
      </c>
      <c r="D10" s="50">
        <f>18430.18+18702.14</f>
        <v>37132.32</v>
      </c>
    </row>
    <row r="11" spans="1:5" x14ac:dyDescent="0.2">
      <c r="A11" s="50" t="s">
        <v>126</v>
      </c>
      <c r="B11" s="50">
        <v>4051.26</v>
      </c>
      <c r="C11" s="50">
        <v>66.88</v>
      </c>
    </row>
    <row r="12" spans="1:5" x14ac:dyDescent="0.2">
      <c r="A12" s="50" t="s">
        <v>127</v>
      </c>
      <c r="C12" s="50">
        <v>263.33999999999997</v>
      </c>
      <c r="E12" s="50">
        <v>440.14</v>
      </c>
    </row>
    <row r="13" spans="1:5" x14ac:dyDescent="0.2">
      <c r="A13" s="50" t="s">
        <v>128</v>
      </c>
      <c r="B13" s="50">
        <v>7451.65</v>
      </c>
      <c r="C13" s="50">
        <v>2869.47</v>
      </c>
    </row>
    <row r="14" spans="1:5" x14ac:dyDescent="0.2">
      <c r="A14" s="50" t="s">
        <v>129</v>
      </c>
      <c r="B14" s="50">
        <v>1337.5</v>
      </c>
    </row>
    <row r="15" spans="1:5" x14ac:dyDescent="0.2">
      <c r="A15" s="50" t="s">
        <v>130</v>
      </c>
      <c r="B15" s="50">
        <v>886.8</v>
      </c>
    </row>
    <row r="16" spans="1:5" x14ac:dyDescent="0.2">
      <c r="A16" s="50" t="s">
        <v>131</v>
      </c>
      <c r="B16" s="50">
        <v>1842.51</v>
      </c>
      <c r="C16" s="50">
        <v>1765.6</v>
      </c>
    </row>
    <row r="17" spans="1:5" x14ac:dyDescent="0.2">
      <c r="A17" s="50" t="s">
        <v>132</v>
      </c>
      <c r="B17" s="50">
        <v>965.14</v>
      </c>
    </row>
    <row r="18" spans="1:5" x14ac:dyDescent="0.2">
      <c r="A18" s="50" t="s">
        <v>133</v>
      </c>
      <c r="B18" s="50">
        <v>27921.65</v>
      </c>
    </row>
    <row r="19" spans="1:5" x14ac:dyDescent="0.2">
      <c r="A19" s="50" t="s">
        <v>134</v>
      </c>
      <c r="B19" s="50">
        <f>438328.66/2</f>
        <v>219164.33</v>
      </c>
      <c r="C19" s="50">
        <f>438328.66/2</f>
        <v>219164.33</v>
      </c>
    </row>
    <row r="20" spans="1:5" x14ac:dyDescent="0.2">
      <c r="A20" s="50" t="s">
        <v>135</v>
      </c>
      <c r="C20" s="50">
        <v>3385.59</v>
      </c>
    </row>
    <row r="21" spans="1:5" x14ac:dyDescent="0.2">
      <c r="A21" s="50" t="s">
        <v>136</v>
      </c>
      <c r="B21" s="50">
        <v>1110.57</v>
      </c>
    </row>
    <row r="22" spans="1:5" x14ac:dyDescent="0.2">
      <c r="A22" s="50" t="s">
        <v>137</v>
      </c>
      <c r="B22" s="50">
        <v>359.5</v>
      </c>
    </row>
    <row r="23" spans="1:5" x14ac:dyDescent="0.2">
      <c r="A23" s="50" t="s">
        <v>138</v>
      </c>
      <c r="B23" s="50">
        <v>6955</v>
      </c>
    </row>
    <row r="24" spans="1:5" x14ac:dyDescent="0.2">
      <c r="A24" s="50" t="s">
        <v>139</v>
      </c>
      <c r="B24" s="50">
        <v>741.58</v>
      </c>
    </row>
    <row r="25" spans="1:5" x14ac:dyDescent="0.2">
      <c r="A25" s="50" t="s">
        <v>140</v>
      </c>
      <c r="B25" s="50">
        <v>7073.69</v>
      </c>
    </row>
    <row r="26" spans="1:5" x14ac:dyDescent="0.2">
      <c r="A26" s="50" t="s">
        <v>141</v>
      </c>
      <c r="B26" s="50">
        <v>67.819999999999993</v>
      </c>
    </row>
    <row r="27" spans="1:5" x14ac:dyDescent="0.2">
      <c r="A27" s="50" t="s">
        <v>142</v>
      </c>
      <c r="B27" s="50">
        <v>451.22</v>
      </c>
    </row>
    <row r="28" spans="1:5" x14ac:dyDescent="0.2">
      <c r="A28" s="50" t="s">
        <v>143</v>
      </c>
      <c r="E28" s="50">
        <v>44743.5</v>
      </c>
    </row>
    <row r="29" spans="1:5" x14ac:dyDescent="0.2">
      <c r="A29" s="50" t="s">
        <v>144</v>
      </c>
      <c r="B29" s="50">
        <f>854.44+237.7+421.24+788.88+306.66</f>
        <v>2608.92</v>
      </c>
      <c r="C29" s="50">
        <f>393.3+478.8</f>
        <v>872.1</v>
      </c>
    </row>
    <row r="30" spans="1:5" x14ac:dyDescent="0.2">
      <c r="A30" s="50" t="s">
        <v>145</v>
      </c>
      <c r="B30" s="50">
        <v>698.8</v>
      </c>
    </row>
    <row r="31" spans="1:5" x14ac:dyDescent="0.2">
      <c r="A31" s="50" t="s">
        <v>146</v>
      </c>
      <c r="C31" s="50">
        <v>304.38</v>
      </c>
    </row>
    <row r="32" spans="1:5" x14ac:dyDescent="0.2">
      <c r="A32" s="50" t="s">
        <v>50</v>
      </c>
      <c r="B32" s="37">
        <f>100+19.26+480.43</f>
        <v>599.69000000000005</v>
      </c>
      <c r="C32" s="37"/>
      <c r="D32" s="37"/>
      <c r="E32" s="37"/>
    </row>
    <row r="33" spans="1:5" x14ac:dyDescent="0.2">
      <c r="A33" s="50" t="s">
        <v>147</v>
      </c>
      <c r="B33" s="50">
        <f>SUM(B2:B32)</f>
        <v>384104.36999999994</v>
      </c>
      <c r="C33" s="50">
        <f>SUM(C2:C32)</f>
        <v>233051.66</v>
      </c>
      <c r="D33" s="50">
        <f>SUM(D2:D32)</f>
        <v>37132.32</v>
      </c>
      <c r="E33" s="50">
        <f>SUM(E2:E32)</f>
        <v>52400.98</v>
      </c>
    </row>
    <row r="35" spans="1:5" x14ac:dyDescent="0.2">
      <c r="A35" s="61" t="s">
        <v>148</v>
      </c>
    </row>
    <row r="36" spans="1:5" x14ac:dyDescent="0.2">
      <c r="A36" s="61" t="s">
        <v>149</v>
      </c>
      <c r="B36" s="50">
        <f>508.26+198.37</f>
        <v>706.63</v>
      </c>
      <c r="C36" s="50">
        <f>142.49+147</f>
        <v>289.49</v>
      </c>
    </row>
    <row r="37" spans="1:5" x14ac:dyDescent="0.2">
      <c r="A37" s="61" t="s">
        <v>150</v>
      </c>
      <c r="B37" s="50">
        <v>76702.963000000003</v>
      </c>
    </row>
    <row r="38" spans="1:5" x14ac:dyDescent="0.2">
      <c r="A38" s="61" t="s">
        <v>151</v>
      </c>
      <c r="B38" s="50">
        <v>89.85</v>
      </c>
      <c r="D38" s="50">
        <v>4988.53</v>
      </c>
    </row>
    <row r="39" spans="1:5" x14ac:dyDescent="0.2">
      <c r="A39" s="61" t="s">
        <v>152</v>
      </c>
      <c r="B39" s="50">
        <v>1760</v>
      </c>
    </row>
    <row r="40" spans="1:5" x14ac:dyDescent="0.2">
      <c r="A40" s="61" t="s">
        <v>153</v>
      </c>
      <c r="B40" s="50">
        <f>3500+965</f>
        <v>4465</v>
      </c>
      <c r="C40" s="50">
        <v>445</v>
      </c>
    </row>
    <row r="41" spans="1:5" x14ac:dyDescent="0.2">
      <c r="A41" s="61" t="s">
        <v>154</v>
      </c>
      <c r="B41" s="50">
        <f>1106+227.5</f>
        <v>1333.5</v>
      </c>
      <c r="C41" s="50">
        <v>421</v>
      </c>
    </row>
    <row r="42" spans="1:5" x14ac:dyDescent="0.2">
      <c r="A42" s="61" t="s">
        <v>155</v>
      </c>
      <c r="E42" s="50">
        <v>22250</v>
      </c>
    </row>
    <row r="43" spans="1:5" x14ac:dyDescent="0.2">
      <c r="A43" s="61" t="s">
        <v>156</v>
      </c>
      <c r="C43" s="50">
        <v>209.28</v>
      </c>
    </row>
    <row r="44" spans="1:5" x14ac:dyDescent="0.2">
      <c r="A44" s="61" t="s">
        <v>157</v>
      </c>
      <c r="C44" s="50">
        <v>1442.7</v>
      </c>
    </row>
    <row r="45" spans="1:5" x14ac:dyDescent="0.2">
      <c r="A45" s="61" t="s">
        <v>158</v>
      </c>
      <c r="C45" s="50">
        <v>187.2</v>
      </c>
    </row>
    <row r="46" spans="1:5" x14ac:dyDescent="0.2">
      <c r="A46" s="61" t="s">
        <v>159</v>
      </c>
      <c r="D46" s="50">
        <v>119965.14</v>
      </c>
    </row>
    <row r="47" spans="1:5" x14ac:dyDescent="0.2">
      <c r="A47" s="61" t="s">
        <v>160</v>
      </c>
      <c r="B47" s="50">
        <v>486712.45</v>
      </c>
    </row>
    <row r="48" spans="1:5" x14ac:dyDescent="0.2">
      <c r="A48" s="61" t="s">
        <v>161</v>
      </c>
      <c r="B48" s="40">
        <v>1673</v>
      </c>
      <c r="C48" s="40">
        <v>1915</v>
      </c>
      <c r="D48" s="40"/>
      <c r="E48" s="40"/>
    </row>
    <row r="49" spans="1:5" x14ac:dyDescent="0.2">
      <c r="A49" s="61" t="s">
        <v>50</v>
      </c>
      <c r="B49" s="37">
        <f>187+50+22.61+20+123.05</f>
        <v>402.66</v>
      </c>
      <c r="C49" s="37"/>
      <c r="D49" s="37"/>
      <c r="E49" s="37"/>
    </row>
    <row r="50" spans="1:5" x14ac:dyDescent="0.2">
      <c r="B50" s="50">
        <f>SUM(B36:B48)</f>
        <v>573443.39300000004</v>
      </c>
      <c r="C50" s="50">
        <f>SUM(C36:C48)</f>
        <v>4909.67</v>
      </c>
      <c r="D50" s="50">
        <f>SUM(D36:D48)</f>
        <v>124953.67</v>
      </c>
      <c r="E50" s="50">
        <f>SUM(E36:E48)</f>
        <v>22250</v>
      </c>
    </row>
    <row r="52" spans="1:5" x14ac:dyDescent="0.2">
      <c r="A52" s="61" t="s">
        <v>162</v>
      </c>
    </row>
    <row r="53" spans="1:5" x14ac:dyDescent="0.2">
      <c r="A53" s="61" t="s">
        <v>163</v>
      </c>
      <c r="B53" s="50">
        <v>661.38</v>
      </c>
    </row>
    <row r="54" spans="1:5" x14ac:dyDescent="0.2">
      <c r="A54" s="61" t="s">
        <v>164</v>
      </c>
      <c r="B54" s="50">
        <v>35.909999999999997</v>
      </c>
    </row>
    <row r="55" spans="1:5" x14ac:dyDescent="0.2">
      <c r="A55" s="61" t="s">
        <v>165</v>
      </c>
      <c r="B55" s="61">
        <v>313.39999999999998</v>
      </c>
    </row>
    <row r="56" spans="1:5" x14ac:dyDescent="0.2">
      <c r="A56" s="61" t="s">
        <v>166</v>
      </c>
      <c r="B56" s="50">
        <v>380</v>
      </c>
    </row>
    <row r="57" spans="1:5" x14ac:dyDescent="0.2">
      <c r="A57" s="61" t="s">
        <v>167</v>
      </c>
      <c r="B57" s="50">
        <v>3736.5</v>
      </c>
    </row>
    <row r="58" spans="1:5" x14ac:dyDescent="0.2">
      <c r="A58" s="61" t="s">
        <v>168</v>
      </c>
      <c r="B58" s="50">
        <v>1497.74</v>
      </c>
    </row>
    <row r="59" spans="1:5" x14ac:dyDescent="0.2">
      <c r="A59" s="61" t="s">
        <v>169</v>
      </c>
      <c r="B59" s="50">
        <v>228</v>
      </c>
    </row>
    <row r="60" spans="1:5" x14ac:dyDescent="0.2">
      <c r="A60" s="61" t="s">
        <v>62</v>
      </c>
      <c r="B60" s="50">
        <v>376.1</v>
      </c>
    </row>
    <row r="61" spans="1:5" x14ac:dyDescent="0.2">
      <c r="A61" s="61" t="s">
        <v>170</v>
      </c>
      <c r="B61" s="50">
        <v>524.20000000000005</v>
      </c>
    </row>
    <row r="62" spans="1:5" x14ac:dyDescent="0.2">
      <c r="A62" s="61" t="s">
        <v>127</v>
      </c>
      <c r="B62" s="50">
        <v>467.68</v>
      </c>
    </row>
    <row r="63" spans="1:5" x14ac:dyDescent="0.2">
      <c r="A63" s="61" t="s">
        <v>171</v>
      </c>
      <c r="B63" s="50">
        <v>1089.76</v>
      </c>
    </row>
    <row r="64" spans="1:5" x14ac:dyDescent="0.2">
      <c r="A64" s="61" t="s">
        <v>172</v>
      </c>
      <c r="B64" s="50">
        <v>1499.45</v>
      </c>
      <c r="C64" s="50">
        <v>1170.25</v>
      </c>
    </row>
    <row r="65" spans="1:3" x14ac:dyDescent="0.2">
      <c r="A65" s="61" t="s">
        <v>173</v>
      </c>
      <c r="B65" s="50">
        <v>223.17</v>
      </c>
      <c r="C65" s="50">
        <v>267.48</v>
      </c>
    </row>
    <row r="66" spans="1:3" x14ac:dyDescent="0.2">
      <c r="A66" s="61" t="s">
        <v>174</v>
      </c>
      <c r="C66" s="50">
        <v>456.75</v>
      </c>
    </row>
    <row r="67" spans="1:3" x14ac:dyDescent="0.2">
      <c r="A67" s="61" t="s">
        <v>175</v>
      </c>
      <c r="B67" s="50">
        <v>43.77</v>
      </c>
    </row>
    <row r="68" spans="1:3" x14ac:dyDescent="0.2">
      <c r="A68" s="61" t="s">
        <v>176</v>
      </c>
      <c r="B68" s="50">
        <v>8766.3799999999992</v>
      </c>
    </row>
    <row r="69" spans="1:3" x14ac:dyDescent="0.2">
      <c r="A69" s="61" t="s">
        <v>177</v>
      </c>
      <c r="C69" s="50">
        <v>1260.8399999999999</v>
      </c>
    </row>
    <row r="70" spans="1:3" x14ac:dyDescent="0.2">
      <c r="A70" s="61" t="s">
        <v>178</v>
      </c>
      <c r="B70" s="50">
        <v>1797.6</v>
      </c>
    </row>
    <row r="71" spans="1:3" x14ac:dyDescent="0.2">
      <c r="A71" s="61" t="s">
        <v>179</v>
      </c>
      <c r="B71" s="50">
        <v>2561.06</v>
      </c>
    </row>
    <row r="72" spans="1:3" x14ac:dyDescent="0.2">
      <c r="A72" s="61" t="s">
        <v>180</v>
      </c>
      <c r="B72" s="50">
        <v>285.92</v>
      </c>
    </row>
    <row r="73" spans="1:3" x14ac:dyDescent="0.2">
      <c r="A73" s="61" t="s">
        <v>181</v>
      </c>
      <c r="B73" s="50">
        <v>25</v>
      </c>
    </row>
    <row r="74" spans="1:3" x14ac:dyDescent="0.2">
      <c r="A74" s="61" t="s">
        <v>182</v>
      </c>
      <c r="B74" s="50">
        <v>240.84</v>
      </c>
      <c r="C74" s="50">
        <v>67.7</v>
      </c>
    </row>
    <row r="75" spans="1:3" x14ac:dyDescent="0.2">
      <c r="A75" s="61" t="s">
        <v>183</v>
      </c>
      <c r="B75" s="50">
        <v>409.72</v>
      </c>
    </row>
    <row r="76" spans="1:3" x14ac:dyDescent="0.2">
      <c r="A76" s="61" t="s">
        <v>184</v>
      </c>
      <c r="B76" s="50">
        <v>428</v>
      </c>
    </row>
    <row r="77" spans="1:3" x14ac:dyDescent="0.2">
      <c r="A77" s="61" t="s">
        <v>185</v>
      </c>
      <c r="B77" s="50">
        <v>33.909999999999997</v>
      </c>
    </row>
    <row r="78" spans="1:3" x14ac:dyDescent="0.2">
      <c r="A78" s="61" t="s">
        <v>186</v>
      </c>
      <c r="B78" s="50">
        <v>18.77</v>
      </c>
    </row>
    <row r="79" spans="1:3" x14ac:dyDescent="0.2">
      <c r="A79" s="61" t="s">
        <v>187</v>
      </c>
      <c r="B79" s="50">
        <v>273.43</v>
      </c>
    </row>
    <row r="80" spans="1:3" x14ac:dyDescent="0.2">
      <c r="A80" s="61" t="s">
        <v>188</v>
      </c>
      <c r="B80" s="50">
        <f>1267.62-10.65+149.8+288.22</f>
        <v>1694.9899999999998</v>
      </c>
      <c r="C80" s="50">
        <f>105.22+226.66</f>
        <v>331.88</v>
      </c>
    </row>
    <row r="81" spans="1:5" x14ac:dyDescent="0.2">
      <c r="A81" s="61" t="s">
        <v>189</v>
      </c>
      <c r="B81" s="50">
        <v>1022.39</v>
      </c>
    </row>
    <row r="82" spans="1:5" x14ac:dyDescent="0.2">
      <c r="A82" s="61" t="s">
        <v>50</v>
      </c>
      <c r="B82" s="37">
        <f>1851.72+864.16</f>
        <v>2715.88</v>
      </c>
      <c r="C82" s="37"/>
      <c r="D82" s="37"/>
      <c r="E82" s="37"/>
    </row>
    <row r="83" spans="1:5" x14ac:dyDescent="0.2">
      <c r="A83" s="61" t="s">
        <v>190</v>
      </c>
      <c r="B83" s="50">
        <f>SUM(B53:B82)</f>
        <v>31350.95</v>
      </c>
      <c r="C83" s="50">
        <f>SUM(C53:C82)</f>
        <v>3554.8999999999996</v>
      </c>
      <c r="D83" s="50">
        <f>SUM(D53:D82)</f>
        <v>0</v>
      </c>
      <c r="E83" s="50">
        <f>SUM(E53:E82)</f>
        <v>0</v>
      </c>
    </row>
    <row r="85" spans="1:5" x14ac:dyDescent="0.2">
      <c r="A85" s="61" t="s">
        <v>67</v>
      </c>
    </row>
    <row r="86" spans="1:5" x14ac:dyDescent="0.2">
      <c r="A86" s="61" t="s">
        <v>150</v>
      </c>
      <c r="B86" s="50">
        <v>5496.92</v>
      </c>
    </row>
    <row r="87" spans="1:5" x14ac:dyDescent="0.2">
      <c r="A87" s="61" t="s">
        <v>191</v>
      </c>
      <c r="B87" s="37">
        <v>3613.38</v>
      </c>
      <c r="C87" s="37"/>
      <c r="D87" s="37"/>
      <c r="E87" s="37"/>
    </row>
    <row r="88" spans="1:5" x14ac:dyDescent="0.2">
      <c r="A88" s="61" t="s">
        <v>192</v>
      </c>
      <c r="B88" s="50">
        <f>SUM(B86:B87)</f>
        <v>9110.2999999999993</v>
      </c>
      <c r="C88" s="50">
        <f>SUM(C86:C87)</f>
        <v>0</v>
      </c>
      <c r="D88" s="50">
        <f>SUM(D86:D87)</f>
        <v>0</v>
      </c>
      <c r="E88" s="50">
        <f>SUM(E86:E87)</f>
        <v>0</v>
      </c>
    </row>
    <row r="90" spans="1:5" x14ac:dyDescent="0.2">
      <c r="A90" s="61" t="s">
        <v>193</v>
      </c>
    </row>
    <row r="91" spans="1:5" x14ac:dyDescent="0.2">
      <c r="A91" s="61" t="s">
        <v>134</v>
      </c>
      <c r="B91" s="50">
        <v>5350</v>
      </c>
    </row>
    <row r="92" spans="1:5" x14ac:dyDescent="0.2">
      <c r="A92" s="61" t="s">
        <v>136</v>
      </c>
      <c r="B92" s="37">
        <v>204.51</v>
      </c>
      <c r="C92" s="37"/>
      <c r="D92" s="37"/>
      <c r="E92" s="37"/>
    </row>
    <row r="93" spans="1:5" x14ac:dyDescent="0.2">
      <c r="A93" s="61" t="s">
        <v>194</v>
      </c>
      <c r="B93" s="50">
        <f>SUM(B91:B92)</f>
        <v>5554.51</v>
      </c>
      <c r="C93" s="50">
        <f>SUM(C91:C92)</f>
        <v>0</v>
      </c>
      <c r="D93" s="50">
        <f>SUM(D91:D92)</f>
        <v>0</v>
      </c>
      <c r="E93" s="50">
        <f>SUM(E91:E92)</f>
        <v>0</v>
      </c>
    </row>
    <row r="96" spans="1:5" x14ac:dyDescent="0.2">
      <c r="A96" s="61" t="s">
        <v>195</v>
      </c>
      <c r="B96" s="50">
        <f>+B33+B50</f>
        <v>957547.76300000004</v>
      </c>
      <c r="C96" s="50">
        <f>+C33+C50</f>
        <v>237961.33000000002</v>
      </c>
      <c r="D96" s="50">
        <f>+D33+D50</f>
        <v>162085.99</v>
      </c>
      <c r="E96" s="50">
        <f>+E33+E50</f>
        <v>74650.98000000001</v>
      </c>
    </row>
    <row r="97" spans="1:5" x14ac:dyDescent="0.2">
      <c r="A97" s="61" t="s">
        <v>190</v>
      </c>
      <c r="B97" s="50">
        <f>+B83</f>
        <v>31350.95</v>
      </c>
      <c r="C97" s="50">
        <f>+C83</f>
        <v>3554.8999999999996</v>
      </c>
      <c r="D97" s="50">
        <f>+D83</f>
        <v>0</v>
      </c>
      <c r="E97" s="50">
        <f>+E83</f>
        <v>0</v>
      </c>
    </row>
    <row r="98" spans="1:5" x14ac:dyDescent="0.2">
      <c r="A98" s="61" t="s">
        <v>192</v>
      </c>
      <c r="B98" s="50">
        <f>+B88</f>
        <v>9110.2999999999993</v>
      </c>
      <c r="C98" s="50">
        <f>+C88</f>
        <v>0</v>
      </c>
      <c r="D98" s="50">
        <f>+D88</f>
        <v>0</v>
      </c>
      <c r="E98" s="50">
        <f>+E88</f>
        <v>0</v>
      </c>
    </row>
    <row r="99" spans="1:5" x14ac:dyDescent="0.2">
      <c r="A99" s="61" t="s">
        <v>196</v>
      </c>
      <c r="B99" s="37">
        <f>+B93</f>
        <v>5554.51</v>
      </c>
      <c r="C99" s="37">
        <f>+C93</f>
        <v>0</v>
      </c>
      <c r="D99" s="37">
        <f>+D93</f>
        <v>0</v>
      </c>
      <c r="E99" s="37">
        <f>+E93</f>
        <v>0</v>
      </c>
    </row>
    <row r="100" spans="1:5" x14ac:dyDescent="0.2">
      <c r="A100" s="61" t="s">
        <v>197</v>
      </c>
      <c r="B100" s="50">
        <f>SUM(B96:B99)</f>
        <v>1003563.523</v>
      </c>
      <c r="C100" s="50">
        <f>SUM(C96:C99)</f>
        <v>241516.23</v>
      </c>
      <c r="D100" s="50">
        <f>SUM(D96:D99)</f>
        <v>162085.99</v>
      </c>
      <c r="E100" s="50">
        <f>SUM(E96:E99)</f>
        <v>74650.98000000001</v>
      </c>
    </row>
  </sheetData>
  <pageMargins left="0.75" right="0.75" top="1" bottom="1" header="0.5" footer="0.5"/>
  <pageSetup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B1" workbookViewId="0">
      <selection activeCell="B8" sqref="B8"/>
    </sheetView>
  </sheetViews>
  <sheetFormatPr defaultRowHeight="12.75" x14ac:dyDescent="0.2"/>
  <cols>
    <col min="1" max="1" width="28.140625" customWidth="1"/>
    <col min="2" max="2" width="17.7109375" bestFit="1" customWidth="1"/>
    <col min="3" max="3" width="13.140625" customWidth="1"/>
    <col min="5" max="5" width="54.140625" customWidth="1"/>
    <col min="6" max="6" width="15.85546875" customWidth="1"/>
    <col min="7" max="7" width="26.85546875" customWidth="1"/>
    <col min="8" max="8" width="15.28515625" customWidth="1"/>
    <col min="9" max="9" width="21.7109375" customWidth="1"/>
    <col min="10" max="10" width="14.5703125" customWidth="1"/>
  </cols>
  <sheetData>
    <row r="1" spans="1:11" x14ac:dyDescent="0.2">
      <c r="B1" s="62"/>
      <c r="F1" s="63"/>
      <c r="G1" t="s">
        <v>4</v>
      </c>
      <c r="K1" s="10"/>
    </row>
    <row r="2" spans="1:11" s="14" customFormat="1" ht="24.75" customHeight="1" x14ac:dyDescent="0.2">
      <c r="A2" s="11" t="s">
        <v>18</v>
      </c>
      <c r="B2" s="11" t="s">
        <v>19</v>
      </c>
      <c r="C2" s="11" t="s">
        <v>20</v>
      </c>
      <c r="D2" s="12" t="s">
        <v>21</v>
      </c>
      <c r="E2" s="12" t="s">
        <v>22</v>
      </c>
      <c r="F2" s="13" t="s">
        <v>23</v>
      </c>
      <c r="G2" s="11" t="s">
        <v>24</v>
      </c>
      <c r="H2" s="11" t="s">
        <v>25</v>
      </c>
      <c r="I2" s="11" t="s">
        <v>26</v>
      </c>
      <c r="J2" s="11" t="s">
        <v>27</v>
      </c>
      <c r="K2" s="11" t="s">
        <v>28</v>
      </c>
    </row>
    <row r="3" spans="1:11" s="70" customFormat="1" ht="135" x14ac:dyDescent="0.2">
      <c r="A3" s="64" t="s">
        <v>198</v>
      </c>
      <c r="B3" s="65" t="s">
        <v>199</v>
      </c>
      <c r="C3" s="65" t="s">
        <v>200</v>
      </c>
      <c r="D3" s="66">
        <v>36564</v>
      </c>
      <c r="E3" s="65" t="s">
        <v>29</v>
      </c>
      <c r="F3" s="67">
        <v>2500</v>
      </c>
      <c r="G3" s="68" t="s">
        <v>201</v>
      </c>
      <c r="H3" s="66">
        <v>36746</v>
      </c>
      <c r="I3" s="65" t="s">
        <v>30</v>
      </c>
      <c r="J3" s="68" t="s">
        <v>202</v>
      </c>
      <c r="K3" s="69" t="s">
        <v>31</v>
      </c>
    </row>
    <row r="4" spans="1:11" s="70" customFormat="1" ht="78.75" x14ac:dyDescent="0.2">
      <c r="A4" s="64" t="s">
        <v>198</v>
      </c>
      <c r="B4" s="65" t="s">
        <v>203</v>
      </c>
      <c r="C4" s="65" t="s">
        <v>204</v>
      </c>
      <c r="D4" s="66">
        <v>36581</v>
      </c>
      <c r="E4" s="65" t="s">
        <v>29</v>
      </c>
      <c r="F4" s="67">
        <v>13000</v>
      </c>
      <c r="G4" s="68" t="s">
        <v>205</v>
      </c>
      <c r="H4" s="66" t="s">
        <v>206</v>
      </c>
      <c r="I4" s="65" t="s">
        <v>207</v>
      </c>
      <c r="J4" s="68" t="s">
        <v>208</v>
      </c>
      <c r="K4" s="69" t="s">
        <v>209</v>
      </c>
    </row>
    <row r="5" spans="1:11" s="70" customFormat="1" ht="168.75" x14ac:dyDescent="0.2">
      <c r="A5" s="15" t="s">
        <v>210</v>
      </c>
      <c r="B5" s="16" t="s">
        <v>211</v>
      </c>
      <c r="C5" s="16" t="s">
        <v>211</v>
      </c>
      <c r="D5" s="17">
        <v>35439</v>
      </c>
      <c r="E5" s="16" t="s">
        <v>29</v>
      </c>
      <c r="F5" s="18">
        <v>3000</v>
      </c>
      <c r="G5" s="20" t="s">
        <v>212</v>
      </c>
      <c r="H5" s="17">
        <v>35804</v>
      </c>
      <c r="I5" s="16" t="s">
        <v>213</v>
      </c>
      <c r="J5" s="20" t="s">
        <v>214</v>
      </c>
      <c r="K5" s="21" t="s">
        <v>31</v>
      </c>
    </row>
    <row r="6" spans="1:11" s="70" customFormat="1" ht="225" x14ac:dyDescent="0.2">
      <c r="A6" s="15" t="s">
        <v>210</v>
      </c>
      <c r="B6" s="16" t="s">
        <v>215</v>
      </c>
      <c r="C6" s="16" t="s">
        <v>216</v>
      </c>
      <c r="D6" s="17">
        <v>35186</v>
      </c>
      <c r="E6" s="16" t="s">
        <v>217</v>
      </c>
      <c r="F6" s="18">
        <v>48000</v>
      </c>
      <c r="G6" s="20" t="s">
        <v>218</v>
      </c>
      <c r="H6" s="16" t="s">
        <v>219</v>
      </c>
      <c r="I6" s="19" t="s">
        <v>220</v>
      </c>
      <c r="J6" s="20" t="s">
        <v>221</v>
      </c>
      <c r="K6" s="21" t="s">
        <v>31</v>
      </c>
    </row>
    <row r="7" spans="1:11" s="70" customFormat="1" ht="270" x14ac:dyDescent="0.2">
      <c r="A7" s="15" t="s">
        <v>210</v>
      </c>
      <c r="B7" s="16" t="s">
        <v>222</v>
      </c>
      <c r="C7" s="16" t="s">
        <v>222</v>
      </c>
      <c r="D7" s="17">
        <v>35626</v>
      </c>
      <c r="E7" s="16" t="s">
        <v>29</v>
      </c>
      <c r="F7" s="18">
        <v>4000</v>
      </c>
      <c r="G7" s="20" t="s">
        <v>223</v>
      </c>
      <c r="H7" s="16" t="s">
        <v>224</v>
      </c>
      <c r="I7" s="20" t="s">
        <v>225</v>
      </c>
      <c r="J7" s="20" t="s">
        <v>226</v>
      </c>
      <c r="K7" s="21" t="s">
        <v>31</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B8" sqref="B8"/>
    </sheetView>
  </sheetViews>
  <sheetFormatPr defaultRowHeight="12.75" x14ac:dyDescent="0.2"/>
  <cols>
    <col min="1" max="1" width="16" bestFit="1" customWidth="1"/>
    <col min="2" max="2" width="27.5703125" customWidth="1"/>
    <col min="4" max="4" width="25.5703125" customWidth="1"/>
    <col min="5" max="5" width="37" customWidth="1"/>
    <col min="6" max="6" width="22.85546875" customWidth="1"/>
    <col min="7" max="7" width="18.28515625" customWidth="1"/>
    <col min="8" max="9" width="25.5703125" customWidth="1"/>
    <col min="10" max="10" width="43.85546875" customWidth="1"/>
    <col min="11" max="11" width="26.28515625" customWidth="1"/>
    <col min="12" max="12" width="14.140625" customWidth="1"/>
  </cols>
  <sheetData>
    <row r="3" spans="1:12" ht="24.75" customHeight="1" x14ac:dyDescent="0.2">
      <c r="A3" s="22" t="s">
        <v>18</v>
      </c>
      <c r="B3" s="22" t="s">
        <v>242</v>
      </c>
      <c r="C3" s="23" t="s">
        <v>243</v>
      </c>
      <c r="D3" s="23" t="s">
        <v>1</v>
      </c>
      <c r="E3" s="23" t="s">
        <v>244</v>
      </c>
      <c r="F3" s="22" t="s">
        <v>24</v>
      </c>
      <c r="G3" s="75" t="s">
        <v>25</v>
      </c>
      <c r="H3" s="75" t="s">
        <v>245</v>
      </c>
      <c r="I3" s="75" t="s">
        <v>246</v>
      </c>
      <c r="J3" s="22" t="s">
        <v>27</v>
      </c>
      <c r="K3" s="22" t="s">
        <v>50</v>
      </c>
      <c r="L3" s="22" t="s">
        <v>247</v>
      </c>
    </row>
    <row r="4" spans="1:12" ht="114.75" x14ac:dyDescent="0.2">
      <c r="A4" s="71" t="s">
        <v>84</v>
      </c>
      <c r="B4" s="71" t="s">
        <v>227</v>
      </c>
      <c r="C4" s="72">
        <v>35627</v>
      </c>
      <c r="D4" s="71" t="s">
        <v>228</v>
      </c>
      <c r="E4" s="73"/>
      <c r="F4" s="71" t="s">
        <v>229</v>
      </c>
      <c r="G4" s="72" t="s">
        <v>230</v>
      </c>
      <c r="H4" s="71" t="s">
        <v>231</v>
      </c>
      <c r="I4" s="71" t="s">
        <v>231</v>
      </c>
      <c r="J4" s="71" t="s">
        <v>232</v>
      </c>
      <c r="K4" s="71" t="s">
        <v>233</v>
      </c>
      <c r="L4" s="71" t="s">
        <v>234</v>
      </c>
    </row>
    <row r="5" spans="1:12" ht="102" x14ac:dyDescent="0.2">
      <c r="A5" s="71" t="s">
        <v>84</v>
      </c>
      <c r="B5" s="71" t="s">
        <v>235</v>
      </c>
      <c r="C5" s="72">
        <v>36311</v>
      </c>
      <c r="D5" s="73" t="s">
        <v>236</v>
      </c>
      <c r="E5" s="73" t="s">
        <v>237</v>
      </c>
      <c r="F5" s="71"/>
      <c r="G5" s="72">
        <v>38137</v>
      </c>
      <c r="H5" s="74" t="s">
        <v>238</v>
      </c>
      <c r="I5" s="71" t="s">
        <v>239</v>
      </c>
      <c r="J5" s="71" t="s">
        <v>240</v>
      </c>
      <c r="K5" s="71" t="s">
        <v>241</v>
      </c>
      <c r="L5" s="71" t="s">
        <v>234</v>
      </c>
    </row>
    <row r="6" spans="1:12" ht="102" x14ac:dyDescent="0.2">
      <c r="A6" s="71" t="s">
        <v>84</v>
      </c>
      <c r="B6" s="71" t="s">
        <v>248</v>
      </c>
      <c r="C6" s="72">
        <v>35735</v>
      </c>
      <c r="D6" s="71" t="s">
        <v>249</v>
      </c>
      <c r="E6" s="73" t="s">
        <v>250</v>
      </c>
      <c r="F6" s="71" t="s">
        <v>251</v>
      </c>
      <c r="G6" s="72">
        <v>40117</v>
      </c>
      <c r="H6" s="73" t="s">
        <v>252</v>
      </c>
      <c r="I6" s="73" t="s">
        <v>253</v>
      </c>
      <c r="J6" s="71" t="s">
        <v>254</v>
      </c>
      <c r="K6" s="73" t="s">
        <v>255</v>
      </c>
      <c r="L6" s="71" t="s">
        <v>234</v>
      </c>
    </row>
    <row r="7" spans="1:12" ht="153" x14ac:dyDescent="0.2">
      <c r="A7" s="71" t="s">
        <v>84</v>
      </c>
      <c r="B7" s="71" t="s">
        <v>248</v>
      </c>
      <c r="C7" s="72" t="s">
        <v>256</v>
      </c>
      <c r="D7" s="71"/>
      <c r="E7" s="73" t="s">
        <v>257</v>
      </c>
      <c r="F7" s="71" t="s">
        <v>258</v>
      </c>
      <c r="G7" s="72">
        <v>41213</v>
      </c>
      <c r="H7" s="73" t="s">
        <v>259</v>
      </c>
      <c r="I7" s="73" t="s">
        <v>259</v>
      </c>
      <c r="J7" s="73" t="s">
        <v>260</v>
      </c>
      <c r="L7" s="71" t="s">
        <v>234</v>
      </c>
    </row>
    <row r="8" spans="1:12" ht="191.25" x14ac:dyDescent="0.2">
      <c r="A8" s="76" t="s">
        <v>84</v>
      </c>
      <c r="B8" s="76" t="s">
        <v>248</v>
      </c>
      <c r="C8" s="77">
        <v>36160</v>
      </c>
      <c r="D8" s="76" t="s">
        <v>261</v>
      </c>
      <c r="E8" s="76"/>
      <c r="F8" s="76" t="s">
        <v>262</v>
      </c>
      <c r="G8" s="76"/>
      <c r="H8" s="76"/>
      <c r="I8" s="76"/>
      <c r="J8" s="76"/>
      <c r="K8" s="9"/>
      <c r="L8" s="76"/>
    </row>
    <row r="9" spans="1:12" ht="216.75" x14ac:dyDescent="0.2">
      <c r="A9" s="71" t="s">
        <v>406</v>
      </c>
      <c r="B9" s="71" t="s">
        <v>407</v>
      </c>
      <c r="C9" s="72" t="s">
        <v>408</v>
      </c>
      <c r="D9" s="71" t="s">
        <v>409</v>
      </c>
      <c r="E9" s="73" t="s">
        <v>410</v>
      </c>
      <c r="F9" s="73" t="s">
        <v>411</v>
      </c>
      <c r="G9" s="71"/>
      <c r="H9" s="74" t="s">
        <v>412</v>
      </c>
      <c r="I9" s="74" t="s">
        <v>413</v>
      </c>
      <c r="J9" s="71" t="s">
        <v>397</v>
      </c>
      <c r="L9" s="71" t="s">
        <v>414</v>
      </c>
    </row>
  </sheetData>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Normal="100" zoomScaleSheetLayoutView="50" workbookViewId="0">
      <selection activeCell="F16" sqref="F16"/>
    </sheetView>
  </sheetViews>
  <sheetFormatPr defaultRowHeight="12.75" x14ac:dyDescent="0.2"/>
  <cols>
    <col min="1" max="2" width="18.28515625" style="2" customWidth="1"/>
    <col min="3" max="3" width="12.5703125" style="2" customWidth="1"/>
    <col min="4" max="4" width="18.28515625" style="90" customWidth="1"/>
    <col min="5" max="5" width="12.28515625" style="91" customWidth="1"/>
    <col min="6" max="6" width="18.28515625" style="91" customWidth="1"/>
    <col min="7" max="7" width="9.7109375" style="2" customWidth="1"/>
    <col min="8" max="8" width="9.140625" style="2"/>
    <col min="9" max="9" width="14.28515625" style="2" customWidth="1"/>
    <col min="10" max="16384" width="9.140625" style="2"/>
  </cols>
  <sheetData>
    <row r="1" spans="1:9" ht="18" x14ac:dyDescent="0.25">
      <c r="A1" s="94" t="s">
        <v>404</v>
      </c>
    </row>
    <row r="2" spans="1:9" ht="18" x14ac:dyDescent="0.25">
      <c r="A2" s="94" t="s">
        <v>405</v>
      </c>
    </row>
    <row r="4" spans="1:9" x14ac:dyDescent="0.2">
      <c r="A4" s="1" t="s">
        <v>382</v>
      </c>
      <c r="B4" s="1"/>
    </row>
    <row r="5" spans="1:9" ht="38.25" x14ac:dyDescent="0.2">
      <c r="A5" s="3" t="s">
        <v>383</v>
      </c>
      <c r="B5" s="3" t="s">
        <v>384</v>
      </c>
      <c r="C5" s="3" t="s">
        <v>385</v>
      </c>
      <c r="D5" s="92" t="s">
        <v>1</v>
      </c>
      <c r="E5" s="3" t="s">
        <v>386</v>
      </c>
      <c r="F5" s="3" t="s">
        <v>387</v>
      </c>
      <c r="G5" s="3" t="s">
        <v>388</v>
      </c>
      <c r="H5" s="3" t="s">
        <v>389</v>
      </c>
      <c r="I5" s="3" t="s">
        <v>2</v>
      </c>
    </row>
    <row r="6" spans="1:9" x14ac:dyDescent="0.2">
      <c r="A6" s="2" t="s">
        <v>390</v>
      </c>
      <c r="B6" s="2" t="s">
        <v>391</v>
      </c>
      <c r="C6" s="2" t="s">
        <v>392</v>
      </c>
      <c r="D6" s="90">
        <v>85000</v>
      </c>
      <c r="F6" s="25"/>
      <c r="G6" s="93">
        <v>19561</v>
      </c>
      <c r="H6" s="93">
        <v>38048</v>
      </c>
      <c r="I6" s="2" t="s">
        <v>393</v>
      </c>
    </row>
    <row r="7" spans="1:9" ht="25.5" x14ac:dyDescent="0.2">
      <c r="A7" s="2" t="s">
        <v>394</v>
      </c>
      <c r="B7" s="2" t="s">
        <v>395</v>
      </c>
      <c r="C7" s="2" t="s">
        <v>396</v>
      </c>
      <c r="D7" s="90">
        <v>120000</v>
      </c>
      <c r="E7" s="91" t="s">
        <v>31</v>
      </c>
      <c r="F7" s="25" t="s">
        <v>397</v>
      </c>
      <c r="G7" s="93">
        <v>19771</v>
      </c>
      <c r="H7" s="93">
        <v>36193</v>
      </c>
      <c r="I7" s="2" t="s">
        <v>393</v>
      </c>
    </row>
    <row r="8" spans="1:9" x14ac:dyDescent="0.2">
      <c r="A8" s="2" t="s">
        <v>398</v>
      </c>
      <c r="B8" s="2" t="s">
        <v>399</v>
      </c>
      <c r="C8" s="2" t="s">
        <v>400</v>
      </c>
      <c r="D8" s="90">
        <v>48000</v>
      </c>
      <c r="F8" s="25"/>
      <c r="G8" s="93">
        <v>24161</v>
      </c>
      <c r="H8" s="93">
        <v>35849</v>
      </c>
      <c r="I8" s="2" t="s">
        <v>393</v>
      </c>
    </row>
    <row r="9" spans="1:9" x14ac:dyDescent="0.2">
      <c r="A9" s="2" t="s">
        <v>401</v>
      </c>
      <c r="B9" s="2" t="s">
        <v>402</v>
      </c>
      <c r="C9" s="2" t="s">
        <v>403</v>
      </c>
      <c r="D9" s="90">
        <v>28000</v>
      </c>
      <c r="F9" s="25"/>
      <c r="G9" s="93">
        <v>27895</v>
      </c>
      <c r="H9" s="93">
        <v>36612</v>
      </c>
      <c r="I9" s="2" t="s">
        <v>393</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F3" sqref="F3"/>
    </sheetView>
  </sheetViews>
  <sheetFormatPr defaultRowHeight="12.75" x14ac:dyDescent="0.2"/>
  <cols>
    <col min="1" max="1" width="17.85546875" customWidth="1"/>
    <col min="2" max="2" width="14.140625" customWidth="1"/>
    <col min="3" max="3" width="17.5703125" customWidth="1"/>
    <col min="7" max="7" width="10.28515625" bestFit="1" customWidth="1"/>
    <col min="9" max="9" width="44.7109375" customWidth="1"/>
    <col min="10" max="10" width="40.5703125" customWidth="1"/>
  </cols>
  <sheetData>
    <row r="1" spans="1:11" x14ac:dyDescent="0.2">
      <c r="A1" s="1" t="s">
        <v>263</v>
      </c>
      <c r="H1" s="10"/>
    </row>
    <row r="2" spans="1:11" x14ac:dyDescent="0.2">
      <c r="H2" s="10"/>
    </row>
    <row r="3" spans="1:11" x14ac:dyDescent="0.2">
      <c r="H3" s="10"/>
    </row>
    <row r="4" spans="1:11" s="1" customFormat="1" ht="25.5" x14ac:dyDescent="0.2">
      <c r="A4" s="23" t="s">
        <v>32</v>
      </c>
      <c r="B4" s="23" t="s">
        <v>33</v>
      </c>
      <c r="C4" s="23" t="s">
        <v>34</v>
      </c>
      <c r="D4" s="23" t="s">
        <v>35</v>
      </c>
      <c r="E4" s="23" t="s">
        <v>21</v>
      </c>
      <c r="F4" s="23" t="s">
        <v>36</v>
      </c>
      <c r="G4" s="23" t="s">
        <v>37</v>
      </c>
      <c r="H4" s="23"/>
      <c r="I4" s="23" t="s">
        <v>38</v>
      </c>
      <c r="J4" s="23" t="s">
        <v>39</v>
      </c>
    </row>
    <row r="5" spans="1:11" ht="38.25" x14ac:dyDescent="0.2">
      <c r="A5" s="78" t="s">
        <v>264</v>
      </c>
      <c r="B5" s="78" t="s">
        <v>265</v>
      </c>
      <c r="C5" s="78" t="s">
        <v>266</v>
      </c>
      <c r="D5" s="78" t="s">
        <v>267</v>
      </c>
      <c r="E5" s="79">
        <v>35796</v>
      </c>
      <c r="F5" s="79">
        <v>37407</v>
      </c>
      <c r="G5" s="80"/>
      <c r="H5" s="81"/>
      <c r="I5" s="82" t="s">
        <v>268</v>
      </c>
      <c r="J5" s="82"/>
    </row>
    <row r="6" spans="1:11" ht="153" x14ac:dyDescent="0.2">
      <c r="A6" s="78" t="s">
        <v>269</v>
      </c>
      <c r="B6" s="78" t="s">
        <v>265</v>
      </c>
      <c r="C6" s="78" t="s">
        <v>270</v>
      </c>
      <c r="D6" s="78" t="s">
        <v>271</v>
      </c>
      <c r="E6" s="79">
        <v>36526</v>
      </c>
      <c r="F6" s="79">
        <v>38352</v>
      </c>
      <c r="G6" s="80">
        <f>33403</f>
        <v>33403</v>
      </c>
      <c r="H6" s="81" t="s">
        <v>272</v>
      </c>
      <c r="I6" s="83" t="s">
        <v>273</v>
      </c>
      <c r="J6" s="82" t="s">
        <v>274</v>
      </c>
      <c r="K6" s="84"/>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activeCell="I32" sqref="I32"/>
    </sheetView>
  </sheetViews>
  <sheetFormatPr defaultRowHeight="12.75" x14ac:dyDescent="0.2"/>
  <cols>
    <col min="2" max="2" width="31" customWidth="1"/>
    <col min="3" max="3" width="3.28515625" customWidth="1"/>
    <col min="4" max="4" width="14.85546875" bestFit="1" customWidth="1"/>
    <col min="5" max="5" width="4" style="10" customWidth="1"/>
    <col min="6" max="6" width="12.28515625" bestFit="1" customWidth="1"/>
  </cols>
  <sheetData>
    <row r="1" spans="1:6" ht="18" x14ac:dyDescent="0.25">
      <c r="A1" s="30" t="s">
        <v>107</v>
      </c>
    </row>
    <row r="3" spans="1:6" x14ac:dyDescent="0.2">
      <c r="A3" s="31" t="s">
        <v>42</v>
      </c>
      <c r="B3" s="32"/>
      <c r="C3" s="32"/>
      <c r="D3" s="32"/>
      <c r="E3" s="43"/>
      <c r="F3" s="33"/>
    </row>
    <row r="4" spans="1:6" x14ac:dyDescent="0.2">
      <c r="A4" s="85"/>
      <c r="B4" s="35" t="s">
        <v>43</v>
      </c>
      <c r="C4" s="36"/>
      <c r="D4" s="37">
        <f>23491528-6572589</f>
        <v>16918939</v>
      </c>
      <c r="E4" s="39"/>
      <c r="F4" s="38"/>
    </row>
    <row r="5" spans="1:6" x14ac:dyDescent="0.2">
      <c r="A5" s="86"/>
      <c r="B5" s="35" t="s">
        <v>44</v>
      </c>
      <c r="C5" s="41"/>
      <c r="D5" s="37">
        <v>64043842</v>
      </c>
      <c r="E5" s="35"/>
      <c r="F5" s="42">
        <f>+D4/D5</f>
        <v>0.26417745206479026</v>
      </c>
    </row>
    <row r="6" spans="1:6" x14ac:dyDescent="0.2">
      <c r="B6" s="10"/>
    </row>
    <row r="7" spans="1:6" x14ac:dyDescent="0.2">
      <c r="A7" s="31" t="s">
        <v>45</v>
      </c>
      <c r="B7" s="43"/>
      <c r="C7" s="32"/>
      <c r="D7" s="32"/>
      <c r="E7" s="43"/>
      <c r="F7" s="33"/>
    </row>
    <row r="8" spans="1:6" x14ac:dyDescent="0.2">
      <c r="A8" s="85"/>
      <c r="B8" s="35" t="s">
        <v>46</v>
      </c>
      <c r="C8" s="36"/>
      <c r="D8" s="37">
        <v>-9198370</v>
      </c>
      <c r="E8" s="39"/>
      <c r="F8" s="38"/>
    </row>
    <row r="9" spans="1:6" x14ac:dyDescent="0.2">
      <c r="A9" s="86"/>
      <c r="B9" s="35" t="s">
        <v>47</v>
      </c>
      <c r="C9" s="41"/>
      <c r="D9" s="37">
        <v>375150225</v>
      </c>
      <c r="E9" s="35"/>
      <c r="F9" s="46">
        <f>D8/D9</f>
        <v>-2.4519164289452312E-2</v>
      </c>
    </row>
    <row r="10" spans="1:6" x14ac:dyDescent="0.2">
      <c r="B10" s="10"/>
    </row>
    <row r="11" spans="1:6" x14ac:dyDescent="0.2">
      <c r="A11" s="31" t="s">
        <v>52</v>
      </c>
      <c r="B11" s="43"/>
      <c r="C11" s="32"/>
      <c r="D11" s="32"/>
      <c r="E11" s="43"/>
      <c r="F11" s="33"/>
    </row>
    <row r="12" spans="1:6" x14ac:dyDescent="0.2">
      <c r="A12" s="85"/>
      <c r="B12" s="35" t="s">
        <v>53</v>
      </c>
      <c r="C12" s="36"/>
      <c r="D12" s="47">
        <f>+D28</f>
        <v>333261681</v>
      </c>
      <c r="E12" s="39" t="s">
        <v>275</v>
      </c>
      <c r="F12" s="38"/>
    </row>
    <row r="13" spans="1:6" x14ac:dyDescent="0.2">
      <c r="A13" s="85"/>
      <c r="B13" s="39" t="s">
        <v>54</v>
      </c>
      <c r="C13" s="36"/>
      <c r="D13" s="40">
        <f>+D28+D34+D47+D49+D51+D53+D55</f>
        <v>344736494</v>
      </c>
      <c r="E13" s="39"/>
      <c r="F13" s="44">
        <f>D12/D13</f>
        <v>0.96671424928977778</v>
      </c>
    </row>
    <row r="14" spans="1:6" ht="11.25" customHeight="1" x14ac:dyDescent="0.2">
      <c r="A14" s="85"/>
      <c r="B14" s="36"/>
      <c r="C14" s="36"/>
      <c r="D14" s="36"/>
      <c r="E14" s="39"/>
      <c r="F14" s="38"/>
    </row>
    <row r="15" spans="1:6" x14ac:dyDescent="0.2">
      <c r="A15" s="34" t="s">
        <v>55</v>
      </c>
      <c r="B15" s="36" t="s">
        <v>276</v>
      </c>
      <c r="C15" s="36"/>
      <c r="D15" s="40">
        <v>2052532</v>
      </c>
      <c r="E15" s="39"/>
      <c r="F15" s="38"/>
    </row>
    <row r="16" spans="1:6" x14ac:dyDescent="0.2">
      <c r="A16" s="85"/>
      <c r="B16" s="36" t="s">
        <v>277</v>
      </c>
      <c r="C16" s="36"/>
      <c r="D16" s="40">
        <v>10430126</v>
      </c>
      <c r="E16" s="39"/>
      <c r="F16" s="38"/>
    </row>
    <row r="17" spans="1:6" x14ac:dyDescent="0.2">
      <c r="A17" s="85"/>
      <c r="B17" s="36" t="s">
        <v>278</v>
      </c>
      <c r="C17" s="36"/>
      <c r="D17" s="40">
        <v>5082353</v>
      </c>
      <c r="E17" s="39"/>
      <c r="F17" s="38"/>
    </row>
    <row r="18" spans="1:6" x14ac:dyDescent="0.2">
      <c r="A18" s="85"/>
      <c r="B18" s="36" t="s">
        <v>3</v>
      </c>
      <c r="C18" s="36"/>
      <c r="D18" s="40">
        <f>30045936-5304268</f>
        <v>24741668</v>
      </c>
      <c r="E18" s="39"/>
      <c r="F18" s="38"/>
    </row>
    <row r="19" spans="1:6" x14ac:dyDescent="0.2">
      <c r="A19" s="85"/>
      <c r="B19" s="36" t="s">
        <v>279</v>
      </c>
      <c r="C19" s="36"/>
      <c r="D19" s="40">
        <f>31959420-3459420</f>
        <v>28500000</v>
      </c>
      <c r="E19" s="39"/>
      <c r="F19" s="38"/>
    </row>
    <row r="20" spans="1:6" x14ac:dyDescent="0.2">
      <c r="A20" s="85"/>
      <c r="B20" s="36" t="s">
        <v>280</v>
      </c>
      <c r="C20" s="36"/>
      <c r="D20" s="40">
        <v>67139394</v>
      </c>
      <c r="E20" s="39"/>
      <c r="F20" s="38"/>
    </row>
    <row r="21" spans="1:6" x14ac:dyDescent="0.2">
      <c r="A21" s="85"/>
      <c r="B21" s="36" t="s">
        <v>281</v>
      </c>
      <c r="C21" s="36"/>
      <c r="D21" s="40">
        <v>9835816</v>
      </c>
      <c r="E21" s="39"/>
      <c r="F21" s="38"/>
    </row>
    <row r="22" spans="1:6" x14ac:dyDescent="0.2">
      <c r="A22" s="85"/>
      <c r="B22" s="36" t="s">
        <v>282</v>
      </c>
      <c r="C22" s="36"/>
      <c r="D22" s="40">
        <v>779792</v>
      </c>
      <c r="E22" s="39"/>
      <c r="F22" s="38"/>
    </row>
    <row r="23" spans="1:6" x14ac:dyDescent="0.2">
      <c r="A23" s="85"/>
      <c r="B23" s="36" t="s">
        <v>283</v>
      </c>
      <c r="C23" s="36"/>
      <c r="D23" s="40">
        <v>8200000</v>
      </c>
      <c r="E23" s="39"/>
      <c r="F23" s="38"/>
    </row>
    <row r="24" spans="1:6" x14ac:dyDescent="0.2">
      <c r="A24" s="85"/>
      <c r="B24" s="36" t="s">
        <v>284</v>
      </c>
      <c r="C24" s="36"/>
      <c r="D24" s="40">
        <v>500000</v>
      </c>
      <c r="E24" s="39"/>
      <c r="F24" s="38"/>
    </row>
    <row r="25" spans="1:6" x14ac:dyDescent="0.2">
      <c r="A25" s="85"/>
      <c r="B25" s="36" t="s">
        <v>285</v>
      </c>
      <c r="C25" s="36"/>
      <c r="D25" s="40">
        <v>85000000</v>
      </c>
      <c r="E25" s="39"/>
      <c r="F25" s="38"/>
    </row>
    <row r="26" spans="1:6" x14ac:dyDescent="0.2">
      <c r="A26" s="85"/>
      <c r="B26" s="36" t="s">
        <v>286</v>
      </c>
      <c r="C26" s="36"/>
      <c r="D26" s="40">
        <v>90000000</v>
      </c>
      <c r="E26" s="39"/>
      <c r="F26" s="38"/>
    </row>
    <row r="27" spans="1:6" x14ac:dyDescent="0.2">
      <c r="A27" s="85"/>
      <c r="B27" s="36" t="s">
        <v>287</v>
      </c>
      <c r="C27" s="36"/>
      <c r="D27" s="40">
        <v>1000000</v>
      </c>
      <c r="E27" s="39"/>
      <c r="F27" s="38"/>
    </row>
    <row r="28" spans="1:6" ht="13.5" thickBot="1" x14ac:dyDescent="0.25">
      <c r="A28" s="85"/>
      <c r="B28" s="36"/>
      <c r="C28" s="36"/>
      <c r="D28" s="48">
        <f>SUM(D15:D27)</f>
        <v>333261681</v>
      </c>
      <c r="E28" s="39" t="s">
        <v>275</v>
      </c>
      <c r="F28" s="38"/>
    </row>
    <row r="29" spans="1:6" ht="13.5" thickTop="1" x14ac:dyDescent="0.2">
      <c r="A29" s="85"/>
      <c r="B29" s="36"/>
      <c r="C29" s="36"/>
      <c r="D29" s="36"/>
      <c r="E29" s="39"/>
      <c r="F29" s="38"/>
    </row>
    <row r="30" spans="1:6" x14ac:dyDescent="0.2">
      <c r="A30" s="34" t="s">
        <v>54</v>
      </c>
      <c r="B30" s="36" t="s">
        <v>288</v>
      </c>
      <c r="C30" s="36"/>
      <c r="D30" s="36"/>
      <c r="E30" s="39"/>
      <c r="F30" s="38"/>
    </row>
    <row r="31" spans="1:6" x14ac:dyDescent="0.2">
      <c r="A31" s="85"/>
      <c r="B31" s="36" t="s">
        <v>289</v>
      </c>
      <c r="C31" s="36"/>
      <c r="D31" s="40">
        <v>1000000</v>
      </c>
      <c r="E31" s="39"/>
      <c r="F31" s="38"/>
    </row>
    <row r="32" spans="1:6" x14ac:dyDescent="0.2">
      <c r="A32" s="85"/>
      <c r="B32" s="36" t="s">
        <v>290</v>
      </c>
      <c r="C32" s="36"/>
      <c r="D32" s="40">
        <v>15000000</v>
      </c>
      <c r="E32" s="39"/>
      <c r="F32" s="38"/>
    </row>
    <row r="33" spans="1:6" x14ac:dyDescent="0.2">
      <c r="A33" s="85"/>
      <c r="B33" s="36" t="s">
        <v>291</v>
      </c>
      <c r="C33" s="36"/>
      <c r="D33" s="40">
        <v>22500000</v>
      </c>
      <c r="E33" s="39"/>
      <c r="F33" s="38"/>
    </row>
    <row r="34" spans="1:6" ht="13.5" thickBot="1" x14ac:dyDescent="0.25">
      <c r="A34" s="85"/>
      <c r="B34" s="36"/>
      <c r="C34" s="36"/>
      <c r="D34" s="45">
        <f>SUM(D31:D33)</f>
        <v>38500000</v>
      </c>
      <c r="E34" s="39" t="s">
        <v>292</v>
      </c>
      <c r="F34" s="38"/>
    </row>
    <row r="35" spans="1:6" ht="13.5" thickTop="1" x14ac:dyDescent="0.2">
      <c r="A35" s="85"/>
      <c r="B35" s="36"/>
      <c r="C35" s="36"/>
      <c r="D35" s="40"/>
      <c r="E35" s="39"/>
      <c r="F35" s="38"/>
    </row>
    <row r="36" spans="1:6" x14ac:dyDescent="0.2">
      <c r="A36" s="85"/>
      <c r="B36" s="36" t="s">
        <v>293</v>
      </c>
      <c r="C36" s="36"/>
      <c r="D36" s="40"/>
      <c r="E36" s="39"/>
      <c r="F36" s="38"/>
    </row>
    <row r="37" spans="1:6" x14ac:dyDescent="0.2">
      <c r="A37" s="85"/>
      <c r="B37" s="36" t="s">
        <v>294</v>
      </c>
      <c r="C37" s="36"/>
      <c r="D37" s="40">
        <v>1100000</v>
      </c>
      <c r="E37" s="39"/>
      <c r="F37" s="38"/>
    </row>
    <row r="38" spans="1:6" x14ac:dyDescent="0.2">
      <c r="A38" s="85"/>
      <c r="B38" s="36" t="s">
        <v>295</v>
      </c>
      <c r="C38" s="36"/>
      <c r="D38" s="40">
        <v>900000</v>
      </c>
      <c r="E38" s="39"/>
      <c r="F38" s="38"/>
    </row>
    <row r="39" spans="1:6" x14ac:dyDescent="0.2">
      <c r="A39" s="85"/>
      <c r="B39" s="36" t="s">
        <v>296</v>
      </c>
      <c r="C39" s="36"/>
      <c r="D39" s="40">
        <v>1020000</v>
      </c>
      <c r="E39" s="39"/>
      <c r="F39" s="38"/>
    </row>
    <row r="40" spans="1:6" x14ac:dyDescent="0.2">
      <c r="A40" s="85"/>
      <c r="B40" s="36" t="s">
        <v>297</v>
      </c>
      <c r="C40" s="36"/>
      <c r="D40" s="40">
        <v>1500000</v>
      </c>
      <c r="E40" s="39"/>
      <c r="F40" s="38"/>
    </row>
    <row r="41" spans="1:6" x14ac:dyDescent="0.2">
      <c r="A41" s="85"/>
      <c r="B41" s="36" t="s">
        <v>298</v>
      </c>
      <c r="C41" s="36"/>
      <c r="D41" s="40">
        <v>350000</v>
      </c>
      <c r="E41" s="39"/>
      <c r="F41" s="38"/>
    </row>
    <row r="42" spans="1:6" x14ac:dyDescent="0.2">
      <c r="A42" s="85"/>
      <c r="B42" s="36" t="s">
        <v>299</v>
      </c>
      <c r="C42" s="36"/>
      <c r="D42" s="40">
        <v>350000</v>
      </c>
      <c r="E42" s="39"/>
      <c r="F42" s="38"/>
    </row>
    <row r="43" spans="1:6" x14ac:dyDescent="0.2">
      <c r="A43" s="85"/>
      <c r="B43" s="36" t="s">
        <v>300</v>
      </c>
      <c r="C43" s="36"/>
      <c r="D43" s="40">
        <v>700000</v>
      </c>
      <c r="E43" s="39"/>
      <c r="F43" s="38"/>
    </row>
    <row r="44" spans="1:6" x14ac:dyDescent="0.2">
      <c r="A44" s="85"/>
      <c r="B44" s="36" t="s">
        <v>301</v>
      </c>
      <c r="C44" s="36"/>
      <c r="D44" s="40">
        <v>850000</v>
      </c>
      <c r="E44" s="39"/>
      <c r="F44" s="38"/>
    </row>
    <row r="45" spans="1:6" x14ac:dyDescent="0.2">
      <c r="A45" s="85"/>
      <c r="B45" s="36" t="s">
        <v>302</v>
      </c>
      <c r="C45" s="36"/>
      <c r="D45" s="40">
        <v>1400000</v>
      </c>
      <c r="E45" s="39"/>
      <c r="F45" s="38"/>
    </row>
    <row r="46" spans="1:6" x14ac:dyDescent="0.2">
      <c r="A46" s="85"/>
      <c r="B46" s="36" t="s">
        <v>281</v>
      </c>
      <c r="C46" s="36"/>
      <c r="D46" s="40">
        <v>1600000</v>
      </c>
      <c r="E46" s="39"/>
      <c r="F46" s="38"/>
    </row>
    <row r="47" spans="1:6" ht="13.5" thickBot="1" x14ac:dyDescent="0.25">
      <c r="A47" s="85"/>
      <c r="B47" s="36"/>
      <c r="C47" s="36"/>
      <c r="D47" s="45">
        <f>SUM(D37:D46)</f>
        <v>9770000</v>
      </c>
      <c r="E47" s="39" t="s">
        <v>292</v>
      </c>
      <c r="F47" s="38"/>
    </row>
    <row r="48" spans="1:6" ht="13.5" thickTop="1" x14ac:dyDescent="0.2">
      <c r="A48" s="85"/>
      <c r="B48" s="36"/>
      <c r="C48" s="36"/>
      <c r="D48" s="40"/>
      <c r="E48" s="39"/>
      <c r="F48" s="38"/>
    </row>
    <row r="49" spans="1:6" x14ac:dyDescent="0.2">
      <c r="A49" s="85"/>
      <c r="B49" s="36" t="s">
        <v>303</v>
      </c>
      <c r="C49" s="36"/>
      <c r="D49" s="40">
        <v>14675045</v>
      </c>
      <c r="E49" s="39" t="s">
        <v>292</v>
      </c>
      <c r="F49" s="38"/>
    </row>
    <row r="50" spans="1:6" x14ac:dyDescent="0.2">
      <c r="A50" s="85"/>
      <c r="B50" s="36"/>
      <c r="C50" s="36"/>
      <c r="D50" s="40"/>
      <c r="E50" s="39"/>
      <c r="F50" s="38"/>
    </row>
    <row r="51" spans="1:6" x14ac:dyDescent="0.2">
      <c r="A51" s="85"/>
      <c r="B51" s="36" t="s">
        <v>59</v>
      </c>
      <c r="C51" s="36"/>
      <c r="D51" s="40">
        <v>36770293</v>
      </c>
      <c r="E51" s="39" t="s">
        <v>292</v>
      </c>
      <c r="F51" s="38"/>
    </row>
    <row r="52" spans="1:6" x14ac:dyDescent="0.2">
      <c r="A52" s="85"/>
      <c r="B52" s="36"/>
      <c r="C52" s="36"/>
      <c r="D52" s="40"/>
      <c r="E52" s="39"/>
      <c r="F52" s="38"/>
    </row>
    <row r="53" spans="1:6" x14ac:dyDescent="0.2">
      <c r="A53" s="85"/>
      <c r="B53" s="36" t="s">
        <v>60</v>
      </c>
      <c r="C53" s="36"/>
      <c r="D53" s="40">
        <v>-86990083</v>
      </c>
      <c r="E53" s="39" t="s">
        <v>292</v>
      </c>
      <c r="F53" s="38"/>
    </row>
    <row r="54" spans="1:6" x14ac:dyDescent="0.2">
      <c r="A54" s="85"/>
      <c r="B54" s="36"/>
      <c r="C54" s="36"/>
      <c r="D54" s="40"/>
      <c r="E54" s="39"/>
      <c r="F54" s="38"/>
    </row>
    <row r="55" spans="1:6" x14ac:dyDescent="0.2">
      <c r="A55" s="86"/>
      <c r="B55" s="41" t="s">
        <v>304</v>
      </c>
      <c r="C55" s="41"/>
      <c r="D55" s="37">
        <v>-1250442</v>
      </c>
      <c r="E55" s="35" t="s">
        <v>292</v>
      </c>
      <c r="F55" s="49"/>
    </row>
    <row r="56" spans="1:6" x14ac:dyDescent="0.2">
      <c r="D56" s="50"/>
    </row>
    <row r="57" spans="1:6" x14ac:dyDescent="0.2">
      <c r="D57" s="50"/>
    </row>
    <row r="58" spans="1:6" x14ac:dyDescent="0.2">
      <c r="D58" s="50"/>
    </row>
    <row r="59" spans="1:6" x14ac:dyDescent="0.2">
      <c r="D59" s="50"/>
    </row>
    <row r="60" spans="1:6" x14ac:dyDescent="0.2">
      <c r="D60" s="51"/>
    </row>
    <row r="61" spans="1:6" x14ac:dyDescent="0.2">
      <c r="D61" s="51"/>
    </row>
    <row r="62" spans="1:6" x14ac:dyDescent="0.2">
      <c r="D62" s="51"/>
    </row>
    <row r="63" spans="1:6" x14ac:dyDescent="0.2">
      <c r="D63" s="51"/>
    </row>
    <row r="64" spans="1:6" x14ac:dyDescent="0.2">
      <c r="D64" s="51"/>
    </row>
    <row r="65" spans="4:4" x14ac:dyDescent="0.2">
      <c r="D65" s="51"/>
    </row>
    <row r="66" spans="4:4" x14ac:dyDescent="0.2">
      <c r="D66" s="51"/>
    </row>
    <row r="67" spans="4:4" x14ac:dyDescent="0.2">
      <c r="D67" s="51"/>
    </row>
    <row r="68" spans="4:4" x14ac:dyDescent="0.2">
      <c r="D68" s="51"/>
    </row>
    <row r="69" spans="4:4" x14ac:dyDescent="0.2">
      <c r="D69" s="51"/>
    </row>
    <row r="70" spans="4:4" x14ac:dyDescent="0.2">
      <c r="D70" s="51"/>
    </row>
    <row r="71" spans="4:4" x14ac:dyDescent="0.2">
      <c r="D71" s="51"/>
    </row>
    <row r="72" spans="4:4" x14ac:dyDescent="0.2">
      <c r="D72" s="51"/>
    </row>
    <row r="73" spans="4:4" x14ac:dyDescent="0.2">
      <c r="D73" s="51"/>
    </row>
    <row r="74" spans="4:4" x14ac:dyDescent="0.2">
      <c r="D74" s="51"/>
    </row>
    <row r="75" spans="4:4" x14ac:dyDescent="0.2">
      <c r="D75" s="51"/>
    </row>
    <row r="76" spans="4:4" x14ac:dyDescent="0.2">
      <c r="D76" s="51"/>
    </row>
    <row r="77" spans="4:4" x14ac:dyDescent="0.2">
      <c r="D77" s="51"/>
    </row>
    <row r="78" spans="4:4" x14ac:dyDescent="0.2">
      <c r="D78" s="51"/>
    </row>
    <row r="79" spans="4:4" x14ac:dyDescent="0.2">
      <c r="D79" s="51"/>
    </row>
    <row r="80" spans="4:4" x14ac:dyDescent="0.2">
      <c r="D80" s="51"/>
    </row>
    <row r="81" spans="4:4" x14ac:dyDescent="0.2">
      <c r="D81" s="51"/>
    </row>
    <row r="82" spans="4:4" x14ac:dyDescent="0.2">
      <c r="D82" s="51"/>
    </row>
    <row r="83" spans="4:4" x14ac:dyDescent="0.2">
      <c r="D83" s="51"/>
    </row>
    <row r="84" spans="4:4" x14ac:dyDescent="0.2">
      <c r="D84" s="51"/>
    </row>
    <row r="85" spans="4:4" x14ac:dyDescent="0.2">
      <c r="D85" s="51"/>
    </row>
    <row r="86" spans="4:4" x14ac:dyDescent="0.2">
      <c r="D86" s="51"/>
    </row>
    <row r="87" spans="4:4" x14ac:dyDescent="0.2">
      <c r="D87" s="51"/>
    </row>
    <row r="88" spans="4:4" x14ac:dyDescent="0.2">
      <c r="D88" s="51"/>
    </row>
    <row r="89" spans="4:4" x14ac:dyDescent="0.2">
      <c r="D89" s="51"/>
    </row>
    <row r="90" spans="4:4" x14ac:dyDescent="0.2">
      <c r="D90" s="51"/>
    </row>
    <row r="91" spans="4:4" x14ac:dyDescent="0.2">
      <c r="D91" s="51"/>
    </row>
    <row r="92" spans="4:4" x14ac:dyDescent="0.2">
      <c r="D92" s="51"/>
    </row>
    <row r="93" spans="4:4" x14ac:dyDescent="0.2">
      <c r="D93" s="51"/>
    </row>
    <row r="94" spans="4:4" x14ac:dyDescent="0.2">
      <c r="D94" s="51"/>
    </row>
    <row r="95" spans="4:4" x14ac:dyDescent="0.2">
      <c r="D95" s="51"/>
    </row>
    <row r="96" spans="4:4" x14ac:dyDescent="0.2">
      <c r="D96" s="51"/>
    </row>
    <row r="97" spans="4:4" x14ac:dyDescent="0.2">
      <c r="D97" s="51"/>
    </row>
    <row r="98" spans="4:4" x14ac:dyDescent="0.2">
      <c r="D98" s="51"/>
    </row>
    <row r="99" spans="4:4" x14ac:dyDescent="0.2">
      <c r="D99" s="51"/>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3" workbookViewId="0">
      <selection activeCell="I11" sqref="I11"/>
    </sheetView>
  </sheetViews>
  <sheetFormatPr defaultRowHeight="12.75" x14ac:dyDescent="0.2"/>
  <cols>
    <col min="2" max="2" width="31" customWidth="1"/>
    <col min="3" max="3" width="3.28515625" customWidth="1"/>
    <col min="4" max="4" width="14.85546875" bestFit="1" customWidth="1"/>
    <col min="5" max="5" width="4" style="10" customWidth="1"/>
    <col min="6" max="6" width="12.28515625" bestFit="1" customWidth="1"/>
  </cols>
  <sheetData>
    <row r="1" spans="1:6" ht="18" x14ac:dyDescent="0.25">
      <c r="A1" s="30" t="s">
        <v>305</v>
      </c>
    </row>
    <row r="3" spans="1:6" x14ac:dyDescent="0.2">
      <c r="A3" s="31" t="s">
        <v>42</v>
      </c>
      <c r="B3" s="32"/>
      <c r="C3" s="32"/>
      <c r="D3" s="32"/>
      <c r="E3" s="43"/>
      <c r="F3" s="33"/>
    </row>
    <row r="4" spans="1:6" x14ac:dyDescent="0.2">
      <c r="A4" s="85"/>
      <c r="B4" s="35" t="s">
        <v>43</v>
      </c>
      <c r="C4" s="36"/>
      <c r="D4" s="37">
        <v>24499348</v>
      </c>
      <c r="E4" s="39"/>
      <c r="F4" s="38"/>
    </row>
    <row r="5" spans="1:6" x14ac:dyDescent="0.2">
      <c r="A5" s="86"/>
      <c r="B5" s="35" t="s">
        <v>44</v>
      </c>
      <c r="C5" s="41"/>
      <c r="D5" s="37">
        <v>10814821</v>
      </c>
      <c r="E5" s="35"/>
      <c r="F5" s="42">
        <f>+D4/D5</f>
        <v>2.2653493756392269</v>
      </c>
    </row>
    <row r="6" spans="1:6" x14ac:dyDescent="0.2">
      <c r="B6" s="10"/>
    </row>
    <row r="7" spans="1:6" x14ac:dyDescent="0.2">
      <c r="A7" s="31" t="s">
        <v>45</v>
      </c>
      <c r="B7" s="43"/>
      <c r="C7" s="32"/>
      <c r="D7" s="32"/>
      <c r="E7" s="43"/>
      <c r="F7" s="33"/>
    </row>
    <row r="8" spans="1:6" x14ac:dyDescent="0.2">
      <c r="A8" s="85"/>
      <c r="B8" s="35" t="s">
        <v>46</v>
      </c>
      <c r="C8" s="36"/>
      <c r="D8" s="37">
        <v>-3482223</v>
      </c>
      <c r="E8" s="39"/>
      <c r="F8" s="38"/>
    </row>
    <row r="9" spans="1:6" x14ac:dyDescent="0.2">
      <c r="A9" s="86"/>
      <c r="B9" s="35" t="s">
        <v>47</v>
      </c>
      <c r="C9" s="41"/>
      <c r="D9" s="37">
        <v>125631004</v>
      </c>
      <c r="E9" s="35"/>
      <c r="F9" s="46">
        <f>D8/D9</f>
        <v>-2.7717863338893638E-2</v>
      </c>
    </row>
    <row r="10" spans="1:6" x14ac:dyDescent="0.2">
      <c r="B10" s="10"/>
    </row>
    <row r="11" spans="1:6" x14ac:dyDescent="0.2">
      <c r="A11" s="31" t="s">
        <v>52</v>
      </c>
      <c r="B11" s="43"/>
      <c r="C11" s="32"/>
      <c r="D11" s="32"/>
      <c r="E11" s="43"/>
      <c r="F11" s="33"/>
    </row>
    <row r="12" spans="1:6" x14ac:dyDescent="0.2">
      <c r="A12" s="34"/>
      <c r="B12" s="35" t="s">
        <v>53</v>
      </c>
      <c r="C12" s="36"/>
      <c r="D12" s="47">
        <f>+D17</f>
        <v>67350583</v>
      </c>
      <c r="E12" s="39" t="s">
        <v>275</v>
      </c>
      <c r="F12" s="38"/>
    </row>
    <row r="13" spans="1:6" x14ac:dyDescent="0.2">
      <c r="A13" s="34"/>
      <c r="B13" s="39" t="s">
        <v>54</v>
      </c>
      <c r="C13" s="36"/>
      <c r="D13" s="40">
        <f>+D20+D22+D26+D28+D24</f>
        <v>47676790</v>
      </c>
      <c r="E13" s="39" t="s">
        <v>292</v>
      </c>
      <c r="F13" s="44">
        <f>D12/D13</f>
        <v>1.4126492786112488</v>
      </c>
    </row>
    <row r="14" spans="1:6" ht="11.25" customHeight="1" x14ac:dyDescent="0.2">
      <c r="A14" s="34"/>
      <c r="B14" s="36"/>
      <c r="C14" s="36"/>
      <c r="D14" s="36"/>
      <c r="E14" s="39"/>
      <c r="F14" s="38"/>
    </row>
    <row r="15" spans="1:6" x14ac:dyDescent="0.2">
      <c r="A15" s="34" t="s">
        <v>55</v>
      </c>
      <c r="B15" s="36" t="s">
        <v>306</v>
      </c>
      <c r="C15" s="36"/>
      <c r="D15" s="40">
        <v>67139394</v>
      </c>
      <c r="E15" s="39"/>
      <c r="F15" s="38"/>
    </row>
    <row r="16" spans="1:6" x14ac:dyDescent="0.2">
      <c r="A16" s="34"/>
      <c r="B16" s="36" t="s">
        <v>278</v>
      </c>
      <c r="C16" s="36"/>
      <c r="D16" s="40">
        <v>211189</v>
      </c>
      <c r="E16" s="39"/>
      <c r="F16" s="38"/>
    </row>
    <row r="17" spans="1:6" ht="13.5" thickBot="1" x14ac:dyDescent="0.25">
      <c r="A17" s="34"/>
      <c r="B17" s="36"/>
      <c r="C17" s="36"/>
      <c r="D17" s="48">
        <f>SUM(D15:D16)</f>
        <v>67350583</v>
      </c>
      <c r="E17" s="39" t="s">
        <v>275</v>
      </c>
      <c r="F17" s="38"/>
    </row>
    <row r="18" spans="1:6" ht="13.5" thickTop="1" x14ac:dyDescent="0.2">
      <c r="A18" s="34"/>
      <c r="B18" s="36"/>
      <c r="C18" s="36"/>
      <c r="D18" s="36"/>
      <c r="E18" s="39"/>
      <c r="F18" s="38"/>
    </row>
    <row r="19" spans="1:6" x14ac:dyDescent="0.2">
      <c r="A19" s="34" t="s">
        <v>54</v>
      </c>
      <c r="B19" s="36"/>
      <c r="C19" s="36"/>
      <c r="D19" s="40"/>
      <c r="E19" s="39"/>
      <c r="F19" s="38"/>
    </row>
    <row r="20" spans="1:6" x14ac:dyDescent="0.2">
      <c r="A20" s="34"/>
      <c r="B20" s="36" t="s">
        <v>58</v>
      </c>
      <c r="C20" s="36"/>
      <c r="D20" s="40">
        <f>37500000+1000000</f>
        <v>38500000</v>
      </c>
      <c r="E20" s="39" t="s">
        <v>292</v>
      </c>
      <c r="F20" s="38"/>
    </row>
    <row r="21" spans="1:6" x14ac:dyDescent="0.2">
      <c r="A21" s="34"/>
      <c r="B21" s="36"/>
      <c r="C21" s="36"/>
      <c r="D21" s="40"/>
      <c r="E21" s="39"/>
      <c r="F21" s="38"/>
    </row>
    <row r="22" spans="1:6" x14ac:dyDescent="0.2">
      <c r="A22" s="34"/>
      <c r="B22" s="36" t="s">
        <v>59</v>
      </c>
      <c r="C22" s="36"/>
      <c r="D22" s="40">
        <v>46320822</v>
      </c>
      <c r="E22" s="39" t="s">
        <v>292</v>
      </c>
      <c r="F22" s="38"/>
    </row>
    <row r="23" spans="1:6" x14ac:dyDescent="0.2">
      <c r="A23" s="34"/>
      <c r="B23" s="36"/>
      <c r="C23" s="36"/>
      <c r="D23" s="40"/>
      <c r="E23" s="39" t="s">
        <v>4</v>
      </c>
      <c r="F23" s="38"/>
    </row>
    <row r="24" spans="1:6" x14ac:dyDescent="0.2">
      <c r="A24" s="34"/>
      <c r="B24" s="36" t="s">
        <v>307</v>
      </c>
      <c r="C24" s="36"/>
      <c r="D24" s="40">
        <v>8170000</v>
      </c>
      <c r="E24" s="39" t="s">
        <v>292</v>
      </c>
      <c r="F24" s="38"/>
    </row>
    <row r="25" spans="1:6" x14ac:dyDescent="0.2">
      <c r="A25" s="85"/>
      <c r="B25" s="36"/>
      <c r="C25" s="36"/>
      <c r="D25" s="40"/>
      <c r="E25" s="39"/>
      <c r="F25" s="38"/>
    </row>
    <row r="26" spans="1:6" x14ac:dyDescent="0.2">
      <c r="A26" s="85"/>
      <c r="B26" s="36" t="s">
        <v>60</v>
      </c>
      <c r="C26" s="36"/>
      <c r="D26" s="40">
        <v>-44262429</v>
      </c>
      <c r="E26" s="39" t="s">
        <v>292</v>
      </c>
      <c r="F26" s="38"/>
    </row>
    <row r="27" spans="1:6" x14ac:dyDescent="0.2">
      <c r="A27" s="85"/>
      <c r="B27" s="36"/>
      <c r="C27" s="36"/>
      <c r="D27" s="40"/>
      <c r="E27" s="39"/>
      <c r="F27" s="38"/>
    </row>
    <row r="28" spans="1:6" x14ac:dyDescent="0.2">
      <c r="A28" s="86"/>
      <c r="B28" s="41" t="s">
        <v>304</v>
      </c>
      <c r="C28" s="41"/>
      <c r="D28" s="37">
        <v>-1051603</v>
      </c>
      <c r="E28" s="35" t="s">
        <v>292</v>
      </c>
      <c r="F28" s="49"/>
    </row>
    <row r="29" spans="1:6" x14ac:dyDescent="0.2">
      <c r="D29" s="50"/>
    </row>
    <row r="30" spans="1:6" x14ac:dyDescent="0.2">
      <c r="D30" s="50"/>
    </row>
    <row r="31" spans="1:6" x14ac:dyDescent="0.2">
      <c r="D31" s="50"/>
    </row>
    <row r="32" spans="1:6" x14ac:dyDescent="0.2">
      <c r="D32" s="50"/>
    </row>
    <row r="33" spans="4:4" x14ac:dyDescent="0.2">
      <c r="D33" s="51"/>
    </row>
    <row r="34" spans="4:4" x14ac:dyDescent="0.2">
      <c r="D34" s="51"/>
    </row>
    <row r="35" spans="4:4" x14ac:dyDescent="0.2">
      <c r="D35" s="51"/>
    </row>
    <row r="36" spans="4:4" x14ac:dyDescent="0.2">
      <c r="D36" s="51"/>
    </row>
    <row r="37" spans="4:4" x14ac:dyDescent="0.2">
      <c r="D37" s="51"/>
    </row>
    <row r="38" spans="4:4" x14ac:dyDescent="0.2">
      <c r="D38" s="51"/>
    </row>
    <row r="39" spans="4:4" x14ac:dyDescent="0.2">
      <c r="D39" s="51"/>
    </row>
    <row r="40" spans="4:4" x14ac:dyDescent="0.2">
      <c r="D40" s="51"/>
    </row>
    <row r="41" spans="4:4" x14ac:dyDescent="0.2">
      <c r="D41" s="51"/>
    </row>
    <row r="42" spans="4:4" x14ac:dyDescent="0.2">
      <c r="D42" s="51"/>
    </row>
    <row r="43" spans="4:4" x14ac:dyDescent="0.2">
      <c r="D43" s="51"/>
    </row>
    <row r="44" spans="4:4" x14ac:dyDescent="0.2">
      <c r="D44" s="51"/>
    </row>
    <row r="45" spans="4:4" x14ac:dyDescent="0.2">
      <c r="D45" s="51"/>
    </row>
    <row r="46" spans="4:4" x14ac:dyDescent="0.2">
      <c r="D46" s="51"/>
    </row>
    <row r="47" spans="4:4" x14ac:dyDescent="0.2">
      <c r="D47" s="51"/>
    </row>
    <row r="48" spans="4:4" x14ac:dyDescent="0.2">
      <c r="D48" s="51"/>
    </row>
    <row r="49" spans="4:4" x14ac:dyDescent="0.2">
      <c r="D49" s="51"/>
    </row>
    <row r="50" spans="4:4" x14ac:dyDescent="0.2">
      <c r="D50" s="51"/>
    </row>
    <row r="51" spans="4:4" x14ac:dyDescent="0.2">
      <c r="D51" s="51"/>
    </row>
    <row r="52" spans="4:4" x14ac:dyDescent="0.2">
      <c r="D52" s="51"/>
    </row>
    <row r="53" spans="4:4" x14ac:dyDescent="0.2">
      <c r="D53" s="51"/>
    </row>
    <row r="54" spans="4:4" x14ac:dyDescent="0.2">
      <c r="D54" s="51"/>
    </row>
    <row r="55" spans="4:4" x14ac:dyDescent="0.2">
      <c r="D55" s="51"/>
    </row>
    <row r="56" spans="4:4" x14ac:dyDescent="0.2">
      <c r="D56" s="51"/>
    </row>
    <row r="57" spans="4:4" x14ac:dyDescent="0.2">
      <c r="D57" s="51"/>
    </row>
    <row r="58" spans="4:4" x14ac:dyDescent="0.2">
      <c r="D58" s="51"/>
    </row>
    <row r="59" spans="4:4" x14ac:dyDescent="0.2">
      <c r="D59" s="51"/>
    </row>
    <row r="60" spans="4:4" x14ac:dyDescent="0.2">
      <c r="D60" s="51"/>
    </row>
    <row r="61" spans="4:4" x14ac:dyDescent="0.2">
      <c r="D61" s="51"/>
    </row>
    <row r="62" spans="4:4" x14ac:dyDescent="0.2">
      <c r="D62" s="51"/>
    </row>
    <row r="63" spans="4:4" x14ac:dyDescent="0.2">
      <c r="D63" s="51"/>
    </row>
    <row r="64" spans="4:4" x14ac:dyDescent="0.2">
      <c r="D64" s="51"/>
    </row>
    <row r="65" spans="4:4" x14ac:dyDescent="0.2">
      <c r="D65" s="51"/>
    </row>
    <row r="66" spans="4:4" x14ac:dyDescent="0.2">
      <c r="D66" s="51"/>
    </row>
    <row r="67" spans="4:4" x14ac:dyDescent="0.2">
      <c r="D67" s="51"/>
    </row>
    <row r="68" spans="4:4" x14ac:dyDescent="0.2">
      <c r="D68" s="51"/>
    </row>
    <row r="69" spans="4:4" x14ac:dyDescent="0.2">
      <c r="D69" s="51"/>
    </row>
    <row r="70" spans="4:4" x14ac:dyDescent="0.2">
      <c r="D70" s="51"/>
    </row>
    <row r="71" spans="4:4" x14ac:dyDescent="0.2">
      <c r="D71" s="51"/>
    </row>
    <row r="72" spans="4:4" x14ac:dyDescent="0.2">
      <c r="D72" s="51"/>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
  <dimension ref="A1:D189"/>
  <sheetViews>
    <sheetView topLeftCell="A2" workbookViewId="0">
      <selection activeCell="E86" sqref="E86"/>
    </sheetView>
  </sheetViews>
  <sheetFormatPr defaultRowHeight="12.75" x14ac:dyDescent="0.2"/>
  <cols>
    <col min="1" max="1" width="66" customWidth="1"/>
    <col min="2" max="2" width="13.85546875" bestFit="1" customWidth="1"/>
    <col min="3" max="10" width="9.5703125" customWidth="1"/>
  </cols>
  <sheetData>
    <row r="1" spans="1:2" ht="18" x14ac:dyDescent="0.25">
      <c r="A1" s="99" t="s">
        <v>61</v>
      </c>
      <c r="B1" s="99"/>
    </row>
    <row r="2" spans="1:2" ht="18" x14ac:dyDescent="0.25">
      <c r="A2" s="100">
        <v>36616</v>
      </c>
      <c r="B2" s="99"/>
    </row>
    <row r="4" spans="1:2" x14ac:dyDescent="0.2">
      <c r="B4" s="52">
        <v>36616</v>
      </c>
    </row>
    <row r="5" spans="1:2" x14ac:dyDescent="0.2">
      <c r="A5" s="1" t="s">
        <v>65</v>
      </c>
      <c r="B5" s="52"/>
    </row>
    <row r="6" spans="1:2" x14ac:dyDescent="0.2">
      <c r="A6" t="s">
        <v>62</v>
      </c>
      <c r="B6" s="50">
        <v>5293263</v>
      </c>
    </row>
    <row r="7" spans="1:2" x14ac:dyDescent="0.2">
      <c r="A7" t="s">
        <v>63</v>
      </c>
      <c r="B7" s="50">
        <v>1272056</v>
      </c>
    </row>
    <row r="8" spans="1:2" x14ac:dyDescent="0.2">
      <c r="A8" t="s">
        <v>314</v>
      </c>
      <c r="B8" s="50">
        <v>9109724</v>
      </c>
    </row>
    <row r="9" spans="1:2" x14ac:dyDescent="0.2">
      <c r="A9" t="s">
        <v>315</v>
      </c>
      <c r="B9" s="50">
        <v>6572859</v>
      </c>
    </row>
    <row r="10" spans="1:2" x14ac:dyDescent="0.2">
      <c r="A10" t="s">
        <v>316</v>
      </c>
      <c r="B10" s="50">
        <v>521821</v>
      </c>
    </row>
    <row r="11" spans="1:2" x14ac:dyDescent="0.2">
      <c r="A11" t="s">
        <v>317</v>
      </c>
      <c r="B11" s="50">
        <v>721805</v>
      </c>
    </row>
    <row r="12" spans="1:2" s="2" customFormat="1" x14ac:dyDescent="0.2">
      <c r="A12" s="2" t="s">
        <v>64</v>
      </c>
      <c r="B12" s="54">
        <f>SUM(B6:B11)</f>
        <v>23491528</v>
      </c>
    </row>
    <row r="13" spans="1:2" x14ac:dyDescent="0.2">
      <c r="B13" s="50"/>
    </row>
    <row r="14" spans="1:2" x14ac:dyDescent="0.2">
      <c r="A14" t="s">
        <v>320</v>
      </c>
      <c r="B14" s="50">
        <v>60730928</v>
      </c>
    </row>
    <row r="15" spans="1:2" x14ac:dyDescent="0.2">
      <c r="B15" s="50"/>
    </row>
    <row r="16" spans="1:2" x14ac:dyDescent="0.2">
      <c r="A16" s="1" t="s">
        <v>318</v>
      </c>
      <c r="B16" s="50"/>
    </row>
    <row r="17" spans="1:2" x14ac:dyDescent="0.2">
      <c r="A17" t="s">
        <v>319</v>
      </c>
      <c r="B17" s="87">
        <v>181548</v>
      </c>
    </row>
    <row r="18" spans="1:2" x14ac:dyDescent="0.2">
      <c r="B18" s="40"/>
    </row>
    <row r="19" spans="1:2" x14ac:dyDescent="0.2">
      <c r="A19" t="s">
        <v>321</v>
      </c>
      <c r="B19" s="40">
        <v>1053625</v>
      </c>
    </row>
    <row r="20" spans="1:2" x14ac:dyDescent="0.2">
      <c r="B20" s="50"/>
    </row>
    <row r="21" spans="1:2" x14ac:dyDescent="0.2">
      <c r="A21" s="1" t="s">
        <v>68</v>
      </c>
      <c r="B21" s="50"/>
    </row>
    <row r="22" spans="1:2" x14ac:dyDescent="0.2">
      <c r="A22" t="s">
        <v>322</v>
      </c>
      <c r="B22" s="50">
        <v>191426598</v>
      </c>
    </row>
    <row r="23" spans="1:2" x14ac:dyDescent="0.2">
      <c r="A23" t="s">
        <v>323</v>
      </c>
      <c r="B23" s="50">
        <v>40283178</v>
      </c>
    </row>
    <row r="24" spans="1:2" x14ac:dyDescent="0.2">
      <c r="A24" t="s">
        <v>324</v>
      </c>
      <c r="B24" s="50">
        <v>36993152</v>
      </c>
    </row>
    <row r="25" spans="1:2" x14ac:dyDescent="0.2">
      <c r="A25" t="s">
        <v>325</v>
      </c>
      <c r="B25" s="50">
        <v>12307623</v>
      </c>
    </row>
    <row r="26" spans="1:2" x14ac:dyDescent="0.2">
      <c r="A26" t="s">
        <v>326</v>
      </c>
      <c r="B26" s="50">
        <v>8102708</v>
      </c>
    </row>
    <row r="27" spans="1:2" x14ac:dyDescent="0.2">
      <c r="A27" t="s">
        <v>327</v>
      </c>
      <c r="B27" s="50">
        <v>579337</v>
      </c>
    </row>
    <row r="28" spans="1:2" s="2" customFormat="1" x14ac:dyDescent="0.2">
      <c r="A28" s="2" t="s">
        <v>74</v>
      </c>
      <c r="B28" s="54">
        <f>SUM(B22:B27)</f>
        <v>289692596</v>
      </c>
    </row>
    <row r="29" spans="1:2" x14ac:dyDescent="0.2">
      <c r="B29" s="50"/>
    </row>
    <row r="30" spans="1:2" x14ac:dyDescent="0.2">
      <c r="A30" s="1" t="s">
        <v>71</v>
      </c>
      <c r="B30" s="50"/>
    </row>
    <row r="31" spans="1:2" x14ac:dyDescent="0.2">
      <c r="A31" t="s">
        <v>72</v>
      </c>
      <c r="B31" s="50">
        <v>0</v>
      </c>
    </row>
    <row r="32" spans="1:2" x14ac:dyDescent="0.2">
      <c r="B32" s="50"/>
    </row>
    <row r="33" spans="1:2" s="55" customFormat="1" ht="15.75" thickBot="1" x14ac:dyDescent="0.3">
      <c r="A33" s="55" t="s">
        <v>73</v>
      </c>
      <c r="B33" s="56">
        <f>+B12+B17+B28+B31+B14+B19</f>
        <v>375150225</v>
      </c>
    </row>
    <row r="34" spans="1:2" ht="13.5" thickTop="1" x14ac:dyDescent="0.2">
      <c r="B34" s="50"/>
    </row>
    <row r="35" spans="1:2" x14ac:dyDescent="0.2">
      <c r="B35" s="50"/>
    </row>
    <row r="36" spans="1:2" x14ac:dyDescent="0.2">
      <c r="A36" s="1" t="s">
        <v>75</v>
      </c>
      <c r="B36" s="50"/>
    </row>
    <row r="37" spans="1:2" x14ac:dyDescent="0.2">
      <c r="A37" s="1"/>
      <c r="B37" s="50"/>
    </row>
    <row r="38" spans="1:2" x14ac:dyDescent="0.2">
      <c r="A38" s="1" t="s">
        <v>80</v>
      </c>
      <c r="B38" s="50"/>
    </row>
    <row r="39" spans="1:2" x14ac:dyDescent="0.2">
      <c r="A39" t="s">
        <v>76</v>
      </c>
      <c r="B39" s="50">
        <v>15360241</v>
      </c>
    </row>
    <row r="40" spans="1:2" x14ac:dyDescent="0.2">
      <c r="A40" t="s">
        <v>57</v>
      </c>
      <c r="B40" s="50">
        <v>6289803</v>
      </c>
    </row>
    <row r="41" spans="1:2" x14ac:dyDescent="0.2">
      <c r="A41" t="s">
        <v>328</v>
      </c>
      <c r="B41" s="50">
        <v>40341266</v>
      </c>
    </row>
    <row r="42" spans="1:2" x14ac:dyDescent="0.2">
      <c r="A42" t="s">
        <v>276</v>
      </c>
      <c r="B42" s="50">
        <v>2052532</v>
      </c>
    </row>
    <row r="43" spans="1:2" x14ac:dyDescent="0.2">
      <c r="A43" t="s">
        <v>78</v>
      </c>
      <c r="B43" s="87">
        <f>SUM(B39:B42)</f>
        <v>64043842</v>
      </c>
    </row>
    <row r="44" spans="1:2" x14ac:dyDescent="0.2">
      <c r="B44" s="50"/>
    </row>
    <row r="45" spans="1:2" x14ac:dyDescent="0.2">
      <c r="A45" s="1" t="s">
        <v>329</v>
      </c>
      <c r="B45" s="50"/>
    </row>
    <row r="46" spans="1:2" x14ac:dyDescent="0.2">
      <c r="A46" t="s">
        <v>330</v>
      </c>
      <c r="B46" s="50">
        <v>10430126</v>
      </c>
    </row>
    <row r="47" spans="1:2" x14ac:dyDescent="0.2">
      <c r="A47" t="s">
        <v>278</v>
      </c>
      <c r="B47" s="50">
        <v>5082353</v>
      </c>
    </row>
    <row r="48" spans="1:2" x14ac:dyDescent="0.2">
      <c r="A48" t="s">
        <v>87</v>
      </c>
      <c r="B48" s="87">
        <f>SUM(B46:B47)</f>
        <v>15512479</v>
      </c>
    </row>
    <row r="49" spans="1:2" x14ac:dyDescent="0.2">
      <c r="B49" s="50"/>
    </row>
    <row r="50" spans="1:2" x14ac:dyDescent="0.2">
      <c r="A50" s="1" t="s">
        <v>79</v>
      </c>
      <c r="B50" s="50"/>
    </row>
    <row r="51" spans="1:2" x14ac:dyDescent="0.2">
      <c r="A51" t="s">
        <v>81</v>
      </c>
      <c r="B51" s="50">
        <v>0</v>
      </c>
    </row>
    <row r="52" spans="1:2" x14ac:dyDescent="0.2">
      <c r="A52" t="s">
        <v>56</v>
      </c>
      <c r="B52" s="50">
        <v>275355403</v>
      </c>
    </row>
    <row r="53" spans="1:2" x14ac:dyDescent="0.2">
      <c r="A53" t="s">
        <v>58</v>
      </c>
      <c r="B53" s="50">
        <v>16000000</v>
      </c>
    </row>
    <row r="54" spans="1:2" x14ac:dyDescent="0.2">
      <c r="A54" t="s">
        <v>331</v>
      </c>
      <c r="B54" s="50">
        <v>8763688</v>
      </c>
    </row>
    <row r="55" spans="1:2" x14ac:dyDescent="0.2">
      <c r="A55" t="s">
        <v>332</v>
      </c>
      <c r="B55" s="50">
        <v>14675045</v>
      </c>
    </row>
    <row r="56" spans="1:2" x14ac:dyDescent="0.2">
      <c r="B56" s="50">
        <v>0</v>
      </c>
    </row>
    <row r="57" spans="1:2" x14ac:dyDescent="0.2">
      <c r="A57" t="s">
        <v>82</v>
      </c>
      <c r="B57" s="87">
        <f>SUM(B51:B56)</f>
        <v>314794136</v>
      </c>
    </row>
    <row r="58" spans="1:2" x14ac:dyDescent="0.2">
      <c r="B58" s="50"/>
    </row>
    <row r="59" spans="1:2" x14ac:dyDescent="0.2">
      <c r="A59" s="1" t="s">
        <v>88</v>
      </c>
      <c r="B59" s="53">
        <f>+B43+B48+B57</f>
        <v>394350457</v>
      </c>
    </row>
    <row r="60" spans="1:2" x14ac:dyDescent="0.2">
      <c r="B60" s="50"/>
    </row>
    <row r="61" spans="1:2" x14ac:dyDescent="0.2">
      <c r="B61" s="50"/>
    </row>
    <row r="62" spans="1:2" x14ac:dyDescent="0.2">
      <c r="A62" s="1" t="s">
        <v>89</v>
      </c>
      <c r="B62" s="50"/>
    </row>
    <row r="63" spans="1:2" x14ac:dyDescent="0.2">
      <c r="A63" t="s">
        <v>59</v>
      </c>
      <c r="B63" s="50">
        <v>36770293</v>
      </c>
    </row>
    <row r="64" spans="1:2" x14ac:dyDescent="0.2">
      <c r="A64" t="s">
        <v>333</v>
      </c>
      <c r="B64" s="50">
        <v>22500000</v>
      </c>
    </row>
    <row r="65" spans="1:4" x14ac:dyDescent="0.2">
      <c r="A65" t="s">
        <v>334</v>
      </c>
      <c r="B65" s="50">
        <v>9770000</v>
      </c>
    </row>
    <row r="66" spans="1:4" x14ac:dyDescent="0.2">
      <c r="A66" t="s">
        <v>335</v>
      </c>
      <c r="B66" s="50">
        <v>-1250442</v>
      </c>
    </row>
    <row r="67" spans="1:4" x14ac:dyDescent="0.2">
      <c r="A67" t="s">
        <v>90</v>
      </c>
      <c r="B67" s="50">
        <v>-86990083</v>
      </c>
    </row>
    <row r="68" spans="1:4" s="1" customFormat="1" x14ac:dyDescent="0.2">
      <c r="A68" s="1" t="s">
        <v>91</v>
      </c>
      <c r="B68" s="57">
        <f>SUM(B63:B67)</f>
        <v>-19200232</v>
      </c>
    </row>
    <row r="69" spans="1:4" x14ac:dyDescent="0.2">
      <c r="B69" s="50"/>
    </row>
    <row r="70" spans="1:4" ht="13.5" thickBot="1" x14ac:dyDescent="0.25">
      <c r="A70" s="1" t="s">
        <v>92</v>
      </c>
      <c r="B70" s="58">
        <f>+B59+B68</f>
        <v>375150225</v>
      </c>
    </row>
    <row r="71" spans="1:4" ht="13.5" thickTop="1" x14ac:dyDescent="0.2">
      <c r="B71" s="50"/>
    </row>
    <row r="72" spans="1:4" x14ac:dyDescent="0.2">
      <c r="A72" t="s">
        <v>94</v>
      </c>
      <c r="B72" s="50">
        <f>+B70-B33</f>
        <v>0</v>
      </c>
    </row>
    <row r="73" spans="1:4" x14ac:dyDescent="0.2">
      <c r="B73" s="50"/>
    </row>
    <row r="74" spans="1:4" x14ac:dyDescent="0.2">
      <c r="A74" s="1" t="s">
        <v>95</v>
      </c>
      <c r="B74" s="50"/>
    </row>
    <row r="75" spans="1:4" x14ac:dyDescent="0.2">
      <c r="A75" s="1" t="s">
        <v>99</v>
      </c>
      <c r="B75" s="50"/>
    </row>
    <row r="76" spans="1:4" x14ac:dyDescent="0.2">
      <c r="A76" t="s">
        <v>336</v>
      </c>
      <c r="B76" s="50">
        <v>460590</v>
      </c>
      <c r="D76" s="88"/>
    </row>
    <row r="77" spans="1:4" x14ac:dyDescent="0.2">
      <c r="A77" t="s">
        <v>308</v>
      </c>
      <c r="B77" s="87">
        <f>SUM(B76:B76)</f>
        <v>460590</v>
      </c>
      <c r="D77" s="88"/>
    </row>
    <row r="78" spans="1:4" x14ac:dyDescent="0.2">
      <c r="B78" s="50"/>
    </row>
    <row r="79" spans="1:4" x14ac:dyDescent="0.2">
      <c r="A79" s="1" t="s">
        <v>98</v>
      </c>
      <c r="B79" s="50"/>
    </row>
    <row r="80" spans="1:4" x14ac:dyDescent="0.2">
      <c r="A80" t="s">
        <v>337</v>
      </c>
      <c r="B80" s="50">
        <v>1196634</v>
      </c>
    </row>
    <row r="81" spans="1:2" x14ac:dyDescent="0.2">
      <c r="A81" t="s">
        <v>338</v>
      </c>
      <c r="B81" s="50">
        <v>1091314</v>
      </c>
    </row>
    <row r="82" spans="1:2" x14ac:dyDescent="0.2">
      <c r="A82" t="s">
        <v>310</v>
      </c>
      <c r="B82" s="50">
        <v>461718</v>
      </c>
    </row>
    <row r="83" spans="1:2" x14ac:dyDescent="0.2">
      <c r="A83" t="s">
        <v>339</v>
      </c>
      <c r="B83" s="50">
        <v>4832195</v>
      </c>
    </row>
    <row r="84" spans="1:2" x14ac:dyDescent="0.2">
      <c r="A84" t="s">
        <v>103</v>
      </c>
      <c r="B84" s="50">
        <v>2221348</v>
      </c>
    </row>
    <row r="85" spans="1:2" x14ac:dyDescent="0.2">
      <c r="A85" t="s">
        <v>340</v>
      </c>
      <c r="B85" s="50">
        <v>768960</v>
      </c>
    </row>
    <row r="86" spans="1:2" ht="13.5" thickBot="1" x14ac:dyDescent="0.25">
      <c r="A86" t="s">
        <v>313</v>
      </c>
      <c r="B86" s="45">
        <f>SUM(B80:B85)</f>
        <v>10572169</v>
      </c>
    </row>
    <row r="87" spans="1:2" ht="13.5" thickTop="1" x14ac:dyDescent="0.2">
      <c r="B87" s="50">
        <v>0</v>
      </c>
    </row>
    <row r="88" spans="1:2" x14ac:dyDescent="0.2">
      <c r="A88" t="s">
        <v>341</v>
      </c>
      <c r="B88" s="50">
        <v>108150</v>
      </c>
    </row>
    <row r="89" spans="1:2" x14ac:dyDescent="0.2">
      <c r="A89" t="s">
        <v>342</v>
      </c>
      <c r="B89" s="50">
        <v>805059</v>
      </c>
    </row>
    <row r="90" spans="1:2" x14ac:dyDescent="0.2">
      <c r="A90" t="s">
        <v>4</v>
      </c>
      <c r="B90" s="50">
        <v>0</v>
      </c>
    </row>
    <row r="91" spans="1:2" ht="13.5" thickBot="1" x14ac:dyDescent="0.25">
      <c r="A91" s="1" t="s">
        <v>343</v>
      </c>
      <c r="B91" s="58">
        <f>+B76-B86+B88+B89</f>
        <v>-9198370</v>
      </c>
    </row>
    <row r="92" spans="1:2" ht="13.5" thickTop="1" x14ac:dyDescent="0.2">
      <c r="B92" s="50"/>
    </row>
    <row r="93" spans="1:2" x14ac:dyDescent="0.2">
      <c r="B93" s="50"/>
    </row>
    <row r="94" spans="1:2" x14ac:dyDescent="0.2">
      <c r="B94" s="50"/>
    </row>
    <row r="95" spans="1:2" x14ac:dyDescent="0.2">
      <c r="B95" s="50"/>
    </row>
    <row r="96" spans="1:2" x14ac:dyDescent="0.2">
      <c r="B96" s="50"/>
    </row>
    <row r="97" spans="2:2" x14ac:dyDescent="0.2">
      <c r="B97" s="50"/>
    </row>
    <row r="98" spans="2:2" x14ac:dyDescent="0.2">
      <c r="B98" s="50"/>
    </row>
    <row r="99" spans="2:2" x14ac:dyDescent="0.2">
      <c r="B99" s="50"/>
    </row>
    <row r="100" spans="2:2" x14ac:dyDescent="0.2">
      <c r="B100" s="50"/>
    </row>
    <row r="101" spans="2:2" x14ac:dyDescent="0.2">
      <c r="B101" s="50"/>
    </row>
    <row r="102" spans="2:2" x14ac:dyDescent="0.2">
      <c r="B102" s="50"/>
    </row>
    <row r="103" spans="2:2" x14ac:dyDescent="0.2">
      <c r="B103" s="50"/>
    </row>
    <row r="104" spans="2:2" x14ac:dyDescent="0.2">
      <c r="B104" s="50"/>
    </row>
    <row r="105" spans="2:2" x14ac:dyDescent="0.2">
      <c r="B105" s="50"/>
    </row>
    <row r="106" spans="2:2" x14ac:dyDescent="0.2">
      <c r="B106" s="50"/>
    </row>
    <row r="107" spans="2:2" x14ac:dyDescent="0.2">
      <c r="B107" s="50"/>
    </row>
    <row r="108" spans="2:2" x14ac:dyDescent="0.2">
      <c r="B108" s="50"/>
    </row>
    <row r="109" spans="2:2" x14ac:dyDescent="0.2">
      <c r="B109" s="50"/>
    </row>
    <row r="110" spans="2:2" x14ac:dyDescent="0.2">
      <c r="B110" s="50"/>
    </row>
    <row r="111" spans="2:2" x14ac:dyDescent="0.2">
      <c r="B111" s="50"/>
    </row>
    <row r="112" spans="2:2" x14ac:dyDescent="0.2">
      <c r="B112" s="50"/>
    </row>
    <row r="113" spans="2:2" x14ac:dyDescent="0.2">
      <c r="B113" s="50"/>
    </row>
    <row r="114" spans="2:2" x14ac:dyDescent="0.2">
      <c r="B114" s="50"/>
    </row>
    <row r="115" spans="2:2" x14ac:dyDescent="0.2">
      <c r="B115" s="50"/>
    </row>
    <row r="116" spans="2:2" x14ac:dyDescent="0.2">
      <c r="B116" s="50"/>
    </row>
    <row r="117" spans="2:2" x14ac:dyDescent="0.2">
      <c r="B117" s="50"/>
    </row>
    <row r="118" spans="2:2" x14ac:dyDescent="0.2">
      <c r="B118" s="50"/>
    </row>
    <row r="119" spans="2:2" x14ac:dyDescent="0.2">
      <c r="B119" s="50"/>
    </row>
    <row r="120" spans="2:2" x14ac:dyDescent="0.2">
      <c r="B120" s="50"/>
    </row>
    <row r="121" spans="2:2" x14ac:dyDescent="0.2">
      <c r="B121" s="50"/>
    </row>
    <row r="122" spans="2:2" x14ac:dyDescent="0.2">
      <c r="B122" s="50"/>
    </row>
    <row r="123" spans="2:2" x14ac:dyDescent="0.2">
      <c r="B123" s="50"/>
    </row>
    <row r="124" spans="2:2" x14ac:dyDescent="0.2">
      <c r="B124" s="50"/>
    </row>
    <row r="125" spans="2:2" x14ac:dyDescent="0.2">
      <c r="B125" s="50"/>
    </row>
    <row r="126" spans="2:2" x14ac:dyDescent="0.2">
      <c r="B126" s="50"/>
    </row>
    <row r="127" spans="2:2" x14ac:dyDescent="0.2">
      <c r="B127" s="50"/>
    </row>
    <row r="128" spans="2:2" x14ac:dyDescent="0.2">
      <c r="B128" s="50"/>
    </row>
    <row r="129" spans="2:2" x14ac:dyDescent="0.2">
      <c r="B129" s="50"/>
    </row>
    <row r="130" spans="2:2" x14ac:dyDescent="0.2">
      <c r="B130" s="50"/>
    </row>
    <row r="131" spans="2:2" x14ac:dyDescent="0.2">
      <c r="B131" s="50"/>
    </row>
    <row r="132" spans="2:2" x14ac:dyDescent="0.2">
      <c r="B132" s="50"/>
    </row>
    <row r="133" spans="2:2" x14ac:dyDescent="0.2">
      <c r="B133" s="50"/>
    </row>
    <row r="134" spans="2:2" x14ac:dyDescent="0.2">
      <c r="B134" s="50"/>
    </row>
    <row r="135" spans="2:2" x14ac:dyDescent="0.2">
      <c r="B135" s="50"/>
    </row>
    <row r="136" spans="2:2" x14ac:dyDescent="0.2">
      <c r="B136" s="50"/>
    </row>
    <row r="137" spans="2:2" x14ac:dyDescent="0.2">
      <c r="B137" s="50"/>
    </row>
    <row r="138" spans="2:2" x14ac:dyDescent="0.2">
      <c r="B138" s="50"/>
    </row>
    <row r="139" spans="2:2" x14ac:dyDescent="0.2">
      <c r="B139" s="50"/>
    </row>
    <row r="140" spans="2:2" x14ac:dyDescent="0.2">
      <c r="B140" s="50"/>
    </row>
    <row r="141" spans="2:2" x14ac:dyDescent="0.2">
      <c r="B141" s="50"/>
    </row>
    <row r="142" spans="2:2" x14ac:dyDescent="0.2">
      <c r="B142" s="50"/>
    </row>
    <row r="143" spans="2:2" x14ac:dyDescent="0.2">
      <c r="B143" s="50"/>
    </row>
    <row r="144" spans="2:2" x14ac:dyDescent="0.2">
      <c r="B144" s="50"/>
    </row>
    <row r="145" spans="2:2" x14ac:dyDescent="0.2">
      <c r="B145" s="50"/>
    </row>
    <row r="146" spans="2:2" x14ac:dyDescent="0.2">
      <c r="B146" s="50"/>
    </row>
    <row r="147" spans="2:2" x14ac:dyDescent="0.2">
      <c r="B147" s="50"/>
    </row>
    <row r="148" spans="2:2" x14ac:dyDescent="0.2">
      <c r="B148" s="50"/>
    </row>
    <row r="149" spans="2:2" x14ac:dyDescent="0.2">
      <c r="B149" s="50"/>
    </row>
    <row r="150" spans="2:2" x14ac:dyDescent="0.2">
      <c r="B150" s="50"/>
    </row>
    <row r="151" spans="2:2" x14ac:dyDescent="0.2">
      <c r="B151" s="50"/>
    </row>
    <row r="152" spans="2:2" x14ac:dyDescent="0.2">
      <c r="B152" s="50"/>
    </row>
    <row r="153" spans="2:2" x14ac:dyDescent="0.2">
      <c r="B153" s="50"/>
    </row>
    <row r="154" spans="2:2" x14ac:dyDescent="0.2">
      <c r="B154" s="50"/>
    </row>
    <row r="155" spans="2:2" x14ac:dyDescent="0.2">
      <c r="B155" s="50"/>
    </row>
    <row r="156" spans="2:2" x14ac:dyDescent="0.2">
      <c r="B156" s="50"/>
    </row>
    <row r="157" spans="2:2" x14ac:dyDescent="0.2">
      <c r="B157" s="50"/>
    </row>
    <row r="158" spans="2:2" x14ac:dyDescent="0.2">
      <c r="B158" s="50"/>
    </row>
    <row r="159" spans="2:2" x14ac:dyDescent="0.2">
      <c r="B159" s="50"/>
    </row>
    <row r="160" spans="2:2" x14ac:dyDescent="0.2">
      <c r="B160" s="50"/>
    </row>
    <row r="161" spans="2:2" x14ac:dyDescent="0.2">
      <c r="B161" s="50"/>
    </row>
    <row r="162" spans="2:2" x14ac:dyDescent="0.2">
      <c r="B162" s="50"/>
    </row>
    <row r="163" spans="2:2" x14ac:dyDescent="0.2">
      <c r="B163" s="50"/>
    </row>
    <row r="164" spans="2:2" x14ac:dyDescent="0.2">
      <c r="B164" s="50"/>
    </row>
    <row r="165" spans="2:2" x14ac:dyDescent="0.2">
      <c r="B165" s="50"/>
    </row>
    <row r="166" spans="2:2" x14ac:dyDescent="0.2">
      <c r="B166" s="50"/>
    </row>
    <row r="167" spans="2:2" x14ac:dyDescent="0.2">
      <c r="B167" s="50"/>
    </row>
    <row r="168" spans="2:2" x14ac:dyDescent="0.2">
      <c r="B168" s="50"/>
    </row>
    <row r="169" spans="2:2" x14ac:dyDescent="0.2">
      <c r="B169" s="50"/>
    </row>
    <row r="170" spans="2:2" x14ac:dyDescent="0.2">
      <c r="B170" s="50"/>
    </row>
    <row r="171" spans="2:2" x14ac:dyDescent="0.2">
      <c r="B171" s="50"/>
    </row>
    <row r="172" spans="2:2" x14ac:dyDescent="0.2">
      <c r="B172" s="50"/>
    </row>
    <row r="173" spans="2:2" x14ac:dyDescent="0.2">
      <c r="B173" s="50"/>
    </row>
    <row r="174" spans="2:2" x14ac:dyDescent="0.2">
      <c r="B174" s="50"/>
    </row>
    <row r="175" spans="2:2" x14ac:dyDescent="0.2">
      <c r="B175" s="50"/>
    </row>
    <row r="176" spans="2:2" x14ac:dyDescent="0.2">
      <c r="B176" s="50"/>
    </row>
    <row r="177" spans="2:2" x14ac:dyDescent="0.2">
      <c r="B177" s="50"/>
    </row>
    <row r="178" spans="2:2" x14ac:dyDescent="0.2">
      <c r="B178" s="50"/>
    </row>
    <row r="179" spans="2:2" x14ac:dyDescent="0.2">
      <c r="B179" s="50"/>
    </row>
    <row r="180" spans="2:2" x14ac:dyDescent="0.2">
      <c r="B180" s="50"/>
    </row>
    <row r="181" spans="2:2" x14ac:dyDescent="0.2">
      <c r="B181" s="50"/>
    </row>
    <row r="182" spans="2:2" x14ac:dyDescent="0.2">
      <c r="B182" s="50"/>
    </row>
    <row r="183" spans="2:2" x14ac:dyDescent="0.2">
      <c r="B183" s="50"/>
    </row>
    <row r="184" spans="2:2" x14ac:dyDescent="0.2">
      <c r="B184" s="50"/>
    </row>
    <row r="185" spans="2:2" x14ac:dyDescent="0.2">
      <c r="B185" s="50"/>
    </row>
    <row r="186" spans="2:2" x14ac:dyDescent="0.2">
      <c r="B186" s="50"/>
    </row>
    <row r="187" spans="2:2" x14ac:dyDescent="0.2">
      <c r="B187" s="50"/>
    </row>
    <row r="188" spans="2:2" x14ac:dyDescent="0.2">
      <c r="B188" s="50"/>
    </row>
    <row r="189" spans="2:2" x14ac:dyDescent="0.2">
      <c r="B189" s="50"/>
    </row>
  </sheetData>
  <mergeCells count="2">
    <mergeCell ref="A1:B1"/>
    <mergeCell ref="A2:B2"/>
  </mergeCells>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AP Aging</vt:lpstr>
      <vt:lpstr>Consulting Agreements</vt:lpstr>
      <vt:lpstr>Employee Agreements</vt:lpstr>
      <vt:lpstr>Employee List - San Diego</vt:lpstr>
      <vt:lpstr>Lease Agreements</vt:lpstr>
      <vt:lpstr>Kafus Ind LTD Consolidat Ratios</vt:lpstr>
      <vt:lpstr>Kafus Ind LTD Vancouver Ratios</vt:lpstr>
      <vt:lpstr>Kafus Ind LT Consolidated FS</vt:lpstr>
      <vt:lpstr>Kafus Ind Vancouver FS</vt:lpstr>
      <vt:lpstr>'AP Aging'!Print_Titles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Caudle</dc:creator>
  <cp:lastModifiedBy>Jan Havlíček</cp:lastModifiedBy>
  <cp:lastPrinted>2000-06-29T21:58:57Z</cp:lastPrinted>
  <dcterms:created xsi:type="dcterms:W3CDTF">2000-06-23T17:21:18Z</dcterms:created>
  <dcterms:modified xsi:type="dcterms:W3CDTF">2023-09-11T23:42:02Z</dcterms:modified>
</cp:coreProperties>
</file>