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24325BD3-0D56-440E-9139-5EA04E9C39F1}" xr6:coauthVersionLast="47" xr6:coauthVersionMax="47" xr10:uidLastSave="{00000000-0000-0000-0000-000000000000}"/>
  <bookViews>
    <workbookView xWindow="-120" yWindow="-120" windowWidth="38640" windowHeight="15720" tabRatio="934" activeTab="3"/>
  </bookViews>
  <sheets>
    <sheet name="Summary" sheetId="1" r:id="rId1"/>
    <sheet name="Employ &amp; Farmer Agreements" sheetId="2" r:id="rId2"/>
    <sheet name="Lease Agreements" sheetId="11" r:id="rId3"/>
    <sheet name="Lease  Summary" sheetId="14" r:id="rId4"/>
    <sheet name="Employees" sheetId="7" r:id="rId5"/>
    <sheet name="Financial Statements" sheetId="3" r:id="rId6"/>
    <sheet name="Ratio Analysis" sheetId="9" r:id="rId7"/>
    <sheet name="APAging" sheetId="8" r:id="rId8"/>
    <sheet name="PlantSummary" sheetId="13" r:id="rId9"/>
    <sheet name="FarmSummary" sheetId="12" r:id="rId10"/>
  </sheets>
  <definedNames>
    <definedName name="_xlnm.Print_Area" localSheetId="9">FarmSummary!$A$1:$F$67</definedName>
    <definedName name="_xlnm.Print_Area" localSheetId="6">'Ratio Analysis'!$A$1:$F$55</definedName>
    <definedName name="_xlnm.Print_Titles" localSheetId="9">FarmSummary!$1:$2</definedName>
  </definedNames>
  <calcPr calcId="0" fullCalcOnLoad="1"/>
</workbook>
</file>

<file path=xl/calcChain.xml><?xml version="1.0" encoding="utf-8"?>
<calcChain xmlns="http://schemas.openxmlformats.org/spreadsheetml/2006/main">
  <c r="B5" i="8" l="1"/>
  <c r="C5" i="8"/>
  <c r="C12" i="8"/>
  <c r="B23" i="8"/>
  <c r="B34" i="8"/>
  <c r="C39" i="8"/>
  <c r="B41" i="8"/>
  <c r="B42" i="8"/>
  <c r="B44" i="8"/>
  <c r="C50" i="8"/>
  <c r="B51" i="8"/>
  <c r="C51" i="8"/>
  <c r="B54" i="8"/>
  <c r="C54" i="8"/>
  <c r="B58" i="8"/>
  <c r="C58" i="8"/>
  <c r="G58" i="8"/>
  <c r="B65" i="8"/>
  <c r="C65" i="8"/>
  <c r="B66" i="8"/>
  <c r="B69" i="8"/>
  <c r="C69" i="8"/>
  <c r="G69" i="8"/>
  <c r="B73" i="8"/>
  <c r="C73" i="8"/>
  <c r="B75" i="8"/>
  <c r="C75" i="8"/>
  <c r="G75" i="8"/>
  <c r="B76" i="8"/>
  <c r="C76" i="8"/>
  <c r="G76" i="8"/>
  <c r="B42" i="2"/>
  <c r="F19" i="7"/>
  <c r="F32" i="7"/>
  <c r="F40" i="7"/>
  <c r="F46" i="7"/>
  <c r="F47" i="7"/>
  <c r="F48" i="7"/>
  <c r="C49" i="7"/>
  <c r="F49" i="7"/>
  <c r="D9" i="12"/>
  <c r="C60" i="12"/>
  <c r="D60" i="12"/>
  <c r="E60" i="12"/>
  <c r="C64" i="12"/>
  <c r="D64" i="12"/>
  <c r="B8" i="3"/>
  <c r="B9" i="3"/>
  <c r="B17" i="3"/>
  <c r="B28" i="3"/>
  <c r="B35" i="3"/>
  <c r="B40" i="3"/>
  <c r="B44" i="3"/>
  <c r="B50" i="3"/>
  <c r="C10" i="14"/>
  <c r="C17" i="14"/>
  <c r="C18" i="14"/>
  <c r="I3" i="11"/>
  <c r="H8" i="11"/>
  <c r="H15" i="11"/>
  <c r="H16" i="11"/>
  <c r="D8" i="13"/>
  <c r="D17" i="13"/>
  <c r="D21" i="13"/>
  <c r="C24" i="13"/>
  <c r="D24" i="13"/>
  <c r="D4" i="9"/>
  <c r="F5" i="9"/>
  <c r="D10" i="9"/>
  <c r="F10" i="9"/>
  <c r="D22" i="9"/>
  <c r="D26" i="9"/>
  <c r="D27" i="9"/>
  <c r="F27" i="9"/>
  <c r="D33" i="9"/>
  <c r="D42" i="9"/>
  <c r="D48" i="9"/>
</calcChain>
</file>

<file path=xl/sharedStrings.xml><?xml version="1.0" encoding="utf-8"?>
<sst xmlns="http://schemas.openxmlformats.org/spreadsheetml/2006/main" count="918" uniqueCount="601">
  <si>
    <t>Name of Company</t>
  </si>
  <si>
    <t>List of Company's Subsidiaries</t>
  </si>
  <si>
    <t>Ownership (public/private, % by owner)</t>
  </si>
  <si>
    <t>Primary Business</t>
  </si>
  <si>
    <t>Location</t>
  </si>
  <si>
    <t>Business Purpose of Location</t>
  </si>
  <si>
    <t>Number of employees at Location</t>
  </si>
  <si>
    <t>Location Owned or Leased?</t>
  </si>
  <si>
    <t>Relationship to Kafus Industries Ltd.</t>
  </si>
  <si>
    <t>Private Company</t>
  </si>
  <si>
    <t>Total Employees in This Entity</t>
  </si>
  <si>
    <t>Salary</t>
  </si>
  <si>
    <t>Kenaf Industries of South Texas L.P.</t>
  </si>
  <si>
    <t>Subsidiary through Kenaf Industries Ltd.</t>
  </si>
  <si>
    <t>Fibertex International Corp.</t>
  </si>
  <si>
    <t>Kenaf management Inc.</t>
  </si>
  <si>
    <t>Company's Parent Companies</t>
  </si>
  <si>
    <t>None</t>
  </si>
  <si>
    <t>99% owned by Fibertex International Corp.</t>
  </si>
  <si>
    <t>1% owned by Kenaf Management Inc.</t>
  </si>
  <si>
    <t>Fibertex and Kenaf Management are owned 100% by Kenaf Industries, which is owned 90% by Kafus Industries (indirectly) and 10% by Kenaf International (Chuck Taylor's Company)</t>
  </si>
  <si>
    <t>Growing and processing the kenaf plant.</t>
  </si>
  <si>
    <t>Raymondville, Texas</t>
  </si>
  <si>
    <t>Farm and processing plant</t>
  </si>
  <si>
    <t xml:space="preserve">Combination </t>
  </si>
  <si>
    <t>Last Name</t>
  </si>
  <si>
    <t>First Name</t>
  </si>
  <si>
    <t>Cholick</t>
  </si>
  <si>
    <t>Albert</t>
  </si>
  <si>
    <t>F</t>
  </si>
  <si>
    <t>Casas</t>
  </si>
  <si>
    <t>Benito</t>
  </si>
  <si>
    <t>Guadalupe</t>
  </si>
  <si>
    <t>Cole</t>
  </si>
  <si>
    <t>Walter</t>
  </si>
  <si>
    <t>KPM</t>
  </si>
  <si>
    <t>Coreno</t>
  </si>
  <si>
    <t>Jesus</t>
  </si>
  <si>
    <t>H - Seasonal</t>
  </si>
  <si>
    <t>Gonzales</t>
  </si>
  <si>
    <t>Jose</t>
  </si>
  <si>
    <t>Tomas</t>
  </si>
  <si>
    <t>Medrano</t>
  </si>
  <si>
    <t>Juan</t>
  </si>
  <si>
    <t>Tijerina</t>
  </si>
  <si>
    <t>Calos</t>
  </si>
  <si>
    <t>Eliberto</t>
  </si>
  <si>
    <t>Plant</t>
  </si>
  <si>
    <t>Degollado</t>
  </si>
  <si>
    <t>Miguel</t>
  </si>
  <si>
    <t>De La Garza</t>
  </si>
  <si>
    <t>Rodolfo</t>
  </si>
  <si>
    <t>Gutierrez</t>
  </si>
  <si>
    <t>Manriquez</t>
  </si>
  <si>
    <t>Mario</t>
  </si>
  <si>
    <t>Perez</t>
  </si>
  <si>
    <t>Aureliano</t>
  </si>
  <si>
    <t>Pedraza</t>
  </si>
  <si>
    <t>Francisco</t>
  </si>
  <si>
    <t>Saldivar</t>
  </si>
  <si>
    <t>Ricardo</t>
  </si>
  <si>
    <t>Anzaldua</t>
  </si>
  <si>
    <t>Veronica</t>
  </si>
  <si>
    <t>Adm</t>
  </si>
  <si>
    <t>Hsu</t>
  </si>
  <si>
    <t>Kaochi (Joy)</t>
  </si>
  <si>
    <t>Faseler</t>
  </si>
  <si>
    <t>Homer</t>
  </si>
  <si>
    <t>Fernandez</t>
  </si>
  <si>
    <t>James</t>
  </si>
  <si>
    <t>Farm</t>
  </si>
  <si>
    <t>Nieto</t>
  </si>
  <si>
    <t>Marco</t>
  </si>
  <si>
    <t>Melissa</t>
  </si>
  <si>
    <t>Taylor</t>
  </si>
  <si>
    <t>Charles</t>
  </si>
  <si>
    <t>Delphine</t>
  </si>
  <si>
    <t>Blas</t>
  </si>
  <si>
    <t>Eduardo</t>
  </si>
  <si>
    <t>Corneo</t>
  </si>
  <si>
    <t>Emigdio</t>
  </si>
  <si>
    <t>Espinoza</t>
  </si>
  <si>
    <t>Jose G</t>
  </si>
  <si>
    <t>Franco Jr</t>
  </si>
  <si>
    <t>Jose Santos</t>
  </si>
  <si>
    <t>Franco</t>
  </si>
  <si>
    <t>John</t>
  </si>
  <si>
    <t>Gaona</t>
  </si>
  <si>
    <t>Ramiro</t>
  </si>
  <si>
    <t>Guardado</t>
  </si>
  <si>
    <t>Sergio</t>
  </si>
  <si>
    <t>Guerro</t>
  </si>
  <si>
    <t>Pablo</t>
  </si>
  <si>
    <t>Hernandez</t>
  </si>
  <si>
    <t>Kafka</t>
  </si>
  <si>
    <t>Ernesto</t>
  </si>
  <si>
    <t>Nino</t>
  </si>
  <si>
    <t>Jose Antonio</t>
  </si>
  <si>
    <t>Rincon</t>
  </si>
  <si>
    <t>Jose F.</t>
  </si>
  <si>
    <t>Rios</t>
  </si>
  <si>
    <t>Tiemeyer</t>
  </si>
  <si>
    <t>Eric</t>
  </si>
  <si>
    <t>KBS</t>
  </si>
  <si>
    <t>Garcia</t>
  </si>
  <si>
    <t>Joe</t>
  </si>
  <si>
    <t>Guzman</t>
  </si>
  <si>
    <t>Juan Jr</t>
  </si>
  <si>
    <t>Torres</t>
  </si>
  <si>
    <t>Davila</t>
  </si>
  <si>
    <t>Marcelino</t>
  </si>
  <si>
    <t>Per Delphine:  All the above salaries are annualized.  But for the harvesting crew I do not know when the cut off date for the total was.  Harvesting is seasonal.  Part of it comes in August, and by end of September reach a full crew.  By April it will reduce some and by May it will all be finished.  Most of the Farming crew will be in the Harvesting crew in Harvesting season.</t>
  </si>
  <si>
    <t>The following is a listing of employees at KIST per Lynda Murdock in Vancouver.</t>
  </si>
  <si>
    <t>Position (per Delphine Taylor)</t>
  </si>
  <si>
    <t>Yes</t>
  </si>
  <si>
    <t>Employment Agreement? (Yes/No)</t>
  </si>
  <si>
    <t>Kenaf Industries of South Texas</t>
  </si>
  <si>
    <t>Dr. Charles S. Taylor
**DRAFT ONLY** The one in effect is being sent by Tony Valentine - SE 6/21/00</t>
  </si>
  <si>
    <t>**DRAFT ONLY**</t>
  </si>
  <si>
    <t>$7,500 monthly; Upon financial close of KPM and when there are Positive Net Revenues, at least $10,500 monthly; Salary will be reviewed annually</t>
  </si>
  <si>
    <t>-Once the Company has established positive net revenue, an annual performance bonus equal to 2.5% of net distributable cash flow.
-Share options subject to Board approval
-Vehicle</t>
  </si>
  <si>
    <t>-2 months salary for each year or part of year of service (max of 6 months)
-the net present value of the share of distributable cash flow Dr. Taylor would have received.</t>
  </si>
  <si>
    <t>KIST Chief Operating Officer</t>
  </si>
  <si>
    <t>** DRAFT ONLY**</t>
  </si>
  <si>
    <t xml:space="preserve">Company Name </t>
  </si>
  <si>
    <t>Employee</t>
  </si>
  <si>
    <t>Date of Agmt</t>
  </si>
  <si>
    <t>Other Compensation</t>
  </si>
  <si>
    <t>Terms</t>
  </si>
  <si>
    <t>Expiration Date</t>
  </si>
  <si>
    <t>Termination for Cause</t>
  </si>
  <si>
    <t>Termination without Cause</t>
  </si>
  <si>
    <t>Services</t>
  </si>
  <si>
    <t>Other</t>
  </si>
  <si>
    <t>Signed copy?</t>
  </si>
  <si>
    <t>Employment Agreements</t>
  </si>
  <si>
    <t>Current Assets</t>
  </si>
  <si>
    <t xml:space="preserve">Cash </t>
  </si>
  <si>
    <t>Marketable Securities</t>
  </si>
  <si>
    <t>Accounts Receivable</t>
  </si>
  <si>
    <t>Prepaids</t>
  </si>
  <si>
    <t>3/31/00 Balance Sheet per KIST</t>
  </si>
  <si>
    <t>Promissory Note Rec.</t>
  </si>
  <si>
    <t>Inventory</t>
  </si>
  <si>
    <t>Fixed Assets</t>
  </si>
  <si>
    <t>Due to/Due From</t>
  </si>
  <si>
    <t>KEFI</t>
  </si>
  <si>
    <t>KPM Lasara</t>
  </si>
  <si>
    <t>KIE</t>
  </si>
  <si>
    <t>Kafus Boston</t>
  </si>
  <si>
    <t>Kafus Vancouver</t>
  </si>
  <si>
    <t>Office Equipment</t>
  </si>
  <si>
    <t>Building</t>
  </si>
  <si>
    <t>Land</t>
  </si>
  <si>
    <t>Computer Equipment Software</t>
  </si>
  <si>
    <t>Autos &amp; Trucks</t>
  </si>
  <si>
    <t>Farming equipment</t>
  </si>
  <si>
    <t>K Fibers equipment</t>
  </si>
  <si>
    <t>Power line extension</t>
  </si>
  <si>
    <t>Less Accumulated Depreciation</t>
  </si>
  <si>
    <t>Other Assets</t>
  </si>
  <si>
    <t>Co op book credits</t>
  </si>
  <si>
    <t>Investment in KBS</t>
  </si>
  <si>
    <t>Research &amp; Development</t>
  </si>
  <si>
    <t>Prepaid Loan Cost</t>
  </si>
  <si>
    <t>Total Assets</t>
  </si>
  <si>
    <t>Current Liabilities</t>
  </si>
  <si>
    <t>Accounts Payable</t>
  </si>
  <si>
    <t>Employee Benefit Payable</t>
  </si>
  <si>
    <t>Current Notes Payable</t>
  </si>
  <si>
    <t>Long Term Liabilities</t>
  </si>
  <si>
    <t>Notes Payable</t>
  </si>
  <si>
    <t>Other Payable</t>
  </si>
  <si>
    <t>Equity</t>
  </si>
  <si>
    <t>Capital Kenaf management</t>
  </si>
  <si>
    <t>Capital Fibertex</t>
  </si>
  <si>
    <t>Retained Earnings</t>
  </si>
  <si>
    <t>Profit/ (Loss) for period</t>
  </si>
  <si>
    <t>Due Currently - week of 6/12</t>
  </si>
  <si>
    <t>Due week of 6/19 - week of 7/3</t>
  </si>
  <si>
    <t>Due week of 7/10 - week of 7/17</t>
  </si>
  <si>
    <t>Due week of 7/24 +</t>
  </si>
  <si>
    <t>Not paying until further notice</t>
  </si>
  <si>
    <t>KIST</t>
  </si>
  <si>
    <t>American International Companies</t>
  </si>
  <si>
    <t>Alamo Lumber Co</t>
  </si>
  <si>
    <t>Acetylene Oxygen Co</t>
  </si>
  <si>
    <t>Aon Risk Svc</t>
  </si>
  <si>
    <t>Argus Security System</t>
  </si>
  <si>
    <t>All Balley Communications</t>
  </si>
  <si>
    <t>Burton Auto Supply</t>
  </si>
  <si>
    <t>Brookfield Engineering Lab</t>
  </si>
  <si>
    <t>Browning Ferris Industries</t>
  </si>
  <si>
    <t>Bett's Oil &amp; Butane</t>
  </si>
  <si>
    <t>Belt-Wide Industries</t>
  </si>
  <si>
    <t>Case Credit Vantage</t>
  </si>
  <si>
    <t>Cameco Industries</t>
  </si>
  <si>
    <t>A Clean Poroco</t>
  </si>
  <si>
    <t>Cole-Parmer Instrument Co</t>
  </si>
  <si>
    <t>Charles Taylor</t>
  </si>
  <si>
    <t>Daven Corp</t>
  </si>
  <si>
    <t>Dan's Home Center</t>
  </si>
  <si>
    <t>Escobar's Auto Parts</t>
  </si>
  <si>
    <t>Elsa Co-Op Gin Association</t>
  </si>
  <si>
    <t>Emilio Vera</t>
  </si>
  <si>
    <t xml:space="preserve">Fish &amp; Richardson </t>
  </si>
  <si>
    <t>Fortis Benefits</t>
  </si>
  <si>
    <t>Federal Express</t>
  </si>
  <si>
    <t>Federal Petroleum</t>
  </si>
  <si>
    <t>Helena Chemical Co</t>
  </si>
  <si>
    <t>Inernational Baler Corp</t>
  </si>
  <si>
    <t>IPCO Safety</t>
  </si>
  <si>
    <t>International Pallet &amp; Supply</t>
  </si>
  <si>
    <t>James M Fernandez</t>
  </si>
  <si>
    <t>Joe Torres</t>
  </si>
  <si>
    <t>Lawson Products</t>
  </si>
  <si>
    <t>Lone Star Overnight</t>
  </si>
  <si>
    <t>Marcelino Davila</t>
  </si>
  <si>
    <t>Magic Valley Electic Co-Op</t>
  </si>
  <si>
    <t>Mark Willis</t>
  </si>
  <si>
    <t>North Alamo Water Supply Corp</t>
  </si>
  <si>
    <t>Office Max</t>
  </si>
  <si>
    <t>Ozarka Natural Spring Water</t>
  </si>
  <si>
    <t>Portal Air Conditioning</t>
  </si>
  <si>
    <t>PDQ Delivery Service</t>
  </si>
  <si>
    <t>Pete's Dude Seed and Feed</t>
  </si>
  <si>
    <t>Pena's Tire Service</t>
  </si>
  <si>
    <t>Pete's Tire Service</t>
  </si>
  <si>
    <t>Raymondville Chronicle</t>
  </si>
  <si>
    <t>Ricky Durbin</t>
  </si>
  <si>
    <t>Sam's Club</t>
  </si>
  <si>
    <t>Southwestern Bell Wireless</t>
  </si>
  <si>
    <t>Sea Garden Sales Co</t>
  </si>
  <si>
    <t>Seiver Implement Co</t>
  </si>
  <si>
    <t>Sprint</t>
  </si>
  <si>
    <t>UniFirst</t>
  </si>
  <si>
    <t>United Parcel Service</t>
  </si>
  <si>
    <t>Willacy Co-Op</t>
  </si>
  <si>
    <t>Weight &amp; Test Solutions, Inc</t>
  </si>
  <si>
    <t>American Freightways</t>
  </si>
  <si>
    <t>AT&amp;T Wireless</t>
  </si>
  <si>
    <t>Central Freight Lines</t>
  </si>
  <si>
    <t>CINC</t>
  </si>
  <si>
    <t>Eric Tiemeyer</t>
  </si>
  <si>
    <t>John E Vandigriff</t>
  </si>
  <si>
    <t>MCI Worldcom</t>
  </si>
  <si>
    <t>Wastewater Solutions</t>
  </si>
  <si>
    <t>WC Cole</t>
  </si>
  <si>
    <t>Zane Blanchard &amp; Co</t>
  </si>
  <si>
    <t>Quick Ratio</t>
  </si>
  <si>
    <t>Current Assets - Inventory</t>
  </si>
  <si>
    <t>Current Liabilites</t>
  </si>
  <si>
    <t>Rate of Return on Asset</t>
  </si>
  <si>
    <t xml:space="preserve">Net Income </t>
  </si>
  <si>
    <t>Intercompany Payables</t>
  </si>
  <si>
    <t>Kenaf Industries</t>
  </si>
  <si>
    <t>Cameron Strategic</t>
  </si>
  <si>
    <t>KPM Management</t>
  </si>
  <si>
    <t>Kafus  Environmental Industries</t>
  </si>
  <si>
    <t>Kafus US Environmental</t>
  </si>
  <si>
    <t>New Total Assets</t>
  </si>
  <si>
    <t>Debt to Equity</t>
  </si>
  <si>
    <t>Total Debt</t>
  </si>
  <si>
    <t>I</t>
  </si>
  <si>
    <t>Debt</t>
  </si>
  <si>
    <t>Long Term Indebtedness</t>
  </si>
  <si>
    <t>Accrued Interest Payable</t>
  </si>
  <si>
    <t>Bond Payable</t>
  </si>
  <si>
    <t>Current Note Payable</t>
  </si>
  <si>
    <t>Redeemable Preference Shares</t>
  </si>
  <si>
    <t>Non Redeemable Preference Shares</t>
  </si>
  <si>
    <t>Non Controlling Interest</t>
  </si>
  <si>
    <t>Common Shares</t>
  </si>
  <si>
    <t xml:space="preserve">Deficit </t>
  </si>
  <si>
    <t xml:space="preserve"> </t>
  </si>
  <si>
    <t>Cumualtive Tranaslation Adjustment</t>
  </si>
  <si>
    <t>OPEN!!</t>
  </si>
  <si>
    <t>Lease Agreements</t>
  </si>
  <si>
    <t>Consultant Agreements</t>
  </si>
  <si>
    <t>Kenaf Group Ratio Analysis</t>
  </si>
  <si>
    <t>Cash Flow/ Revenue Obligations (without equity ownership) to Management, Consultants, etc.</t>
  </si>
  <si>
    <t>Chuck Taylor</t>
  </si>
  <si>
    <t>Once the Company has established positive net revenue, an annual performance bonus equal to 2.5% of net distributable cash flow.</t>
  </si>
  <si>
    <t>Other known liabilities</t>
  </si>
  <si>
    <t>Monthly Lease or Mortgage Payment</t>
  </si>
  <si>
    <t>Identified Issues / Unusual Items</t>
  </si>
  <si>
    <t>1.  KIST does not have an identified purchaser of the quantity of kenaf produced.  There is at least five years of inventory available.</t>
  </si>
  <si>
    <t>2.  KIST personnel have indicated that there is a lack of communication with Kafus headquarters.  (Alarm over inventory issue without discussing with KIST)</t>
  </si>
  <si>
    <t>6.  There are 3 vehicle notes that say they are for personal use.  Need to verify these are being paid by the company</t>
  </si>
  <si>
    <t>7.  There appears to be a disconnect between the cash calls for 1999 and the fluctuations in the B/S.  Delphine is researching</t>
  </si>
  <si>
    <t>5.  Chuck Taylor is co-buyer on a number of truck notes</t>
  </si>
  <si>
    <t>8.  Per Phil Hetzner in Boston, Chuck and his father-in-law have a land lease with KIST</t>
  </si>
  <si>
    <t>9.  Eric Tiemeyer is the only full time employee of KBS</t>
  </si>
  <si>
    <t>Government Farm Subsidized Fund</t>
  </si>
  <si>
    <t>Gas Oil Drilling</t>
  </si>
  <si>
    <t>Small amount of sales</t>
  </si>
  <si>
    <t>Reimbursement from insurance of equipment loss (fire)</t>
  </si>
  <si>
    <t>Sale of water rights</t>
  </si>
  <si>
    <t>Sub-lease land to farmers</t>
  </si>
  <si>
    <t>KIST sources of cash:</t>
  </si>
  <si>
    <t>10.  The Company and its subsidiaries are developing other kenaf products but do not expect sales for about 6 months</t>
  </si>
  <si>
    <t>None per Delphine Taylor</t>
  </si>
  <si>
    <t>Land Leases</t>
  </si>
  <si>
    <t>Company</t>
  </si>
  <si>
    <t>Farmer</t>
  </si>
  <si>
    <t xml:space="preserve">Address </t>
  </si>
  <si>
    <t>Lease Terms</t>
  </si>
  <si>
    <t>Start Date</t>
  </si>
  <si>
    <t>Ending Date</t>
  </si>
  <si>
    <t>Acreage</t>
  </si>
  <si>
    <t>Payment</t>
  </si>
  <si>
    <t>Breakage Fee</t>
  </si>
  <si>
    <t>Other Obligations</t>
  </si>
  <si>
    <t>Matt Gorges</t>
  </si>
  <si>
    <t>Cameron County</t>
  </si>
  <si>
    <t>Hwy 106 &amp; Hwy 1847</t>
  </si>
  <si>
    <t>15 yrs</t>
  </si>
  <si>
    <t>qtrly</t>
  </si>
  <si>
    <t>Rio Farms</t>
  </si>
  <si>
    <t>15 yrs 2 mo</t>
  </si>
  <si>
    <t>4 monthly pmts on Sept, Oct, Nov, Dec</t>
  </si>
  <si>
    <t>BRC Management</t>
  </si>
  <si>
    <t>Joy Luitjen</t>
  </si>
  <si>
    <t>Hidalgo County, TX</t>
  </si>
  <si>
    <t>17 yr 2 mo</t>
  </si>
  <si>
    <t>$44,800 for 1999 crop</t>
  </si>
  <si>
    <t>Santa Cecilia Ranch</t>
  </si>
  <si>
    <t>Willacy County, TX</t>
  </si>
  <si>
    <t>25 yrs</t>
  </si>
  <si>
    <t>mo</t>
  </si>
  <si>
    <t>Patrie</t>
  </si>
  <si>
    <t>Truck Notes</t>
  </si>
  <si>
    <t>Creditor</t>
  </si>
  <si>
    <t>Collateral</t>
  </si>
  <si>
    <t>Comments</t>
  </si>
  <si>
    <t>KIST &amp; C Taylor</t>
  </si>
  <si>
    <t>NationsBank</t>
  </si>
  <si>
    <t>1999 Chev Fleetside</t>
  </si>
  <si>
    <t>5 yrs</t>
  </si>
  <si>
    <t>2000 Silverado</t>
  </si>
  <si>
    <t>GMAC</t>
  </si>
  <si>
    <t>1999 Fleetside</t>
  </si>
  <si>
    <t>1997 Silverado</t>
  </si>
  <si>
    <t>Kenaf Ind Ltd &amp; C T</t>
  </si>
  <si>
    <t>Chase</t>
  </si>
  <si>
    <t>1997 Expedition</t>
  </si>
  <si>
    <t>4 yrs 11 mo</t>
  </si>
  <si>
    <t>Equipment Leases</t>
  </si>
  <si>
    <t>Case Credit</t>
  </si>
  <si>
    <t>Tractor</t>
  </si>
  <si>
    <t>3 yrs</t>
  </si>
  <si>
    <t>ann</t>
  </si>
  <si>
    <t>John Deere Credit</t>
  </si>
  <si>
    <t>2 tractors, 2 buggys</t>
  </si>
  <si>
    <t>each mo for 3 mo/yr</t>
  </si>
  <si>
    <t>Kenaf Industries Ltd</t>
  </si>
  <si>
    <r>
      <t>Section VIII A</t>
    </r>
    <r>
      <rPr>
        <sz val="10"/>
        <rFont val="Arial"/>
      </rPr>
      <t xml:space="preserve">. If lessee fails to pay the cash rent due on or before Sept. 1st during the tern of the lease, lessee will be deemed to be in default and lessor shall have the right to pursue any and all remedies available including the right to terminate the lease.
</t>
    </r>
    <r>
      <rPr>
        <b/>
        <sz val="10"/>
        <rFont val="Arial"/>
        <family val="2"/>
      </rPr>
      <t>B</t>
    </r>
    <r>
      <rPr>
        <sz val="10"/>
        <rFont val="Arial"/>
      </rPr>
      <t>.  If lessor incurs legal expenses including attorney's fees in an effort to collect the lease payment from lessee if default occurs, lessee shall be obligated to pay all costs related to lessor's collection efforts.</t>
    </r>
  </si>
  <si>
    <r>
      <t xml:space="preserve">Section VII A. </t>
    </r>
    <r>
      <rPr>
        <sz val="10"/>
        <rFont val="Arial"/>
        <family val="2"/>
      </rPr>
      <t xml:space="preserve"> If either party should fail to carry out substantially any provision of the lease, and within 45 days after service of written notice to the Breaching Party by the other party of the Breaching Party's failure to fulfill its obligations, the Breaching Party fails to cure such breach, the Claiming Party shall have the right to terminate this lease, except that to the extent the breach cannot be cured within 45 days and the Breaching Party promptly commences and diligently pursues such cure to completion, the Breaching Party shall not be considered in default and the Clamining Party shall not have the right to terminate this lease.  In the event either party files an action in bankruptcy or reorganization, the lease shall immediately terminate.  The 45 day grace period described above does not apply to the pmt of rent.</t>
    </r>
  </si>
  <si>
    <r>
      <t>7.  Remedies of Lessor.</t>
    </r>
    <r>
      <rPr>
        <sz val="10"/>
        <rFont val="Arial"/>
        <family val="2"/>
      </rPr>
      <t xml:space="preserve">  Upon default of lessee, under this lease or under any other lease agreement between lessee and lessor, lessor may, without notice to or demand upon lessee, exercise any one or more of the following remedies: </t>
    </r>
    <r>
      <rPr>
        <b/>
        <sz val="10"/>
        <rFont val="Arial"/>
        <family val="2"/>
      </rPr>
      <t xml:space="preserve"> 7.1 </t>
    </r>
    <r>
      <rPr>
        <sz val="10"/>
        <rFont val="Arial"/>
        <family val="2"/>
      </rPr>
      <t xml:space="preserve"> Declarie all unpaid rent for the full term of this lease immediately due and payable, together with all expenses of collection by suit or otherwise, including reasonable attorney's fees.  </t>
    </r>
    <r>
      <rPr>
        <b/>
        <sz val="10"/>
        <rFont val="Arial"/>
        <family val="2"/>
      </rPr>
      <t>7.2</t>
    </r>
    <r>
      <rPr>
        <sz val="10"/>
        <rFont val="Arial"/>
        <family val="2"/>
      </rPr>
      <t xml:space="preserve">  Terminate this lease immediately with respect to the equipment or any portion thereof and/or terminate any other lease agreement between lessee and lessor.  </t>
    </r>
    <r>
      <rPr>
        <b/>
        <sz val="10"/>
        <rFont val="Arial"/>
        <family val="2"/>
      </rPr>
      <t>7.3</t>
    </r>
    <r>
      <rPr>
        <sz val="10"/>
        <rFont val="Arial"/>
        <family val="2"/>
      </rPr>
      <t xml:space="preserve">  Take possession of the equipment.  </t>
    </r>
    <r>
      <rPr>
        <b/>
        <sz val="10"/>
        <rFont val="Arial"/>
        <family val="2"/>
      </rPr>
      <t>7.4</t>
    </r>
    <r>
      <rPr>
        <sz val="10"/>
        <rFont val="Arial"/>
        <family val="2"/>
      </rPr>
      <t xml:space="preserve">  Sell the equipment or any portion therof at public or private sale.  If . . . proceeds are less than termination value ... shall pay difference.  </t>
    </r>
    <r>
      <rPr>
        <b/>
        <sz val="10"/>
        <rFont val="Arial"/>
        <family val="2"/>
      </rPr>
      <t>7.5</t>
    </r>
    <r>
      <rPr>
        <sz val="10"/>
        <rFont val="Arial"/>
        <family val="2"/>
      </rPr>
      <t xml:space="preserve">  Exercise any other remedy procided by law, including the recovery of damages caused by lessee's failure to perform or observe any covenant or condition of this lease.</t>
    </r>
  </si>
  <si>
    <t>3.  Inventory may be undervalued because depreciation of processing plant has not been allocated.  On the other hand it may be overvalued if no KPM.  This may greatly reduce operating profits.</t>
  </si>
  <si>
    <t>4.  The county agreed to build roads on the farming operations on the promise that there would be a newsprint mill on the premises.The state/county may lose some funding on a go forward basis.</t>
  </si>
  <si>
    <t>11.  Per Phil Hetzner, the Company has not been paying on one of its land leases and has paid extension fees through April and principal and interest through Dec 1999 but does have a right to farm the current crop on this land.  The Company is currently discussing this lease.</t>
  </si>
  <si>
    <t>See  next tab</t>
  </si>
  <si>
    <t>12.  Chuck Taylor was not awarded a bonus for 1998 or a raise for 1999 by the compensation committee while other personnel at his level did.</t>
  </si>
  <si>
    <t>13.  KIST has a 85% interest in the voting common stock of KBS which is subject to being reduced by 10% upon KBS successfully signing up 6 refineries</t>
  </si>
  <si>
    <t>Kenaf Petro Dynamic</t>
  </si>
  <si>
    <t>Cort Furniture Rental</t>
  </si>
  <si>
    <t>Furniture</t>
  </si>
  <si>
    <t>12 mo</t>
  </si>
  <si>
    <r>
      <t xml:space="preserve">Original lease states it shall terminate on 8/31/99 if lessee has not achieved financial closing on a kenaf-based newsprint plant in the lower Rio Grand Valley of S TX by 8/31/99.  </t>
    </r>
    <r>
      <rPr>
        <b/>
        <sz val="10"/>
        <rFont val="Arial"/>
        <family val="2"/>
      </rPr>
      <t>PER CHUCK, NOT AN ISSUE</t>
    </r>
  </si>
  <si>
    <r>
      <t xml:space="preserve">Original lease states it shall terminate on 8/31/99 if lessee has not achieved financial closing on a kenaf-based newsprint plant in the lower Rio Grand Valley of S TX by 8/31/99.  </t>
    </r>
    <r>
      <rPr>
        <b/>
        <sz val="10"/>
        <rFont val="Arial"/>
        <family val="2"/>
      </rPr>
      <t>PER CHUCK, NOT AN ISSUE.</t>
    </r>
  </si>
  <si>
    <t>17 yrs 1 mo, 3 wk</t>
  </si>
  <si>
    <t>$80/acre/yr</t>
  </si>
  <si>
    <r>
      <t xml:space="preserve">Section VII A. </t>
    </r>
    <r>
      <rPr>
        <sz val="10"/>
        <rFont val="Arial"/>
        <family val="2"/>
      </rPr>
      <t xml:space="preserve"> If either party should fail to carry out substantially any provision of the lease, and within 45 days after service of written notice to the Breaching Party by the other party of the Breaching Party's failure to fulfill its obligations, the Breaching Party fails to cure such breach, the Claiming Party shall have the right to terminate this lease, except that to the extent the breach cannot be cured within 45 days and the Breaching Party promptly commences and diligently pursues such cure to completion, the Breaching Party shall not be considered in default and the Clamining Party shall not have the right to terminate this lease.  In the event either party files an action in bankruptcy or reorganization, the lease is immediately revoked.</t>
    </r>
  </si>
  <si>
    <t>total</t>
  </si>
  <si>
    <t>Dr. Lai/Bowater</t>
  </si>
  <si>
    <t>Per CT, Ranch to the east w/mill site</t>
  </si>
  <si>
    <t>Land Purchases</t>
  </si>
  <si>
    <t>Pmt Terms</t>
  </si>
  <si>
    <t>5 mo</t>
  </si>
  <si>
    <t>$4,800.67/mo with balloon pmt</t>
  </si>
  <si>
    <t>If default is made int hepayment of any installment,Holder shall have the right and option after 10 or 30 days notice of default to declare the unpaid balance of principal and accrued interest at once due and payable.  Attorneys fees shall be paid by Maker.</t>
  </si>
  <si>
    <t>Land Location</t>
  </si>
  <si>
    <t>Appears that currently the Farm Lease is in effect and approx $73,034.54 in int is due plus the water tax bills</t>
  </si>
  <si>
    <t>SHOULD BE LEASE</t>
  </si>
  <si>
    <t>14.  It appears that the current agreement with BRC is a lease of 1,270 acres that expires 12/31/00.  This should most likely not be capitalized.</t>
  </si>
  <si>
    <t>KIST owns in addition to the above, 14.09 acres free and clear where the processing plant is and pd $25,419.53 per CT</t>
  </si>
  <si>
    <t>Leasehold Improvements</t>
  </si>
  <si>
    <t>Kenaf Ind.</t>
  </si>
  <si>
    <t>Teniente Water District</t>
  </si>
  <si>
    <t>17 mos</t>
  </si>
  <si>
    <t>No formal agreement; per Delphine, approved at Board meeting and just paying this way; related to office improvements and utility bills Teniente pd for as they also share the office.</t>
  </si>
  <si>
    <t>Furniture Lease</t>
  </si>
  <si>
    <t>Capitalized Equipment Leases</t>
  </si>
  <si>
    <t>SHOULD BE OPERATING LEASE</t>
  </si>
  <si>
    <t>15.  It appears that the Case Credit and John Deere capitalized leases should be operating leases</t>
  </si>
  <si>
    <t>3 Tractors</t>
  </si>
  <si>
    <t>Kenaf Biocatalytic Services</t>
  </si>
  <si>
    <t>Dr. Charles S. Taylor</t>
  </si>
  <si>
    <t>10/97</t>
  </si>
  <si>
    <t>$7,500 monthly;  Upon achieving positive net reveneus, $10,000 monthly</t>
  </si>
  <si>
    <t>yes</t>
  </si>
  <si>
    <t>Not less than $6,000/mo</t>
  </si>
  <si>
    <t>- Employee may terminate at any time with 30 days written notice.</t>
  </si>
  <si>
    <t>Annual bonus based upon meeting KBS performance goals defined and established by the Board 
Based in Dallas</t>
  </si>
  <si>
    <t>- Pay the lessor of one year salary or through the end of the employment period.</t>
  </si>
  <si>
    <t>KBS Vice President</t>
  </si>
  <si>
    <t>Farmer Agreements</t>
  </si>
  <si>
    <t>Bruce Campbell</t>
  </si>
  <si>
    <t>Randy Horkman</t>
  </si>
  <si>
    <t>Charick Farms</t>
  </si>
  <si>
    <t>Waters Farm</t>
  </si>
  <si>
    <t>McLemore Farms</t>
  </si>
  <si>
    <t>Dennis Ball</t>
  </si>
  <si>
    <t>Glenn Hester</t>
  </si>
  <si>
    <t>Zdansky</t>
  </si>
  <si>
    <t>Blayne Rowland</t>
  </si>
  <si>
    <t>Roger Troppy</t>
  </si>
  <si>
    <t>W &amp; W Farms</t>
  </si>
  <si>
    <t>Thomas Wiesman</t>
  </si>
  <si>
    <t>Barney Barlow</t>
  </si>
  <si>
    <t>Albert Cholick</t>
  </si>
  <si>
    <t>David May</t>
  </si>
  <si>
    <t>Melvin Gay</t>
  </si>
  <si>
    <t>Hoelscher Farms</t>
  </si>
  <si>
    <t>Israel Salazar</t>
  </si>
  <si>
    <t>Andy Scott</t>
  </si>
  <si>
    <t>Israel Salazar Jr</t>
  </si>
  <si>
    <t>Acres to plant</t>
  </si>
  <si>
    <t>?</t>
  </si>
  <si>
    <t>Crotalaria</t>
  </si>
  <si>
    <t>(18 crotalaria)</t>
  </si>
  <si>
    <t>Per CT, 10 acres houses on, all land west of road and 100 acres on other side</t>
  </si>
  <si>
    <t>1999 Farm Equipment Purchases and Capital Leases</t>
  </si>
  <si>
    <t>Description of Item Purchased</t>
  </si>
  <si>
    <t>Vendor Name</t>
  </si>
  <si>
    <t>Invoice Amount</t>
  </si>
  <si>
    <t>Amount Paid 1999</t>
  </si>
  <si>
    <t>Amount Paid 2000</t>
  </si>
  <si>
    <t>Notes</t>
  </si>
  <si>
    <t>Kenaf Loader</t>
  </si>
  <si>
    <t>Cameco Ind</t>
  </si>
  <si>
    <t>Per notes on invoice from Cameco, this is the final payment, all other amounts have been paid.</t>
  </si>
  <si>
    <t>Moccassin Module Builder</t>
  </si>
  <si>
    <t>Barbee Neuhaus</t>
  </si>
  <si>
    <t>Big 12 Picker Builder Model 180</t>
  </si>
  <si>
    <t>1 used KBH "Muleboy" Bole Buggy</t>
  </si>
  <si>
    <t>4 Model K32 two row kenaf harvestors</t>
  </si>
  <si>
    <t>4 big module builders</t>
  </si>
  <si>
    <t>Scott Manufacturing</t>
  </si>
  <si>
    <t>2 cylinder tipping wagons</t>
  </si>
  <si>
    <t>Kenaf continuous loader</t>
  </si>
  <si>
    <t>4 bed mounted trucks (module trucks)</t>
  </si>
  <si>
    <t>Stover Equipment</t>
  </si>
  <si>
    <t>1994 JD 7400 Tractor</t>
  </si>
  <si>
    <t>Matt F. Gorges (Invoice says Southern Agricultural Products)</t>
  </si>
  <si>
    <t>Purchase of misc. equimpment.  Note:  KIST also leases land from this vendor.</t>
  </si>
  <si>
    <t>1997 JD 8400 Tractor</t>
  </si>
  <si>
    <t>1998 JD 8300 Tractor</t>
  </si>
  <si>
    <t>1994 JD 7300 Maximerge 10 row</t>
  </si>
  <si>
    <t>1995 JD 7300 Maximerge 10 row</t>
  </si>
  <si>
    <t>2 10-row prep master</t>
  </si>
  <si>
    <t>1997 JD Bedder 10 row</t>
  </si>
  <si>
    <t>1994 Yetter Rotary Hoe</t>
  </si>
  <si>
    <t>3 1994 BB 10 row cultivator</t>
  </si>
  <si>
    <t>1995 AG Air Mist Sprayer</t>
  </si>
  <si>
    <t>1995 Up Right Fertilizer Tank</t>
  </si>
  <si>
    <t>1995 10 row stalk puller</t>
  </si>
  <si>
    <t>1995 dolly for module builder</t>
  </si>
  <si>
    <t>2 1995 BB Chisel Plow</t>
  </si>
  <si>
    <t>Alloway Shredder</t>
  </si>
  <si>
    <t>1997 Rhino TW 84 Shredder</t>
  </si>
  <si>
    <t>Case 18' Offset Disk Harrow</t>
  </si>
  <si>
    <t>Reynolds 8 yard Scraper</t>
  </si>
  <si>
    <t>Flat bed trailer</t>
  </si>
  <si>
    <t>Mobile Home</t>
  </si>
  <si>
    <t>Big 12 grain cart</t>
  </si>
  <si>
    <t>JD 331 Wing fold disk</t>
  </si>
  <si>
    <t>3 Cultivate tanks</t>
  </si>
  <si>
    <t>3 BB Stabilizer</t>
  </si>
  <si>
    <t>3 pt. 20 row sprayer</t>
  </si>
  <si>
    <t>20 Colters</t>
  </si>
  <si>
    <t>20 planter boxes</t>
  </si>
  <si>
    <t>Rhino Blade 10'</t>
  </si>
  <si>
    <t>JD8300 nTractor</t>
  </si>
  <si>
    <t>Donald Joe Schultz</t>
  </si>
  <si>
    <t>Long shank field cultivator</t>
  </si>
  <si>
    <t>Short shank field cultivator</t>
  </si>
  <si>
    <t>2 rotary hoes</t>
  </si>
  <si>
    <t>implement trailer</t>
  </si>
  <si>
    <t>row crop cultivator</t>
  </si>
  <si>
    <t>JD bedder9 row with hydraulic row markers</t>
  </si>
  <si>
    <t>John Blue stainless steel fertilizer distributor</t>
  </si>
  <si>
    <t>Wylie nurse tank with pump and motor</t>
  </si>
  <si>
    <t>Krause 1480 disc</t>
  </si>
  <si>
    <t>JD 6000 series planter</t>
  </si>
  <si>
    <t>bid ox chisel</t>
  </si>
  <si>
    <t>Lilliston</t>
  </si>
  <si>
    <t>1 Tipping Wagon</t>
  </si>
  <si>
    <t>3 bar frame</t>
  </si>
  <si>
    <t>Tax for 4 trucks</t>
  </si>
  <si>
    <t>LaQuita</t>
  </si>
  <si>
    <t>Tax pmts for 4 trucks.  Did note that this payee is the tax assessor collector from other payments.</t>
  </si>
  <si>
    <t>Sub-Total Farming Equipment Purchased</t>
  </si>
  <si>
    <t>Lease Pmts that were capitalized in 1999 ***</t>
  </si>
  <si>
    <t>Description of Item Leased</t>
  </si>
  <si>
    <t>Vendor Names</t>
  </si>
  <si>
    <t>Amount Capitalized</t>
  </si>
  <si>
    <t>Amount Paid in 1999</t>
  </si>
  <si>
    <t>2 Tractors and 2 Buggies</t>
  </si>
  <si>
    <t>This is part of a lease.  See agreement in KIST file.</t>
  </si>
  <si>
    <t>N/A</t>
  </si>
  <si>
    <t>This is the capitalization of the remainder of the John Deere Lease.  Amount represents the remaining lease payments + residual value of equipment.</t>
  </si>
  <si>
    <r>
      <t xml:space="preserve">*** NOTE:  </t>
    </r>
    <r>
      <rPr>
        <sz val="10"/>
        <rFont val="Arial"/>
        <family val="2"/>
      </rPr>
      <t>These assets only represent those leases that were capitalized in 1999.  There were additional leases that were expensed.</t>
    </r>
  </si>
  <si>
    <t>1999 Processing Plant Equipment Purchases</t>
  </si>
  <si>
    <t>Amount Paid</t>
  </si>
  <si>
    <t>2 HBM 45/50 Fans</t>
  </si>
  <si>
    <t>Consolidated Cotton Gin</t>
  </si>
  <si>
    <t>1 HBM 55/60 Fans</t>
  </si>
  <si>
    <t>2 Single 58" Cyclones</t>
  </si>
  <si>
    <t>1 Twin 50" Cyclone</t>
  </si>
  <si>
    <t>Cyclone Rack</t>
  </si>
  <si>
    <t>R-5000</t>
  </si>
  <si>
    <t>72" Separator</t>
  </si>
  <si>
    <t>96" Separator</t>
  </si>
  <si>
    <t>10' Separator</t>
  </si>
  <si>
    <t>Many items</t>
  </si>
  <si>
    <t>Change over from non-continuous to continuous moving system</t>
  </si>
  <si>
    <t>4" W" Hammermill</t>
  </si>
  <si>
    <t>Jay Bee</t>
  </si>
  <si>
    <t>Various Pipe &amp; Angle Rings</t>
  </si>
  <si>
    <t>Mid Valley Sheet Metal</t>
  </si>
  <si>
    <t>Electrician work</t>
  </si>
  <si>
    <t>Miguel Esparza</t>
  </si>
  <si>
    <t>Machinery, Supports &amp; Sheet Metal</t>
  </si>
  <si>
    <t>2 dispenser drums</t>
  </si>
  <si>
    <t>Field Service Work</t>
  </si>
  <si>
    <t>Bulk Bag Filler</t>
  </si>
  <si>
    <t>Taylor Products</t>
  </si>
  <si>
    <t>Condenser</t>
  </si>
  <si>
    <t>Sub-Total Processing Plant Equipment</t>
  </si>
  <si>
    <t>16.  The accountants state the reason for booking leases as capital assets is to have a strong B/S</t>
  </si>
  <si>
    <t>Currently past due;  Per Chuck, the monthly payments are continuing</t>
  </si>
  <si>
    <t>17.  Noted a number of agreements were unsigned</t>
  </si>
  <si>
    <t>18. Chuck noted that they lease a lot from shareholders</t>
  </si>
  <si>
    <t>19.  WC Cole's employment agreement is in negotiation</t>
  </si>
  <si>
    <t>The following is a summary listing of leases/debt agreements</t>
  </si>
  <si>
    <t>Land lease from:</t>
  </si>
  <si>
    <t>Term</t>
  </si>
  <si>
    <t>Pmt Term</t>
  </si>
  <si>
    <t>15 yr</t>
  </si>
  <si>
    <t>$48,507.51 in Oct, Nov, Dec per CT</t>
  </si>
  <si>
    <t>lease = $48,257/pmt for 4 mos</t>
  </si>
  <si>
    <t>Luitjen Farms</t>
  </si>
  <si>
    <t>$14,933.33 in Oct, Nov, Dec per CT</t>
  </si>
  <si>
    <t>$ amt agrees w/lease</t>
  </si>
  <si>
    <t>$20,000/yr in 4 equal pmts</t>
  </si>
  <si>
    <t>Gorges Farm</t>
  </si>
  <si>
    <t>$39,125.00 in Sept, Oct, Nov, Dec</t>
  </si>
  <si>
    <t>1 yr</t>
  </si>
  <si>
    <t>$900 pd in Jan</t>
  </si>
  <si>
    <t>Land Purchased</t>
  </si>
  <si>
    <t>Date Pur</t>
  </si>
  <si>
    <t>Pur price</t>
  </si>
  <si>
    <t>Bowater/Chau-Tung Lai</t>
  </si>
  <si>
    <t>$4,800/mo until KPM financed.</t>
  </si>
  <si>
    <t>It appears this is a lease (the note is no longer due) and approx. $48,000 is due, plus utilities</t>
  </si>
  <si>
    <t>1,480,000 note; don't think due anymore</t>
  </si>
  <si>
    <t>25 yr notes, $3,593.95/mo</t>
  </si>
  <si>
    <t>Total</t>
  </si>
  <si>
    <t>Case</t>
  </si>
  <si>
    <t>8 tractors</t>
  </si>
  <si>
    <t>$92,707.28/yr; end 10/02</t>
  </si>
  <si>
    <t>$70,767.20/yr; end 11/02</t>
  </si>
  <si>
    <t>Capitalized Leases</t>
  </si>
  <si>
    <t>John Deere</t>
  </si>
  <si>
    <t>$29,748.66/yr; end 1/02</t>
  </si>
  <si>
    <t>3 tractors</t>
  </si>
  <si>
    <t>$32,105.96/yr; end 1/02</t>
  </si>
  <si>
    <t>Additional Leases</t>
  </si>
  <si>
    <t>Leasehold improvements</t>
  </si>
  <si>
    <t>$1,200/mo until 2/01</t>
  </si>
  <si>
    <t>per Delphine, approved at Board meeting; no signed agreement</t>
  </si>
  <si>
    <t>4 trucks</t>
  </si>
  <si>
    <t>$1,691.3/mo; end 10/04</t>
  </si>
  <si>
    <t>2 trucks</t>
  </si>
  <si>
    <t>$963.64/mo; end 9/04</t>
  </si>
  <si>
    <t>Expedition</t>
  </si>
  <si>
    <t>$443.52/mo; end 6/05</t>
  </si>
  <si>
    <t>Cort Furn Rental</t>
  </si>
  <si>
    <t>The lease will continue on a month to month basis after expiration date until terminated by written notice so long as payments continue.  THERE IS AN ADD ON LEASE AGREEMENT</t>
  </si>
  <si>
    <t>personal; per Del, business</t>
  </si>
  <si>
    <t>Partnership Agreements</t>
  </si>
  <si>
    <t>Kenaf Biocatalytic Services LLC</t>
  </si>
  <si>
    <t>Upon the successful signup of 6 refineries to the service, Orbeck/Tiemeyer will have a provision to increase their combined shareholdings in KBS to 25% from 15%.  Also, Orbeck and Tiemeyer are to receive an additional 5,000 common shares of Kafus Industries Ltd each, upon the successful signup of 3 refineries.  At closing they were to each receive 10,000 shares.</t>
  </si>
  <si>
    <r>
      <t xml:space="preserve">Original lease states it shall terminate on 8/31/99 if lessee has not achieved financial closing on a kenaf-based newsprint plant in the lower Rio Grand Valley of S TX by 8/31/99.  </t>
    </r>
    <r>
      <rPr>
        <b/>
        <sz val="10"/>
        <rFont val="Arial"/>
        <family val="2"/>
      </rPr>
      <t xml:space="preserve">PER CHUCK, NOT AN ISSUE.
</t>
    </r>
    <r>
      <rPr>
        <sz val="10"/>
        <rFont val="Arial"/>
        <family val="2"/>
      </rPr>
      <t>Lease pmts increase in 2003 &amp; 2008</t>
    </r>
  </si>
  <si>
    <t>Patent Purchase Agreement</t>
  </si>
  <si>
    <t>KIST &amp; KBS</t>
  </si>
  <si>
    <t>Same as partnership agreement above plus Orbeck is to receive $37,500 for each of the first and second users signed up and at least $12,500 for each of the third through twelfth users signed up.  Tiemeyer is to receive $12,500 for each of the first and second users signed up and at least $12,500 for each of the third through twelfth users signed up.</t>
  </si>
  <si>
    <t xml:space="preserve">20. Orbeck and Tiemeyer are to receive 10,000 and 5,000 shares each of Kafus stock upon the execution of the Purchase of Patents agreement and successful signup of a refinery, respectively, 2 1/2 % of the outstanding KBS units each upon signup of a third refinery and another 2 1/2% of the outstanding KBS units each upon signup of a sixth refinery and Orbeck will receive $37,500 for the signup of each of the first two refineries and at least $12,500 for each of the third through twelfth users while Tiemeyer will be paid $12,500 each for the first and second user signed up and at least $12,500 for each of the third through twelfth users signed up. </t>
  </si>
  <si>
    <t>$361.99/mo; end 9/00 (I believe)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</si>
</sst>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44" formatCode="_(&quot;$&quot;* #,##0.00_);_(&quot;$&quot;* \(#,##0.00\);_(&quot;$&quot;* &quot;-&quot;??_);_(@_)"/>
    <numFmt numFmtId="43" formatCode="_(* #,##0.00_);_(* \(#,##0.00\);_(* &quot;-&quot;??_);_(@_)"/>
    <numFmt numFmtId="167" formatCode="_(&quot;$&quot;* #,##0_);_(&quot;$&quot;* \(#,##0\);_(&quot;$&quot;* &quot;-&quot;??_);_(@_)"/>
    <numFmt numFmtId="169" formatCode="_(* #,##0_);_(* \(#,##0\);_(* &quot;-&quot;??_);_(@_)"/>
  </numFmts>
  <fonts count="9" x14ac:knownFonts="1">
    <font>
      <sz val="10"/>
      <name val="Arial"/>
    </font>
    <font>
      <sz val="10"/>
      <name val="Arial"/>
    </font>
    <font>
      <b/>
      <sz val="10"/>
      <name val="Arial"/>
      <family val="2"/>
    </font>
    <font>
      <b/>
      <sz val="10"/>
      <color indexed="9"/>
      <name val="Arial"/>
      <family val="2"/>
    </font>
    <font>
      <b/>
      <sz val="10"/>
      <name val="Arial"/>
    </font>
    <font>
      <b/>
      <sz val="14"/>
      <name val="Arial"/>
      <family val="2"/>
    </font>
    <font>
      <sz val="10"/>
      <color indexed="10"/>
      <name val="Arial"/>
      <family val="2"/>
    </font>
    <font>
      <sz val="10"/>
      <color indexed="9"/>
      <name val="Arial"/>
      <family val="2"/>
    </font>
    <font>
      <sz val="10"/>
      <name val="Arial"/>
      <family val="2"/>
    </font>
  </fonts>
  <fills count="4">
    <fill>
      <patternFill patternType="none"/>
    </fill>
    <fill>
      <patternFill patternType="gray125"/>
    </fill>
    <fill>
      <patternFill patternType="solid">
        <fgColor indexed="13"/>
        <bgColor indexed="64"/>
      </patternFill>
    </fill>
    <fill>
      <patternFill patternType="solid">
        <fgColor indexed="8"/>
        <bgColor indexed="64"/>
      </patternFill>
    </fill>
  </fills>
  <borders count="16">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72">
    <xf numFmtId="0" fontId="0" fillId="0" borderId="0" xfId="0"/>
    <xf numFmtId="0" fontId="0" fillId="0" borderId="0" xfId="0" applyAlignment="1">
      <alignment horizontal="center" wrapText="1"/>
    </xf>
    <xf numFmtId="0" fontId="2" fillId="0" borderId="0" xfId="0" applyFont="1"/>
    <xf numFmtId="0" fontId="2" fillId="0" borderId="0" xfId="0" applyFont="1" applyAlignment="1">
      <alignment horizontal="center" wrapText="1"/>
    </xf>
    <xf numFmtId="0" fontId="2" fillId="0" borderId="0" xfId="0" applyFont="1" applyAlignment="1">
      <alignment wrapText="1"/>
    </xf>
    <xf numFmtId="9" fontId="2" fillId="0" borderId="0" xfId="3" applyFont="1"/>
    <xf numFmtId="0" fontId="0" fillId="0" borderId="0" xfId="0" applyAlignment="1">
      <alignment wrapText="1"/>
    </xf>
    <xf numFmtId="0" fontId="0" fillId="0" borderId="0" xfId="0" applyAlignment="1">
      <alignment horizontal="center"/>
    </xf>
    <xf numFmtId="0" fontId="0" fillId="0" borderId="0" xfId="0" applyAlignment="1">
      <alignment horizontal="left" wrapText="1"/>
    </xf>
    <xf numFmtId="0" fontId="0" fillId="0" borderId="0" xfId="0" applyAlignment="1">
      <alignment vertical="top"/>
    </xf>
    <xf numFmtId="0" fontId="0" fillId="2" borderId="0" xfId="0" applyFill="1"/>
    <xf numFmtId="44" fontId="1" fillId="0" borderId="0" xfId="2" applyNumberFormat="1"/>
    <xf numFmtId="44" fontId="1" fillId="0" borderId="1" xfId="2" applyNumberFormat="1" applyBorder="1"/>
    <xf numFmtId="0" fontId="2" fillId="0" borderId="0" xfId="0" applyFont="1" applyAlignment="1">
      <alignment horizontal="center"/>
    </xf>
    <xf numFmtId="0" fontId="0" fillId="0" borderId="1" xfId="0" applyBorder="1"/>
    <xf numFmtId="0" fontId="3" fillId="3" borderId="0" xfId="0" applyFont="1" applyFill="1" applyAlignment="1">
      <alignment horizontal="center"/>
    </xf>
    <xf numFmtId="0" fontId="3" fillId="3" borderId="0" xfId="0" applyFont="1" applyFill="1" applyAlignment="1">
      <alignment horizontal="center" wrapText="1"/>
    </xf>
    <xf numFmtId="0" fontId="3" fillId="3" borderId="0" xfId="0" applyFont="1" applyFill="1" applyAlignment="1">
      <alignment horizontal="left"/>
    </xf>
    <xf numFmtId="169" fontId="2" fillId="0" borderId="0" xfId="1" applyNumberFormat="1" applyFont="1"/>
    <xf numFmtId="169" fontId="2" fillId="0" borderId="0" xfId="1" applyNumberFormat="1" applyFont="1" applyAlignment="1">
      <alignment horizontal="center" wrapText="1"/>
    </xf>
    <xf numFmtId="169" fontId="0" fillId="0" borderId="0" xfId="1" applyNumberFormat="1" applyFont="1"/>
    <xf numFmtId="169" fontId="0" fillId="0" borderId="1" xfId="1" applyNumberFormat="1" applyFont="1" applyBorder="1"/>
    <xf numFmtId="0" fontId="4" fillId="0" borderId="0" xfId="0" applyFont="1"/>
    <xf numFmtId="44" fontId="1" fillId="0" borderId="0" xfId="2"/>
    <xf numFmtId="44" fontId="1" fillId="0" borderId="0" xfId="2" applyFont="1"/>
    <xf numFmtId="44" fontId="1" fillId="0" borderId="1" xfId="2" applyBorder="1"/>
    <xf numFmtId="44" fontId="0" fillId="0" borderId="0" xfId="0" applyNumberFormat="1"/>
    <xf numFmtId="44" fontId="0" fillId="0" borderId="1" xfId="0" applyNumberFormat="1" applyBorder="1"/>
    <xf numFmtId="0" fontId="5" fillId="0" borderId="0" xfId="0" applyFont="1"/>
    <xf numFmtId="0" fontId="2" fillId="0" borderId="2" xfId="0" applyFont="1" applyBorder="1"/>
    <xf numFmtId="0" fontId="0" fillId="0" borderId="3" xfId="0" applyBorder="1"/>
    <xf numFmtId="0" fontId="0" fillId="0" borderId="4" xfId="0" applyBorder="1"/>
    <xf numFmtId="0" fontId="2" fillId="0" borderId="5" xfId="0" applyFont="1" applyBorder="1"/>
    <xf numFmtId="0" fontId="0" fillId="0" borderId="1" xfId="0" applyBorder="1" applyAlignment="1">
      <alignment horizontal="center"/>
    </xf>
    <xf numFmtId="0" fontId="0" fillId="0" borderId="0" xfId="0" applyBorder="1"/>
    <xf numFmtId="169" fontId="1" fillId="0" borderId="1" xfId="1" applyNumberFormat="1" applyBorder="1"/>
    <xf numFmtId="0" fontId="0" fillId="0" borderId="6" xfId="0" applyBorder="1"/>
    <xf numFmtId="0" fontId="0" fillId="0" borderId="0" xfId="0" applyBorder="1" applyAlignment="1">
      <alignment horizontal="center"/>
    </xf>
    <xf numFmtId="169" fontId="1" fillId="0" borderId="0" xfId="1" applyNumberFormat="1" applyBorder="1"/>
    <xf numFmtId="43" fontId="1" fillId="0" borderId="6" xfId="1" applyBorder="1"/>
    <xf numFmtId="0" fontId="2" fillId="0" borderId="7" xfId="0" applyFont="1" applyBorder="1"/>
    <xf numFmtId="43" fontId="1" fillId="0" borderId="8" xfId="1" applyBorder="1"/>
    <xf numFmtId="0" fontId="0" fillId="0" borderId="3" xfId="0" applyBorder="1" applyAlignment="1">
      <alignment horizontal="center"/>
    </xf>
    <xf numFmtId="9" fontId="1" fillId="0" borderId="6" xfId="3" applyBorder="1"/>
    <xf numFmtId="0" fontId="0" fillId="0" borderId="0" xfId="0" applyBorder="1" applyAlignment="1">
      <alignment horizontal="left"/>
    </xf>
    <xf numFmtId="169" fontId="1" fillId="0" borderId="0" xfId="1" applyNumberFormat="1" applyFont="1" applyBorder="1"/>
    <xf numFmtId="169" fontId="1" fillId="0" borderId="9" xfId="1" applyNumberFormat="1" applyBorder="1"/>
    <xf numFmtId="9" fontId="1" fillId="0" borderId="8" xfId="3" applyBorder="1"/>
    <xf numFmtId="169" fontId="0" fillId="0" borderId="1" xfId="0" applyNumberFormat="1" applyBorder="1"/>
    <xf numFmtId="169" fontId="0" fillId="0" borderId="9" xfId="0" applyNumberFormat="1" applyBorder="1"/>
    <xf numFmtId="169" fontId="0" fillId="0" borderId="0" xfId="0" applyNumberFormat="1" applyBorder="1"/>
    <xf numFmtId="169" fontId="6" fillId="0" borderId="0" xfId="1" applyNumberFormat="1" applyFont="1" applyBorder="1"/>
    <xf numFmtId="0" fontId="0" fillId="0" borderId="8" xfId="0" applyBorder="1"/>
    <xf numFmtId="169" fontId="1" fillId="0" borderId="0" xfId="1" applyNumberFormat="1"/>
    <xf numFmtId="43" fontId="1" fillId="0" borderId="0" xfId="1"/>
    <xf numFmtId="0" fontId="2" fillId="0" borderId="0" xfId="0" applyFont="1" applyAlignment="1">
      <alignment vertical="top"/>
    </xf>
    <xf numFmtId="0" fontId="0" fillId="0" borderId="0" xfId="0" applyFill="1"/>
    <xf numFmtId="44" fontId="1" fillId="0" borderId="0" xfId="2" applyNumberFormat="1" applyBorder="1"/>
    <xf numFmtId="0" fontId="7" fillId="3" borderId="0" xfId="0" applyFont="1" applyFill="1" applyAlignment="1">
      <alignment horizontal="center" wrapText="1"/>
    </xf>
    <xf numFmtId="14" fontId="0" fillId="0" borderId="0" xfId="0" applyNumberFormat="1"/>
    <xf numFmtId="0" fontId="2" fillId="0" borderId="0" xfId="0" applyFont="1" applyAlignment="1">
      <alignment vertical="top" wrapText="1"/>
    </xf>
    <xf numFmtId="0" fontId="3" fillId="3" borderId="0" xfId="0" applyFont="1" applyFill="1" applyAlignment="1">
      <alignment wrapText="1"/>
    </xf>
    <xf numFmtId="17" fontId="0" fillId="0" borderId="0" xfId="0" applyNumberFormat="1"/>
    <xf numFmtId="0" fontId="0" fillId="2" borderId="10" xfId="0" applyFill="1" applyBorder="1"/>
    <xf numFmtId="0" fontId="0" fillId="0" borderId="0" xfId="0" applyFill="1" applyAlignment="1">
      <alignment wrapText="1"/>
    </xf>
    <xf numFmtId="14" fontId="0" fillId="0" borderId="0" xfId="0" applyNumberFormat="1" applyFill="1"/>
    <xf numFmtId="44" fontId="1" fillId="0" borderId="0" xfId="2" applyFill="1"/>
    <xf numFmtId="0" fontId="2" fillId="0" borderId="0" xfId="0" applyFont="1" applyFill="1" applyAlignment="1">
      <alignment wrapText="1"/>
    </xf>
    <xf numFmtId="43" fontId="0" fillId="0" borderId="0" xfId="0" applyNumberFormat="1" applyFill="1"/>
    <xf numFmtId="0" fontId="0" fillId="0" borderId="11" xfId="0" applyBorder="1"/>
    <xf numFmtId="0" fontId="0" fillId="0" borderId="10" xfId="0" applyBorder="1"/>
    <xf numFmtId="0" fontId="0" fillId="0" borderId="10" xfId="0" applyBorder="1" applyAlignment="1">
      <alignment wrapText="1"/>
    </xf>
    <xf numFmtId="14" fontId="0" fillId="0" borderId="10" xfId="0" applyNumberFormat="1" applyBorder="1"/>
    <xf numFmtId="43" fontId="1" fillId="0" borderId="10" xfId="1" applyBorder="1"/>
    <xf numFmtId="44" fontId="1" fillId="0" borderId="10" xfId="2" applyBorder="1"/>
    <xf numFmtId="0" fontId="2" fillId="0" borderId="10" xfId="0" applyFont="1" applyBorder="1" applyAlignment="1">
      <alignment vertical="top" wrapText="1"/>
    </xf>
    <xf numFmtId="0" fontId="0" fillId="0" borderId="12" xfId="0" applyBorder="1" applyAlignment="1">
      <alignment wrapText="1"/>
    </xf>
    <xf numFmtId="44" fontId="1" fillId="0" borderId="10" xfId="2" applyFont="1" applyBorder="1"/>
    <xf numFmtId="44" fontId="1" fillId="0" borderId="10" xfId="2" applyFont="1" applyBorder="1" applyAlignment="1">
      <alignment wrapText="1"/>
    </xf>
    <xf numFmtId="0" fontId="0" fillId="0" borderId="12" xfId="0" applyBorder="1"/>
    <xf numFmtId="0" fontId="0" fillId="0" borderId="10" xfId="0" applyFill="1" applyBorder="1"/>
    <xf numFmtId="0" fontId="8" fillId="0" borderId="10" xfId="0" applyFont="1" applyBorder="1" applyAlignment="1">
      <alignment vertical="top" wrapText="1"/>
    </xf>
    <xf numFmtId="0" fontId="0" fillId="2" borderId="11" xfId="0" applyFill="1" applyBorder="1"/>
    <xf numFmtId="0" fontId="0" fillId="2" borderId="10" xfId="0" applyFill="1" applyBorder="1" applyAlignment="1">
      <alignment wrapText="1"/>
    </xf>
    <xf numFmtId="14" fontId="0" fillId="2" borderId="10" xfId="0" applyNumberFormat="1" applyFill="1" applyBorder="1"/>
    <xf numFmtId="0" fontId="2" fillId="2" borderId="10" xfId="0" applyFont="1" applyFill="1" applyBorder="1" applyAlignment="1">
      <alignment wrapText="1"/>
    </xf>
    <xf numFmtId="0" fontId="8" fillId="2" borderId="10" xfId="0" applyFont="1" applyFill="1" applyBorder="1" applyAlignment="1">
      <alignment vertical="top" wrapText="1"/>
    </xf>
    <xf numFmtId="0" fontId="0" fillId="2" borderId="12" xfId="0" applyFill="1" applyBorder="1" applyAlignment="1">
      <alignment wrapText="1"/>
    </xf>
    <xf numFmtId="0" fontId="0" fillId="0" borderId="11" xfId="0" applyBorder="1" applyAlignment="1">
      <alignment wrapText="1"/>
    </xf>
    <xf numFmtId="0" fontId="7" fillId="0" borderId="10" xfId="0" applyFont="1" applyFill="1" applyBorder="1" applyAlignment="1">
      <alignment horizontal="center" wrapText="1"/>
    </xf>
    <xf numFmtId="0" fontId="0" fillId="2" borderId="11" xfId="0" applyFill="1" applyBorder="1" applyAlignment="1">
      <alignment wrapText="1"/>
    </xf>
    <xf numFmtId="44" fontId="1" fillId="2" borderId="10" xfId="2" applyFill="1" applyBorder="1"/>
    <xf numFmtId="0" fontId="2" fillId="2" borderId="10" xfId="0" applyFont="1" applyFill="1" applyBorder="1" applyAlignment="1">
      <alignment vertical="top" wrapText="1"/>
    </xf>
    <xf numFmtId="0" fontId="8" fillId="0" borderId="0" xfId="0" applyFont="1" applyFill="1" applyBorder="1"/>
    <xf numFmtId="167" fontId="8" fillId="0" borderId="0" xfId="2" applyNumberFormat="1" applyFont="1" applyFill="1" applyBorder="1"/>
    <xf numFmtId="0" fontId="5" fillId="0" borderId="0" xfId="0" applyFont="1" applyFill="1" applyBorder="1" applyAlignment="1">
      <alignment horizontal="right"/>
    </xf>
    <xf numFmtId="0" fontId="2" fillId="0" borderId="0" xfId="0" applyFont="1" applyFill="1" applyBorder="1" applyAlignment="1">
      <alignment horizontal="center" wrapText="1"/>
    </xf>
    <xf numFmtId="167" fontId="2" fillId="0" borderId="0" xfId="2" applyNumberFormat="1" applyFont="1" applyFill="1" applyBorder="1" applyAlignment="1">
      <alignment horizontal="center" wrapText="1"/>
    </xf>
    <xf numFmtId="44" fontId="2" fillId="0" borderId="0" xfId="2" applyFont="1" applyFill="1" applyBorder="1" applyAlignment="1">
      <alignment horizontal="center" wrapText="1"/>
    </xf>
    <xf numFmtId="0" fontId="8" fillId="0" borderId="11" xfId="0" applyFont="1" applyFill="1" applyBorder="1"/>
    <xf numFmtId="0" fontId="8" fillId="0" borderId="10" xfId="0" applyFont="1" applyFill="1" applyBorder="1"/>
    <xf numFmtId="167" fontId="8" fillId="0" borderId="10" xfId="2" applyNumberFormat="1" applyFont="1" applyFill="1" applyBorder="1"/>
    <xf numFmtId="0" fontId="8" fillId="0" borderId="12" xfId="0" applyFont="1" applyFill="1" applyBorder="1"/>
    <xf numFmtId="0" fontId="8" fillId="0" borderId="2" xfId="0" applyFont="1" applyFill="1" applyBorder="1" applyAlignment="1">
      <alignment wrapText="1"/>
    </xf>
    <xf numFmtId="0" fontId="8" fillId="0" borderId="3" xfId="0" applyFont="1" applyFill="1" applyBorder="1"/>
    <xf numFmtId="167" fontId="8" fillId="0" borderId="3" xfId="2" applyNumberFormat="1" applyFont="1" applyFill="1" applyBorder="1"/>
    <xf numFmtId="44" fontId="8" fillId="0" borderId="4" xfId="2" applyFont="1" applyFill="1" applyBorder="1"/>
    <xf numFmtId="0" fontId="8" fillId="0" borderId="7" xfId="0" applyFont="1" applyFill="1" applyBorder="1"/>
    <xf numFmtId="0" fontId="8" fillId="0" borderId="1" xfId="0" applyFont="1" applyFill="1" applyBorder="1"/>
    <xf numFmtId="167" fontId="8" fillId="0" borderId="1" xfId="2" applyNumberFormat="1" applyFont="1" applyFill="1" applyBorder="1"/>
    <xf numFmtId="44" fontId="8" fillId="0" borderId="8" xfId="2" applyFont="1" applyFill="1" applyBorder="1"/>
    <xf numFmtId="0" fontId="8" fillId="0" borderId="2" xfId="0" applyFont="1" applyFill="1" applyBorder="1"/>
    <xf numFmtId="0" fontId="8" fillId="0" borderId="4" xfId="0" applyFont="1" applyFill="1" applyBorder="1"/>
    <xf numFmtId="0" fontId="8" fillId="0" borderId="5" xfId="0" applyFont="1" applyFill="1" applyBorder="1"/>
    <xf numFmtId="44" fontId="8" fillId="0" borderId="6" xfId="2" applyFont="1" applyFill="1" applyBorder="1"/>
    <xf numFmtId="44" fontId="8" fillId="0" borderId="12" xfId="2" applyFont="1" applyFill="1" applyBorder="1"/>
    <xf numFmtId="6" fontId="8" fillId="0" borderId="12" xfId="2" applyNumberFormat="1" applyFont="1" applyFill="1" applyBorder="1"/>
    <xf numFmtId="44" fontId="8" fillId="0" borderId="0" xfId="2" applyFont="1" applyFill="1" applyBorder="1"/>
    <xf numFmtId="0" fontId="2" fillId="0" borderId="0" xfId="0" applyFont="1" applyFill="1" applyBorder="1"/>
    <xf numFmtId="167" fontId="2" fillId="0" borderId="0" xfId="2" applyNumberFormat="1" applyFont="1" applyFill="1" applyBorder="1"/>
    <xf numFmtId="44" fontId="2" fillId="0" borderId="0" xfId="2" applyFont="1" applyFill="1" applyBorder="1"/>
    <xf numFmtId="167" fontId="8" fillId="0" borderId="1" xfId="2" applyNumberFormat="1" applyFont="1" applyFill="1" applyBorder="1" applyAlignment="1">
      <alignment vertical="top"/>
    </xf>
    <xf numFmtId="167" fontId="8" fillId="0" borderId="1" xfId="2" applyNumberFormat="1" applyFont="1" applyFill="1" applyBorder="1" applyAlignment="1">
      <alignment horizontal="right" vertical="top"/>
    </xf>
    <xf numFmtId="0" fontId="8" fillId="0" borderId="8" xfId="0" applyFont="1" applyFill="1" applyBorder="1" applyAlignment="1">
      <alignment wrapText="1"/>
    </xf>
    <xf numFmtId="0" fontId="0" fillId="0" borderId="0" xfId="0" applyFill="1" applyBorder="1"/>
    <xf numFmtId="167" fontId="1" fillId="0" borderId="0" xfId="2" applyNumberFormat="1" applyFill="1" applyBorder="1"/>
    <xf numFmtId="44" fontId="1" fillId="0" borderId="0" xfId="2" applyFill="1" applyBorder="1"/>
    <xf numFmtId="167" fontId="1" fillId="0" borderId="0" xfId="2" applyNumberFormat="1" applyBorder="1"/>
    <xf numFmtId="44" fontId="1" fillId="0" borderId="0" xfId="2" applyBorder="1"/>
    <xf numFmtId="167" fontId="1" fillId="0" borderId="0" xfId="2" applyNumberFormat="1"/>
    <xf numFmtId="0" fontId="4" fillId="0" borderId="0" xfId="0" applyFont="1" applyAlignment="1">
      <alignment horizontal="center" wrapText="1"/>
    </xf>
    <xf numFmtId="167" fontId="4" fillId="0" borderId="0" xfId="2" applyNumberFormat="1" applyFont="1" applyAlignment="1">
      <alignment horizontal="center" wrapText="1"/>
    </xf>
    <xf numFmtId="0" fontId="0" fillId="0" borderId="2" xfId="0" applyBorder="1"/>
    <xf numFmtId="167" fontId="1" fillId="0" borderId="3" xfId="2" applyNumberFormat="1" applyBorder="1"/>
    <xf numFmtId="0" fontId="0" fillId="0" borderId="5" xfId="0" applyBorder="1"/>
    <xf numFmtId="0" fontId="0" fillId="0" borderId="7" xfId="0" applyBorder="1"/>
    <xf numFmtId="167" fontId="1" fillId="0" borderId="1" xfId="2" applyNumberFormat="1" applyBorder="1"/>
    <xf numFmtId="0" fontId="0" fillId="0" borderId="11" xfId="0" applyFill="1" applyBorder="1"/>
    <xf numFmtId="167" fontId="1" fillId="0" borderId="10" xfId="2" applyNumberFormat="1" applyFill="1" applyBorder="1"/>
    <xf numFmtId="0" fontId="0" fillId="0" borderId="12" xfId="0" applyFill="1" applyBorder="1"/>
    <xf numFmtId="167" fontId="1" fillId="0" borderId="10" xfId="2" applyNumberFormat="1" applyBorder="1"/>
    <xf numFmtId="167" fontId="2" fillId="0" borderId="9" xfId="2" applyNumberFormat="1" applyFont="1" applyBorder="1"/>
    <xf numFmtId="0" fontId="0" fillId="0" borderId="0" xfId="0" applyAlignment="1">
      <alignment vertical="top" wrapText="1"/>
    </xf>
    <xf numFmtId="0" fontId="4" fillId="0" borderId="0" xfId="0" applyFont="1" applyAlignment="1">
      <alignment horizontal="center"/>
    </xf>
    <xf numFmtId="8" fontId="0" fillId="0" borderId="0" xfId="0" applyNumberFormat="1"/>
    <xf numFmtId="6" fontId="0" fillId="0" borderId="0" xfId="0" applyNumberFormat="1"/>
    <xf numFmtId="0" fontId="7" fillId="0" borderId="0" xfId="0" applyFont="1" applyFill="1" applyBorder="1" applyAlignment="1">
      <alignment horizontal="center" wrapText="1"/>
    </xf>
    <xf numFmtId="0" fontId="0" fillId="0" borderId="0" xfId="0" applyFill="1" applyBorder="1" applyAlignment="1">
      <alignment wrapText="1"/>
    </xf>
    <xf numFmtId="14" fontId="0" fillId="0" borderId="0" xfId="0" applyNumberFormat="1" applyFill="1" applyBorder="1"/>
    <xf numFmtId="0" fontId="2" fillId="0" borderId="0" xfId="0" applyFont="1" applyFill="1" applyBorder="1" applyAlignment="1">
      <alignment wrapText="1"/>
    </xf>
    <xf numFmtId="0" fontId="2" fillId="0" borderId="0" xfId="0" applyFont="1" applyFill="1" applyBorder="1" applyAlignment="1">
      <alignment vertical="top" wrapText="1"/>
    </xf>
    <xf numFmtId="43" fontId="0" fillId="0" borderId="0" xfId="0" applyNumberFormat="1"/>
    <xf numFmtId="0" fontId="0" fillId="0" borderId="13" xfId="0" applyBorder="1"/>
    <xf numFmtId="0" fontId="0" fillId="0" borderId="14" xfId="0" applyBorder="1"/>
    <xf numFmtId="0" fontId="0" fillId="0" borderId="15" xfId="0" applyBorder="1"/>
    <xf numFmtId="0" fontId="0" fillId="3" borderId="0" xfId="0" applyFill="1"/>
    <xf numFmtId="0" fontId="0" fillId="0" borderId="10" xfId="0" applyBorder="1" applyAlignment="1">
      <alignment horizontal="center" vertical="center" wrapText="1"/>
    </xf>
    <xf numFmtId="14" fontId="0" fillId="0" borderId="10" xfId="0" applyNumberFormat="1" applyBorder="1" applyAlignment="1">
      <alignment horizontal="center" vertical="center" wrapText="1"/>
    </xf>
    <xf numFmtId="0" fontId="0" fillId="0" borderId="10" xfId="0" quotePrefix="1" applyBorder="1" applyAlignment="1">
      <alignment horizontal="center" vertical="center" wrapText="1"/>
    </xf>
    <xf numFmtId="14" fontId="0" fillId="0" borderId="10" xfId="0" quotePrefix="1" applyNumberFormat="1" applyBorder="1" applyAlignment="1">
      <alignment horizontal="center" vertical="center" wrapText="1"/>
    </xf>
    <xf numFmtId="0" fontId="0" fillId="0" borderId="12"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1" xfId="0" applyFill="1" applyBorder="1" applyAlignment="1">
      <alignment wrapText="1"/>
    </xf>
    <xf numFmtId="0" fontId="0" fillId="0" borderId="10" xfId="0" applyFill="1" applyBorder="1" applyAlignment="1">
      <alignment wrapText="1"/>
    </xf>
    <xf numFmtId="14" fontId="0" fillId="0" borderId="10" xfId="0" applyNumberFormat="1" applyFill="1" applyBorder="1"/>
    <xf numFmtId="44" fontId="1" fillId="0" borderId="10" xfId="2" applyFill="1" applyBorder="1"/>
    <xf numFmtId="0" fontId="0" fillId="0" borderId="0" xfId="0" applyAlignment="1">
      <alignment vertical="top" wrapText="1"/>
    </xf>
    <xf numFmtId="0" fontId="2" fillId="0" borderId="0" xfId="0" applyFont="1" applyAlignment="1">
      <alignment wrapText="1"/>
    </xf>
    <xf numFmtId="0" fontId="0" fillId="0" borderId="0" xfId="0" applyAlignment="1">
      <alignment horizontal="left" vertical="top" wrapText="1"/>
    </xf>
    <xf numFmtId="0" fontId="0" fillId="0" borderId="0" xfId="0" applyAlignment="1">
      <alignment horizontal="left" wrapText="1"/>
    </xf>
    <xf numFmtId="0" fontId="0" fillId="0" borderId="0" xfId="0" applyFill="1" applyAlignment="1">
      <alignment vertical="top"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49"/>
  <sheetViews>
    <sheetView topLeftCell="A18" workbookViewId="0">
      <selection activeCell="A31" sqref="A31:H31"/>
    </sheetView>
  </sheetViews>
  <sheetFormatPr defaultRowHeight="12.75" x14ac:dyDescent="0.2"/>
  <cols>
    <col min="1" max="1" width="33" bestFit="1" customWidth="1"/>
    <col min="2" max="4" width="18.85546875" customWidth="1"/>
    <col min="5" max="5" width="17" customWidth="1"/>
  </cols>
  <sheetData>
    <row r="1" spans="1:5" ht="27" customHeight="1" x14ac:dyDescent="0.2">
      <c r="A1" s="2" t="s">
        <v>0</v>
      </c>
      <c r="B1" t="s">
        <v>12</v>
      </c>
    </row>
    <row r="2" spans="1:5" ht="27" customHeight="1" x14ac:dyDescent="0.2">
      <c r="A2" s="2" t="s">
        <v>8</v>
      </c>
      <c r="B2" t="s">
        <v>13</v>
      </c>
    </row>
    <row r="3" spans="1:5" ht="27" customHeight="1" x14ac:dyDescent="0.2">
      <c r="A3" s="5" t="s">
        <v>16</v>
      </c>
      <c r="B3" t="s">
        <v>14</v>
      </c>
    </row>
    <row r="4" spans="1:5" x14ac:dyDescent="0.2">
      <c r="A4" s="2"/>
      <c r="B4" t="s">
        <v>15</v>
      </c>
    </row>
    <row r="5" spans="1:5" ht="27" customHeight="1" x14ac:dyDescent="0.2">
      <c r="A5" s="2" t="s">
        <v>1</v>
      </c>
      <c r="B5" t="s">
        <v>17</v>
      </c>
    </row>
    <row r="6" spans="1:5" ht="27" customHeight="1" x14ac:dyDescent="0.2">
      <c r="A6" s="168" t="s">
        <v>2</v>
      </c>
      <c r="B6" t="s">
        <v>9</v>
      </c>
    </row>
    <row r="7" spans="1:5" x14ac:dyDescent="0.2">
      <c r="A7" s="168"/>
      <c r="B7" t="s">
        <v>18</v>
      </c>
    </row>
    <row r="8" spans="1:5" x14ac:dyDescent="0.2">
      <c r="A8" s="2"/>
      <c r="B8" t="s">
        <v>19</v>
      </c>
    </row>
    <row r="9" spans="1:5" s="9" customFormat="1" ht="46.5" customHeight="1" x14ac:dyDescent="0.2">
      <c r="A9" s="55"/>
      <c r="B9" s="169" t="s">
        <v>20</v>
      </c>
      <c r="C9" s="169"/>
      <c r="D9" s="169"/>
    </row>
    <row r="10" spans="1:5" ht="40.5" customHeight="1" x14ac:dyDescent="0.2">
      <c r="A10" s="4" t="s">
        <v>280</v>
      </c>
      <c r="B10" s="8" t="s">
        <v>281</v>
      </c>
      <c r="C10" s="170" t="s">
        <v>282</v>
      </c>
      <c r="D10" s="170"/>
    </row>
    <row r="11" spans="1:5" ht="27" customHeight="1" x14ac:dyDescent="0.2">
      <c r="A11" s="4" t="s">
        <v>3</v>
      </c>
      <c r="B11" t="s">
        <v>21</v>
      </c>
    </row>
    <row r="13" spans="1:5" s="1" customFormat="1" ht="41.25" customHeight="1" x14ac:dyDescent="0.2">
      <c r="A13" s="3" t="s">
        <v>4</v>
      </c>
      <c r="B13" s="3" t="s">
        <v>5</v>
      </c>
      <c r="C13" s="3" t="s">
        <v>6</v>
      </c>
      <c r="D13" s="3" t="s">
        <v>7</v>
      </c>
      <c r="E13" s="3" t="s">
        <v>284</v>
      </c>
    </row>
    <row r="14" spans="1:5" ht="24" customHeight="1" x14ac:dyDescent="0.2">
      <c r="A14" s="9" t="s">
        <v>22</v>
      </c>
      <c r="B14" s="6" t="s">
        <v>23</v>
      </c>
      <c r="C14" s="56">
        <v>43</v>
      </c>
      <c r="D14" t="s">
        <v>24</v>
      </c>
      <c r="E14" s="10"/>
    </row>
    <row r="16" spans="1:5" x14ac:dyDescent="0.2">
      <c r="A16" s="2" t="s">
        <v>10</v>
      </c>
      <c r="B16" s="10">
        <v>45</v>
      </c>
    </row>
    <row r="18" spans="1:8" x14ac:dyDescent="0.2">
      <c r="A18" s="2" t="s">
        <v>283</v>
      </c>
    </row>
    <row r="19" spans="1:8" x14ac:dyDescent="0.2">
      <c r="A19" s="2"/>
    </row>
    <row r="20" spans="1:8" x14ac:dyDescent="0.2">
      <c r="A20" s="2" t="s">
        <v>285</v>
      </c>
    </row>
    <row r="21" spans="1:8" x14ac:dyDescent="0.2">
      <c r="A21" s="56" t="s">
        <v>286</v>
      </c>
    </row>
    <row r="22" spans="1:8" x14ac:dyDescent="0.2">
      <c r="A22" s="56" t="s">
        <v>287</v>
      </c>
    </row>
    <row r="23" spans="1:8" ht="25.5" customHeight="1" x14ac:dyDescent="0.2">
      <c r="A23" s="171" t="s">
        <v>359</v>
      </c>
      <c r="B23" s="167"/>
      <c r="C23" s="167"/>
      <c r="D23" s="167"/>
      <c r="E23" s="167"/>
      <c r="F23" s="167"/>
      <c r="G23" s="167"/>
      <c r="H23" s="167"/>
    </row>
    <row r="24" spans="1:8" ht="25.5" customHeight="1" x14ac:dyDescent="0.2">
      <c r="A24" s="171" t="s">
        <v>360</v>
      </c>
      <c r="B24" s="167"/>
      <c r="C24" s="167"/>
      <c r="D24" s="167"/>
      <c r="E24" s="167"/>
      <c r="F24" s="167"/>
      <c r="G24" s="167"/>
      <c r="H24" s="167"/>
    </row>
    <row r="25" spans="1:8" x14ac:dyDescent="0.2">
      <c r="A25" t="s">
        <v>290</v>
      </c>
    </row>
    <row r="26" spans="1:8" x14ac:dyDescent="0.2">
      <c r="A26" t="s">
        <v>288</v>
      </c>
    </row>
    <row r="27" spans="1:8" x14ac:dyDescent="0.2">
      <c r="A27" t="s">
        <v>289</v>
      </c>
    </row>
    <row r="28" spans="1:8" x14ac:dyDescent="0.2">
      <c r="A28" t="s">
        <v>291</v>
      </c>
    </row>
    <row r="29" spans="1:8" x14ac:dyDescent="0.2">
      <c r="A29" t="s">
        <v>292</v>
      </c>
    </row>
    <row r="30" spans="1:8" x14ac:dyDescent="0.2">
      <c r="A30" t="s">
        <v>300</v>
      </c>
    </row>
    <row r="31" spans="1:8" ht="25.5" customHeight="1" x14ac:dyDescent="0.2">
      <c r="A31" s="167" t="s">
        <v>361</v>
      </c>
      <c r="B31" s="167"/>
      <c r="C31" s="167"/>
      <c r="D31" s="167"/>
      <c r="E31" s="167"/>
      <c r="F31" s="167"/>
      <c r="G31" s="167"/>
      <c r="H31" s="167"/>
    </row>
    <row r="32" spans="1:8" x14ac:dyDescent="0.2">
      <c r="A32" t="s">
        <v>363</v>
      </c>
    </row>
    <row r="33" spans="1:8" x14ac:dyDescent="0.2">
      <c r="A33" t="s">
        <v>364</v>
      </c>
    </row>
    <row r="34" spans="1:8" x14ac:dyDescent="0.2">
      <c r="A34" t="s">
        <v>385</v>
      </c>
    </row>
    <row r="35" spans="1:8" x14ac:dyDescent="0.2">
      <c r="A35" t="s">
        <v>395</v>
      </c>
    </row>
    <row r="36" spans="1:8" x14ac:dyDescent="0.2">
      <c r="A36" t="s">
        <v>541</v>
      </c>
    </row>
    <row r="37" spans="1:8" x14ac:dyDescent="0.2">
      <c r="A37" t="s">
        <v>543</v>
      </c>
    </row>
    <row r="38" spans="1:8" x14ac:dyDescent="0.2">
      <c r="A38" t="s">
        <v>544</v>
      </c>
    </row>
    <row r="39" spans="1:8" x14ac:dyDescent="0.2">
      <c r="A39" t="s">
        <v>545</v>
      </c>
    </row>
    <row r="40" spans="1:8" ht="66" customHeight="1" x14ac:dyDescent="0.2">
      <c r="A40" s="167" t="s">
        <v>599</v>
      </c>
      <c r="B40" s="167"/>
      <c r="C40" s="167"/>
      <c r="D40" s="167"/>
      <c r="E40" s="167"/>
      <c r="F40" s="167"/>
      <c r="G40" s="167"/>
      <c r="H40" s="167"/>
    </row>
    <row r="43" spans="1:8" x14ac:dyDescent="0.2">
      <c r="A43" t="s">
        <v>299</v>
      </c>
    </row>
    <row r="44" spans="1:8" x14ac:dyDescent="0.2">
      <c r="A44" t="s">
        <v>293</v>
      </c>
    </row>
    <row r="45" spans="1:8" x14ac:dyDescent="0.2">
      <c r="A45" t="s">
        <v>294</v>
      </c>
    </row>
    <row r="46" spans="1:8" x14ac:dyDescent="0.2">
      <c r="A46" t="s">
        <v>295</v>
      </c>
    </row>
    <row r="47" spans="1:8" x14ac:dyDescent="0.2">
      <c r="A47" t="s">
        <v>296</v>
      </c>
    </row>
    <row r="48" spans="1:8" x14ac:dyDescent="0.2">
      <c r="A48" t="s">
        <v>297</v>
      </c>
    </row>
    <row r="49" spans="1:1" x14ac:dyDescent="0.2">
      <c r="A49" t="s">
        <v>298</v>
      </c>
    </row>
  </sheetData>
  <mergeCells count="7">
    <mergeCell ref="A40:H40"/>
    <mergeCell ref="A6:A7"/>
    <mergeCell ref="B9:D9"/>
    <mergeCell ref="C10:D10"/>
    <mergeCell ref="A31:H31"/>
    <mergeCell ref="A23:H23"/>
    <mergeCell ref="A24:H24"/>
  </mergeCells>
  <pageMargins left="0.75" right="0.75" top="1" bottom="1" header="0.5" footer="0.5"/>
  <pageSetup scale="66"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3"/>
  <sheetViews>
    <sheetView view="pageBreakPreview" zoomScale="60" zoomScaleNormal="100" workbookViewId="0">
      <pane ySplit="2" topLeftCell="A53" activePane="bottomLeft" state="frozen"/>
      <selection pane="bottomLeft" activeCell="E84" sqref="E84"/>
    </sheetView>
  </sheetViews>
  <sheetFormatPr defaultRowHeight="12.75" x14ac:dyDescent="0.2"/>
  <cols>
    <col min="1" max="1" width="37.42578125" style="34" customWidth="1"/>
    <col min="2" max="2" width="31.28515625" style="34" customWidth="1"/>
    <col min="3" max="5" width="16" style="127" customWidth="1"/>
    <col min="6" max="6" width="82.140625" style="128" bestFit="1" customWidth="1"/>
    <col min="7" max="16384" width="9.140625" style="34"/>
  </cols>
  <sheetData>
    <row r="1" spans="1:6" s="93" customFormat="1" ht="18" x14ac:dyDescent="0.25">
      <c r="C1" s="94"/>
      <c r="D1" s="94"/>
      <c r="E1" s="94"/>
      <c r="F1" s="95" t="s">
        <v>433</v>
      </c>
    </row>
    <row r="2" spans="1:6" s="96" customFormat="1" ht="39" customHeight="1" x14ac:dyDescent="0.2">
      <c r="A2" s="96" t="s">
        <v>434</v>
      </c>
      <c r="B2" s="96" t="s">
        <v>435</v>
      </c>
      <c r="C2" s="97" t="s">
        <v>436</v>
      </c>
      <c r="D2" s="97" t="s">
        <v>437</v>
      </c>
      <c r="E2" s="97" t="s">
        <v>438</v>
      </c>
      <c r="F2" s="98" t="s">
        <v>439</v>
      </c>
    </row>
    <row r="3" spans="1:6" s="93" customFormat="1" x14ac:dyDescent="0.2">
      <c r="A3" s="99" t="s">
        <v>440</v>
      </c>
      <c r="B3" s="100" t="s">
        <v>441</v>
      </c>
      <c r="C3" s="101">
        <v>209499</v>
      </c>
      <c r="D3" s="101">
        <v>57050</v>
      </c>
      <c r="E3" s="101"/>
      <c r="F3" s="102" t="s">
        <v>442</v>
      </c>
    </row>
    <row r="4" spans="1:6" s="93" customFormat="1" ht="12" customHeight="1" x14ac:dyDescent="0.2">
      <c r="A4" s="103" t="s">
        <v>443</v>
      </c>
      <c r="B4" s="104" t="s">
        <v>444</v>
      </c>
      <c r="C4" s="105">
        <v>10000</v>
      </c>
      <c r="D4" s="105">
        <v>20000</v>
      </c>
      <c r="E4" s="105"/>
      <c r="F4" s="106"/>
    </row>
    <row r="5" spans="1:6" s="93" customFormat="1" x14ac:dyDescent="0.2">
      <c r="A5" s="107" t="s">
        <v>445</v>
      </c>
      <c r="B5" s="108"/>
      <c r="C5" s="109">
        <v>10000</v>
      </c>
      <c r="D5" s="109"/>
      <c r="E5" s="109"/>
      <c r="F5" s="110"/>
    </row>
    <row r="6" spans="1:6" s="93" customFormat="1" x14ac:dyDescent="0.2">
      <c r="A6" s="111" t="s">
        <v>446</v>
      </c>
      <c r="B6" s="104" t="s">
        <v>444</v>
      </c>
      <c r="C6" s="105">
        <v>15034.5</v>
      </c>
      <c r="D6" s="105">
        <v>45103.5</v>
      </c>
      <c r="E6" s="105"/>
      <c r="F6" s="112"/>
    </row>
    <row r="7" spans="1:6" s="93" customFormat="1" x14ac:dyDescent="0.2">
      <c r="A7" s="113" t="s">
        <v>446</v>
      </c>
      <c r="C7" s="94">
        <v>15034.5</v>
      </c>
      <c r="D7" s="94"/>
      <c r="E7" s="94"/>
      <c r="F7" s="114"/>
    </row>
    <row r="8" spans="1:6" s="93" customFormat="1" x14ac:dyDescent="0.2">
      <c r="A8" s="107" t="s">
        <v>446</v>
      </c>
      <c r="B8" s="108"/>
      <c r="C8" s="109">
        <v>15034.5</v>
      </c>
      <c r="D8" s="109"/>
      <c r="E8" s="109"/>
      <c r="F8" s="110"/>
    </row>
    <row r="9" spans="1:6" s="93" customFormat="1" x14ac:dyDescent="0.2">
      <c r="A9" s="99" t="s">
        <v>447</v>
      </c>
      <c r="B9" s="100" t="s">
        <v>441</v>
      </c>
      <c r="C9" s="101">
        <v>660000</v>
      </c>
      <c r="D9" s="101">
        <f>134400+134419</f>
        <v>268819</v>
      </c>
      <c r="E9" s="101">
        <v>403239.8</v>
      </c>
      <c r="F9" s="115"/>
    </row>
    <row r="10" spans="1:6" s="93" customFormat="1" x14ac:dyDescent="0.2">
      <c r="A10" s="99" t="s">
        <v>448</v>
      </c>
      <c r="B10" s="100" t="s">
        <v>449</v>
      </c>
      <c r="C10" s="101">
        <v>115200</v>
      </c>
      <c r="D10" s="101">
        <v>115200</v>
      </c>
      <c r="E10" s="101"/>
      <c r="F10" s="115"/>
    </row>
    <row r="11" spans="1:6" s="93" customFormat="1" x14ac:dyDescent="0.2">
      <c r="A11" s="99" t="s">
        <v>450</v>
      </c>
      <c r="B11" s="100" t="s">
        <v>441</v>
      </c>
      <c r="C11" s="101">
        <v>32146</v>
      </c>
      <c r="D11" s="101">
        <v>11994.24</v>
      </c>
      <c r="E11" s="101"/>
      <c r="F11" s="115"/>
    </row>
    <row r="12" spans="1:6" s="93" customFormat="1" x14ac:dyDescent="0.2">
      <c r="A12" s="99" t="s">
        <v>451</v>
      </c>
      <c r="B12" s="100" t="s">
        <v>441</v>
      </c>
      <c r="C12" s="101">
        <v>225500</v>
      </c>
      <c r="D12" s="101">
        <v>229784.6</v>
      </c>
      <c r="E12" s="101"/>
      <c r="F12" s="116"/>
    </row>
    <row r="13" spans="1:6" s="93" customFormat="1" x14ac:dyDescent="0.2">
      <c r="A13" s="99" t="s">
        <v>452</v>
      </c>
      <c r="B13" s="100" t="s">
        <v>453</v>
      </c>
      <c r="C13" s="101">
        <v>532000</v>
      </c>
      <c r="D13" s="101">
        <v>529380</v>
      </c>
      <c r="E13" s="101"/>
      <c r="F13" s="115"/>
    </row>
    <row r="14" spans="1:6" s="93" customFormat="1" x14ac:dyDescent="0.2">
      <c r="A14" s="111" t="s">
        <v>454</v>
      </c>
      <c r="B14" s="104" t="s">
        <v>455</v>
      </c>
      <c r="C14" s="105">
        <v>315907</v>
      </c>
      <c r="D14" s="105">
        <v>315907</v>
      </c>
      <c r="E14" s="105"/>
      <c r="F14" s="112" t="s">
        <v>456</v>
      </c>
    </row>
    <row r="15" spans="1:6" s="93" customFormat="1" x14ac:dyDescent="0.2">
      <c r="A15" s="113" t="s">
        <v>457</v>
      </c>
      <c r="C15" s="94"/>
      <c r="D15" s="94"/>
      <c r="E15" s="94"/>
      <c r="F15" s="114"/>
    </row>
    <row r="16" spans="1:6" s="93" customFormat="1" x14ac:dyDescent="0.2">
      <c r="A16" s="113" t="s">
        <v>458</v>
      </c>
      <c r="C16" s="94"/>
      <c r="D16" s="94"/>
      <c r="E16" s="94"/>
      <c r="F16" s="114"/>
    </row>
    <row r="17" spans="1:6" s="93" customFormat="1" x14ac:dyDescent="0.2">
      <c r="A17" s="113" t="s">
        <v>459</v>
      </c>
      <c r="C17" s="94"/>
      <c r="D17" s="94"/>
      <c r="E17" s="94"/>
      <c r="F17" s="114"/>
    </row>
    <row r="18" spans="1:6" s="93" customFormat="1" x14ac:dyDescent="0.2">
      <c r="A18" s="113" t="s">
        <v>460</v>
      </c>
      <c r="C18" s="94"/>
      <c r="D18" s="94"/>
      <c r="E18" s="94"/>
      <c r="F18" s="114"/>
    </row>
    <row r="19" spans="1:6" s="93" customFormat="1" x14ac:dyDescent="0.2">
      <c r="A19" s="113" t="s">
        <v>461</v>
      </c>
      <c r="C19" s="94"/>
      <c r="D19" s="94"/>
      <c r="E19" s="94"/>
      <c r="F19" s="114"/>
    </row>
    <row r="20" spans="1:6" s="93" customFormat="1" x14ac:dyDescent="0.2">
      <c r="A20" s="113" t="s">
        <v>462</v>
      </c>
      <c r="C20" s="94"/>
      <c r="D20" s="94"/>
      <c r="E20" s="94"/>
      <c r="F20" s="114"/>
    </row>
    <row r="21" spans="1:6" s="93" customFormat="1" x14ac:dyDescent="0.2">
      <c r="A21" s="113" t="s">
        <v>463</v>
      </c>
      <c r="C21" s="94"/>
      <c r="D21" s="94"/>
      <c r="E21" s="94"/>
      <c r="F21" s="114"/>
    </row>
    <row r="22" spans="1:6" s="93" customFormat="1" x14ac:dyDescent="0.2">
      <c r="A22" s="113" t="s">
        <v>464</v>
      </c>
      <c r="C22" s="94"/>
      <c r="D22" s="94"/>
      <c r="E22" s="94"/>
      <c r="F22" s="114"/>
    </row>
    <row r="23" spans="1:6" s="93" customFormat="1" x14ac:dyDescent="0.2">
      <c r="A23" s="113" t="s">
        <v>465</v>
      </c>
      <c r="C23" s="94"/>
      <c r="D23" s="94"/>
      <c r="E23" s="94"/>
      <c r="F23" s="114"/>
    </row>
    <row r="24" spans="1:6" s="93" customFormat="1" x14ac:dyDescent="0.2">
      <c r="A24" s="113" t="s">
        <v>466</v>
      </c>
      <c r="C24" s="94"/>
      <c r="D24" s="94"/>
      <c r="E24" s="94"/>
      <c r="F24" s="114"/>
    </row>
    <row r="25" spans="1:6" s="93" customFormat="1" x14ac:dyDescent="0.2">
      <c r="A25" s="113" t="s">
        <v>467</v>
      </c>
      <c r="C25" s="94"/>
      <c r="D25" s="94"/>
      <c r="E25" s="94"/>
      <c r="F25" s="114"/>
    </row>
    <row r="26" spans="1:6" s="93" customFormat="1" x14ac:dyDescent="0.2">
      <c r="A26" s="113" t="s">
        <v>468</v>
      </c>
      <c r="C26" s="94"/>
      <c r="D26" s="94"/>
      <c r="E26" s="94"/>
      <c r="F26" s="114"/>
    </row>
    <row r="27" spans="1:6" s="93" customFormat="1" x14ac:dyDescent="0.2">
      <c r="A27" s="113" t="s">
        <v>469</v>
      </c>
      <c r="C27" s="94"/>
      <c r="D27" s="94"/>
      <c r="E27" s="94"/>
      <c r="F27" s="114"/>
    </row>
    <row r="28" spans="1:6" s="93" customFormat="1" x14ac:dyDescent="0.2">
      <c r="A28" s="113" t="s">
        <v>470</v>
      </c>
      <c r="C28" s="94"/>
      <c r="D28" s="94"/>
      <c r="E28" s="94"/>
      <c r="F28" s="114"/>
    </row>
    <row r="29" spans="1:6" s="93" customFormat="1" x14ac:dyDescent="0.2">
      <c r="A29" s="113" t="s">
        <v>471</v>
      </c>
      <c r="C29" s="94"/>
      <c r="D29" s="94"/>
      <c r="E29" s="94"/>
      <c r="F29" s="114"/>
    </row>
    <row r="30" spans="1:6" s="93" customFormat="1" x14ac:dyDescent="0.2">
      <c r="A30" s="113" t="s">
        <v>472</v>
      </c>
      <c r="C30" s="94"/>
      <c r="D30" s="94"/>
      <c r="E30" s="94"/>
      <c r="F30" s="114"/>
    </row>
    <row r="31" spans="1:6" s="93" customFormat="1" x14ac:dyDescent="0.2">
      <c r="A31" s="113" t="s">
        <v>473</v>
      </c>
      <c r="C31" s="94"/>
      <c r="D31" s="94"/>
      <c r="E31" s="94"/>
      <c r="F31" s="114"/>
    </row>
    <row r="32" spans="1:6" s="93" customFormat="1" x14ac:dyDescent="0.2">
      <c r="A32" s="113" t="s">
        <v>474</v>
      </c>
      <c r="C32" s="94"/>
      <c r="D32" s="94"/>
      <c r="E32" s="94"/>
      <c r="F32" s="114"/>
    </row>
    <row r="33" spans="1:6" s="93" customFormat="1" x14ac:dyDescent="0.2">
      <c r="A33" s="113" t="s">
        <v>475</v>
      </c>
      <c r="C33" s="94"/>
      <c r="D33" s="94"/>
      <c r="E33" s="94"/>
      <c r="F33" s="114"/>
    </row>
    <row r="34" spans="1:6" s="93" customFormat="1" x14ac:dyDescent="0.2">
      <c r="A34" s="113" t="s">
        <v>476</v>
      </c>
      <c r="C34" s="94"/>
      <c r="D34" s="94"/>
      <c r="E34" s="94"/>
      <c r="F34" s="114"/>
    </row>
    <row r="35" spans="1:6" s="93" customFormat="1" x14ac:dyDescent="0.2">
      <c r="A35" s="113" t="s">
        <v>477</v>
      </c>
      <c r="C35" s="94"/>
      <c r="D35" s="94"/>
      <c r="E35" s="94"/>
      <c r="F35" s="114"/>
    </row>
    <row r="36" spans="1:6" s="93" customFormat="1" x14ac:dyDescent="0.2">
      <c r="A36" s="113" t="s">
        <v>478</v>
      </c>
      <c r="C36" s="94"/>
      <c r="D36" s="94"/>
      <c r="E36" s="94"/>
      <c r="F36" s="114"/>
    </row>
    <row r="37" spans="1:6" s="93" customFormat="1" x14ac:dyDescent="0.2">
      <c r="A37" s="113" t="s">
        <v>479</v>
      </c>
      <c r="C37" s="94"/>
      <c r="D37" s="94"/>
      <c r="E37" s="94"/>
      <c r="F37" s="114"/>
    </row>
    <row r="38" spans="1:6" s="93" customFormat="1" x14ac:dyDescent="0.2">
      <c r="A38" s="113" t="s">
        <v>480</v>
      </c>
      <c r="C38" s="94"/>
      <c r="D38" s="94"/>
      <c r="E38" s="94"/>
      <c r="F38" s="114"/>
    </row>
    <row r="39" spans="1:6" s="93" customFormat="1" x14ac:dyDescent="0.2">
      <c r="A39" s="113" t="s">
        <v>481</v>
      </c>
      <c r="C39" s="94"/>
      <c r="D39" s="94"/>
      <c r="E39" s="94"/>
      <c r="F39" s="114"/>
    </row>
    <row r="40" spans="1:6" s="93" customFormat="1" x14ac:dyDescent="0.2">
      <c r="A40" s="113" t="s">
        <v>482</v>
      </c>
      <c r="C40" s="94"/>
      <c r="D40" s="94"/>
      <c r="E40" s="94"/>
      <c r="F40" s="114"/>
    </row>
    <row r="41" spans="1:6" s="93" customFormat="1" x14ac:dyDescent="0.2">
      <c r="A41" s="107" t="s">
        <v>483</v>
      </c>
      <c r="B41" s="108"/>
      <c r="C41" s="109"/>
      <c r="D41" s="109"/>
      <c r="E41" s="109"/>
      <c r="F41" s="110"/>
    </row>
    <row r="42" spans="1:6" s="93" customFormat="1" x14ac:dyDescent="0.2">
      <c r="A42" s="111" t="s">
        <v>484</v>
      </c>
      <c r="B42" s="104" t="s">
        <v>485</v>
      </c>
      <c r="C42" s="105">
        <v>126000</v>
      </c>
      <c r="D42" s="105">
        <v>126000</v>
      </c>
      <c r="E42" s="105"/>
      <c r="F42" s="106"/>
    </row>
    <row r="43" spans="1:6" s="93" customFormat="1" x14ac:dyDescent="0.2">
      <c r="A43" s="113" t="s">
        <v>486</v>
      </c>
      <c r="C43" s="94"/>
      <c r="D43" s="94"/>
      <c r="E43" s="94"/>
      <c r="F43" s="114"/>
    </row>
    <row r="44" spans="1:6" s="93" customFormat="1" x14ac:dyDescent="0.2">
      <c r="A44" s="113" t="s">
        <v>487</v>
      </c>
      <c r="C44" s="94"/>
      <c r="D44" s="94"/>
      <c r="E44" s="94"/>
      <c r="F44" s="114"/>
    </row>
    <row r="45" spans="1:6" s="93" customFormat="1" x14ac:dyDescent="0.2">
      <c r="A45" s="113" t="s">
        <v>488</v>
      </c>
      <c r="C45" s="94"/>
      <c r="D45" s="94"/>
      <c r="E45" s="94"/>
      <c r="F45" s="114"/>
    </row>
    <row r="46" spans="1:6" s="93" customFormat="1" x14ac:dyDescent="0.2">
      <c r="A46" s="113" t="s">
        <v>489</v>
      </c>
      <c r="C46" s="94"/>
      <c r="D46" s="94"/>
      <c r="E46" s="94"/>
      <c r="F46" s="114"/>
    </row>
    <row r="47" spans="1:6" s="93" customFormat="1" x14ac:dyDescent="0.2">
      <c r="A47" s="113" t="s">
        <v>490</v>
      </c>
      <c r="C47" s="94"/>
      <c r="D47" s="94"/>
      <c r="E47" s="94"/>
      <c r="F47" s="114"/>
    </row>
    <row r="48" spans="1:6" s="93" customFormat="1" x14ac:dyDescent="0.2">
      <c r="A48" s="113" t="s">
        <v>491</v>
      </c>
      <c r="C48" s="94"/>
      <c r="D48" s="94"/>
      <c r="E48" s="94"/>
      <c r="F48" s="114"/>
    </row>
    <row r="49" spans="1:6" s="93" customFormat="1" x14ac:dyDescent="0.2">
      <c r="A49" s="113" t="s">
        <v>492</v>
      </c>
      <c r="C49" s="94"/>
      <c r="D49" s="94"/>
      <c r="E49" s="94"/>
      <c r="F49" s="114"/>
    </row>
    <row r="50" spans="1:6" s="93" customFormat="1" x14ac:dyDescent="0.2">
      <c r="A50" s="113" t="s">
        <v>493</v>
      </c>
      <c r="C50" s="94"/>
      <c r="D50" s="94"/>
      <c r="E50" s="94"/>
      <c r="F50" s="114"/>
    </row>
    <row r="51" spans="1:6" s="93" customFormat="1" x14ac:dyDescent="0.2">
      <c r="A51" s="113" t="s">
        <v>494</v>
      </c>
      <c r="C51" s="94"/>
      <c r="D51" s="94"/>
      <c r="E51" s="94"/>
      <c r="F51" s="114"/>
    </row>
    <row r="52" spans="1:6" s="93" customFormat="1" x14ac:dyDescent="0.2">
      <c r="A52" s="113" t="s">
        <v>495</v>
      </c>
      <c r="C52" s="94"/>
      <c r="D52" s="94"/>
      <c r="E52" s="94"/>
      <c r="F52" s="114"/>
    </row>
    <row r="53" spans="1:6" s="93" customFormat="1" x14ac:dyDescent="0.2">
      <c r="A53" s="113" t="s">
        <v>496</v>
      </c>
      <c r="C53" s="94"/>
      <c r="D53" s="94"/>
      <c r="E53" s="94"/>
      <c r="F53" s="114"/>
    </row>
    <row r="54" spans="1:6" s="93" customFormat="1" x14ac:dyDescent="0.2">
      <c r="A54" s="107" t="s">
        <v>497</v>
      </c>
      <c r="B54" s="108"/>
      <c r="C54" s="109"/>
      <c r="D54" s="109"/>
      <c r="E54" s="109"/>
      <c r="F54" s="110"/>
    </row>
    <row r="55" spans="1:6" s="93" customFormat="1" x14ac:dyDescent="0.2">
      <c r="A55" s="99" t="s">
        <v>498</v>
      </c>
      <c r="B55" s="100" t="s">
        <v>441</v>
      </c>
      <c r="C55" s="101">
        <v>32146</v>
      </c>
      <c r="D55" s="101">
        <v>32146</v>
      </c>
      <c r="E55" s="101"/>
      <c r="F55" s="115"/>
    </row>
    <row r="56" spans="1:6" s="93" customFormat="1" x14ac:dyDescent="0.2">
      <c r="A56" s="99" t="s">
        <v>499</v>
      </c>
      <c r="B56" s="100" t="s">
        <v>233</v>
      </c>
      <c r="C56" s="101">
        <v>15000</v>
      </c>
      <c r="D56" s="101"/>
      <c r="E56" s="101">
        <v>15000</v>
      </c>
      <c r="F56" s="115"/>
    </row>
    <row r="57" spans="1:6" s="93" customFormat="1" x14ac:dyDescent="0.2">
      <c r="A57" s="99" t="s">
        <v>500</v>
      </c>
      <c r="B57" s="100" t="s">
        <v>501</v>
      </c>
      <c r="C57" s="101">
        <v>17475</v>
      </c>
      <c r="D57" s="101">
        <v>17475</v>
      </c>
      <c r="E57" s="101"/>
      <c r="F57" s="102" t="s">
        <v>502</v>
      </c>
    </row>
    <row r="58" spans="1:6" s="93" customFormat="1" x14ac:dyDescent="0.2">
      <c r="C58" s="94"/>
      <c r="D58" s="94"/>
      <c r="E58" s="94"/>
      <c r="F58" s="117"/>
    </row>
    <row r="59" spans="1:6" s="93" customFormat="1" x14ac:dyDescent="0.2">
      <c r="C59" s="94"/>
      <c r="D59" s="94"/>
      <c r="E59" s="94"/>
      <c r="F59" s="117"/>
    </row>
    <row r="60" spans="1:6" s="118" customFormat="1" x14ac:dyDescent="0.2">
      <c r="A60" s="118" t="s">
        <v>503</v>
      </c>
      <c r="C60" s="119">
        <f>SUM(C2:C59)</f>
        <v>2345976.5</v>
      </c>
      <c r="D60" s="119">
        <f>SUM(D2:D59)</f>
        <v>1768859.3399999999</v>
      </c>
      <c r="E60" s="119">
        <f>SUM(E2:E59)</f>
        <v>418239.8</v>
      </c>
      <c r="F60" s="120"/>
    </row>
    <row r="61" spans="1:6" s="93" customFormat="1" x14ac:dyDescent="0.2">
      <c r="C61" s="94"/>
      <c r="D61" s="94"/>
      <c r="E61" s="94"/>
      <c r="F61" s="117"/>
    </row>
    <row r="62" spans="1:6" s="93" customFormat="1" x14ac:dyDescent="0.2">
      <c r="A62" s="118" t="s">
        <v>504</v>
      </c>
      <c r="C62" s="94"/>
      <c r="D62" s="94"/>
      <c r="E62" s="94"/>
      <c r="F62" s="117"/>
    </row>
    <row r="63" spans="1:6" s="96" customFormat="1" ht="25.5" x14ac:dyDescent="0.2">
      <c r="A63" s="96" t="s">
        <v>505</v>
      </c>
      <c r="B63" s="96" t="s">
        <v>506</v>
      </c>
      <c r="C63" s="97" t="s">
        <v>507</v>
      </c>
      <c r="D63" s="97" t="s">
        <v>508</v>
      </c>
      <c r="E63" s="97"/>
      <c r="F63" s="98" t="s">
        <v>439</v>
      </c>
    </row>
    <row r="64" spans="1:6" s="93" customFormat="1" x14ac:dyDescent="0.2">
      <c r="A64" s="111" t="s">
        <v>509</v>
      </c>
      <c r="B64" s="104" t="s">
        <v>352</v>
      </c>
      <c r="C64" s="105">
        <f>9916*3</f>
        <v>29748</v>
      </c>
      <c r="D64" s="105">
        <f>+C64</f>
        <v>29748</v>
      </c>
      <c r="E64" s="105"/>
      <c r="F64" s="112" t="s">
        <v>510</v>
      </c>
    </row>
    <row r="65" spans="1:6" s="93" customFormat="1" ht="25.5" x14ac:dyDescent="0.2">
      <c r="A65" s="107"/>
      <c r="B65" s="108"/>
      <c r="C65" s="121">
        <v>116424.32000000001</v>
      </c>
      <c r="D65" s="122" t="s">
        <v>511</v>
      </c>
      <c r="E65" s="109"/>
      <c r="F65" s="123" t="s">
        <v>512</v>
      </c>
    </row>
    <row r="66" spans="1:6" s="124" customFormat="1" x14ac:dyDescent="0.2">
      <c r="C66" s="125"/>
      <c r="D66" s="125"/>
      <c r="E66" s="125"/>
      <c r="F66" s="126"/>
    </row>
    <row r="67" spans="1:6" s="124" customFormat="1" x14ac:dyDescent="0.2">
      <c r="A67" s="118" t="s">
        <v>513</v>
      </c>
      <c r="C67" s="125"/>
      <c r="D67" s="125"/>
      <c r="E67" s="125"/>
      <c r="F67" s="126"/>
    </row>
    <row r="68" spans="1:6" s="124" customFormat="1" x14ac:dyDescent="0.2">
      <c r="C68" s="125"/>
      <c r="D68" s="125"/>
      <c r="E68" s="125"/>
      <c r="F68" s="126"/>
    </row>
    <row r="69" spans="1:6" s="124" customFormat="1" x14ac:dyDescent="0.2">
      <c r="C69" s="125"/>
      <c r="D69" s="125"/>
      <c r="E69" s="125"/>
      <c r="F69" s="126"/>
    </row>
    <row r="70" spans="1:6" s="124" customFormat="1" x14ac:dyDescent="0.2">
      <c r="C70" s="125"/>
      <c r="D70" s="125"/>
      <c r="E70" s="125"/>
      <c r="F70" s="126"/>
    </row>
    <row r="71" spans="1:6" s="124" customFormat="1" x14ac:dyDescent="0.2">
      <c r="C71" s="125"/>
      <c r="D71" s="125"/>
      <c r="E71" s="125"/>
      <c r="F71" s="126"/>
    </row>
    <row r="72" spans="1:6" s="124" customFormat="1" x14ac:dyDescent="0.2">
      <c r="C72" s="125"/>
      <c r="D72" s="125"/>
      <c r="E72" s="125"/>
      <c r="F72" s="126"/>
    </row>
    <row r="73" spans="1:6" s="124" customFormat="1" x14ac:dyDescent="0.2">
      <c r="C73" s="125"/>
      <c r="D73" s="125"/>
      <c r="E73" s="125"/>
      <c r="F73" s="126"/>
    </row>
    <row r="74" spans="1:6" s="124" customFormat="1" x14ac:dyDescent="0.2">
      <c r="C74" s="125"/>
      <c r="D74" s="125"/>
      <c r="E74" s="125"/>
      <c r="F74" s="126"/>
    </row>
    <row r="75" spans="1:6" s="124" customFormat="1" x14ac:dyDescent="0.2">
      <c r="C75" s="125"/>
      <c r="D75" s="125"/>
      <c r="E75" s="125"/>
      <c r="F75" s="126"/>
    </row>
    <row r="76" spans="1:6" s="124" customFormat="1" x14ac:dyDescent="0.2">
      <c r="C76" s="125"/>
      <c r="D76" s="125"/>
      <c r="E76" s="125"/>
      <c r="F76" s="126"/>
    </row>
    <row r="77" spans="1:6" s="124" customFormat="1" x14ac:dyDescent="0.2">
      <c r="C77" s="125"/>
      <c r="D77" s="125"/>
      <c r="E77" s="125"/>
      <c r="F77" s="126"/>
    </row>
    <row r="78" spans="1:6" s="124" customFormat="1" x14ac:dyDescent="0.2">
      <c r="C78" s="125"/>
      <c r="D78" s="125"/>
      <c r="E78" s="125"/>
      <c r="F78" s="126"/>
    </row>
    <row r="79" spans="1:6" s="124" customFormat="1" x14ac:dyDescent="0.2">
      <c r="C79" s="125"/>
      <c r="D79" s="125"/>
      <c r="E79" s="125"/>
      <c r="F79" s="126"/>
    </row>
    <row r="80" spans="1:6" s="124" customFormat="1" x14ac:dyDescent="0.2">
      <c r="C80" s="125"/>
      <c r="D80" s="125"/>
      <c r="E80" s="125"/>
      <c r="F80" s="126"/>
    </row>
    <row r="81" spans="3:6" s="124" customFormat="1" x14ac:dyDescent="0.2">
      <c r="C81" s="125"/>
      <c r="D81" s="125"/>
      <c r="E81" s="125"/>
      <c r="F81" s="126"/>
    </row>
    <row r="82" spans="3:6" s="124" customFormat="1" x14ac:dyDescent="0.2">
      <c r="C82" s="125"/>
      <c r="D82" s="125"/>
      <c r="E82" s="125"/>
      <c r="F82" s="126"/>
    </row>
    <row r="83" spans="3:6" s="124" customFormat="1" x14ac:dyDescent="0.2">
      <c r="C83" s="125"/>
      <c r="D83" s="125"/>
      <c r="E83" s="125"/>
      <c r="F83" s="126"/>
    </row>
    <row r="84" spans="3:6" s="124" customFormat="1" x14ac:dyDescent="0.2">
      <c r="C84" s="125"/>
      <c r="D84" s="125"/>
      <c r="E84" s="125"/>
      <c r="F84" s="126"/>
    </row>
    <row r="85" spans="3:6" s="124" customFormat="1" x14ac:dyDescent="0.2">
      <c r="C85" s="125"/>
      <c r="D85" s="125"/>
      <c r="E85" s="125"/>
      <c r="F85" s="126"/>
    </row>
    <row r="86" spans="3:6" s="124" customFormat="1" x14ac:dyDescent="0.2">
      <c r="C86" s="125"/>
      <c r="D86" s="125"/>
      <c r="E86" s="125"/>
      <c r="F86" s="126"/>
    </row>
    <row r="87" spans="3:6" s="124" customFormat="1" x14ac:dyDescent="0.2">
      <c r="C87" s="125"/>
      <c r="D87" s="125"/>
      <c r="E87" s="125"/>
      <c r="F87" s="126"/>
    </row>
    <row r="88" spans="3:6" s="124" customFormat="1" x14ac:dyDescent="0.2">
      <c r="C88" s="125"/>
      <c r="D88" s="125"/>
      <c r="E88" s="125"/>
      <c r="F88" s="126"/>
    </row>
    <row r="89" spans="3:6" s="124" customFormat="1" x14ac:dyDescent="0.2">
      <c r="C89" s="125"/>
      <c r="D89" s="125"/>
      <c r="E89" s="125"/>
      <c r="F89" s="126"/>
    </row>
    <row r="90" spans="3:6" s="124" customFormat="1" x14ac:dyDescent="0.2">
      <c r="C90" s="125"/>
      <c r="D90" s="125"/>
      <c r="E90" s="125"/>
      <c r="F90" s="126"/>
    </row>
    <row r="91" spans="3:6" s="124" customFormat="1" x14ac:dyDescent="0.2">
      <c r="C91" s="125"/>
      <c r="D91" s="125"/>
      <c r="E91" s="125"/>
      <c r="F91" s="126"/>
    </row>
    <row r="92" spans="3:6" s="124" customFormat="1" x14ac:dyDescent="0.2">
      <c r="C92" s="125"/>
      <c r="D92" s="125"/>
      <c r="E92" s="125"/>
      <c r="F92" s="126"/>
    </row>
    <row r="93" spans="3:6" s="124" customFormat="1" x14ac:dyDescent="0.2">
      <c r="C93" s="125"/>
      <c r="D93" s="125"/>
      <c r="E93" s="125"/>
      <c r="F93" s="126"/>
    </row>
    <row r="94" spans="3:6" s="124" customFormat="1" x14ac:dyDescent="0.2">
      <c r="C94" s="125"/>
      <c r="D94" s="125"/>
      <c r="E94" s="125"/>
      <c r="F94" s="126"/>
    </row>
    <row r="95" spans="3:6" s="124" customFormat="1" x14ac:dyDescent="0.2">
      <c r="C95" s="125"/>
      <c r="D95" s="125"/>
      <c r="E95" s="125"/>
      <c r="F95" s="126"/>
    </row>
    <row r="96" spans="3:6" s="124" customFormat="1" x14ac:dyDescent="0.2">
      <c r="C96" s="125"/>
      <c r="D96" s="125"/>
      <c r="E96" s="125"/>
      <c r="F96" s="126"/>
    </row>
    <row r="97" spans="3:6" s="124" customFormat="1" x14ac:dyDescent="0.2">
      <c r="C97" s="125"/>
      <c r="D97" s="125"/>
      <c r="E97" s="125"/>
      <c r="F97" s="126"/>
    </row>
    <row r="98" spans="3:6" s="124" customFormat="1" x14ac:dyDescent="0.2">
      <c r="C98" s="125"/>
      <c r="D98" s="125"/>
      <c r="E98" s="125"/>
      <c r="F98" s="126"/>
    </row>
    <row r="99" spans="3:6" s="124" customFormat="1" x14ac:dyDescent="0.2">
      <c r="C99" s="125"/>
      <c r="D99" s="125"/>
      <c r="E99" s="125"/>
      <c r="F99" s="126"/>
    </row>
    <row r="100" spans="3:6" s="124" customFormat="1" x14ac:dyDescent="0.2">
      <c r="C100" s="125"/>
      <c r="D100" s="125"/>
      <c r="E100" s="125"/>
      <c r="F100" s="126"/>
    </row>
    <row r="101" spans="3:6" s="124" customFormat="1" x14ac:dyDescent="0.2">
      <c r="C101" s="125"/>
      <c r="D101" s="125"/>
      <c r="E101" s="125"/>
      <c r="F101" s="126"/>
    </row>
    <row r="102" spans="3:6" s="124" customFormat="1" x14ac:dyDescent="0.2">
      <c r="C102" s="125"/>
      <c r="D102" s="125"/>
      <c r="E102" s="125"/>
      <c r="F102" s="126"/>
    </row>
    <row r="103" spans="3:6" s="124" customFormat="1" x14ac:dyDescent="0.2">
      <c r="C103" s="125"/>
      <c r="D103" s="125"/>
      <c r="E103" s="125"/>
      <c r="F103" s="126"/>
    </row>
    <row r="104" spans="3:6" s="124" customFormat="1" x14ac:dyDescent="0.2">
      <c r="C104" s="125"/>
      <c r="D104" s="125"/>
      <c r="E104" s="125"/>
      <c r="F104" s="126"/>
    </row>
    <row r="105" spans="3:6" s="124" customFormat="1" x14ac:dyDescent="0.2">
      <c r="C105" s="125"/>
      <c r="D105" s="125"/>
      <c r="E105" s="125"/>
      <c r="F105" s="126"/>
    </row>
    <row r="106" spans="3:6" s="124" customFormat="1" x14ac:dyDescent="0.2">
      <c r="C106" s="125"/>
      <c r="D106" s="125"/>
      <c r="E106" s="125"/>
      <c r="F106" s="126"/>
    </row>
    <row r="107" spans="3:6" s="124" customFormat="1" x14ac:dyDescent="0.2">
      <c r="C107" s="125"/>
      <c r="D107" s="125"/>
      <c r="E107" s="125"/>
      <c r="F107" s="126"/>
    </row>
    <row r="108" spans="3:6" s="124" customFormat="1" x14ac:dyDescent="0.2">
      <c r="C108" s="125"/>
      <c r="D108" s="125"/>
      <c r="E108" s="125"/>
      <c r="F108" s="126"/>
    </row>
    <row r="109" spans="3:6" s="124" customFormat="1" x14ac:dyDescent="0.2">
      <c r="C109" s="125"/>
      <c r="D109" s="125"/>
      <c r="E109" s="125"/>
      <c r="F109" s="126"/>
    </row>
    <row r="110" spans="3:6" s="124" customFormat="1" x14ac:dyDescent="0.2">
      <c r="C110" s="125"/>
      <c r="D110" s="125"/>
      <c r="E110" s="125"/>
      <c r="F110" s="126"/>
    </row>
    <row r="111" spans="3:6" s="124" customFormat="1" x14ac:dyDescent="0.2">
      <c r="C111" s="125"/>
      <c r="D111" s="125"/>
      <c r="E111" s="125"/>
      <c r="F111" s="126"/>
    </row>
    <row r="112" spans="3:6" s="124" customFormat="1" x14ac:dyDescent="0.2">
      <c r="C112" s="125"/>
      <c r="D112" s="125"/>
      <c r="E112" s="125"/>
      <c r="F112" s="126"/>
    </row>
    <row r="113" spans="3:6" s="124" customFormat="1" x14ac:dyDescent="0.2">
      <c r="C113" s="125"/>
      <c r="D113" s="125"/>
      <c r="E113" s="125"/>
      <c r="F113" s="126"/>
    </row>
    <row r="114" spans="3:6" s="124" customFormat="1" x14ac:dyDescent="0.2">
      <c r="C114" s="125"/>
      <c r="D114" s="125"/>
      <c r="E114" s="125"/>
      <c r="F114" s="126"/>
    </row>
    <row r="115" spans="3:6" s="124" customFormat="1" x14ac:dyDescent="0.2">
      <c r="C115" s="125"/>
      <c r="D115" s="125"/>
      <c r="E115" s="125"/>
      <c r="F115" s="126"/>
    </row>
    <row r="116" spans="3:6" s="124" customFormat="1" x14ac:dyDescent="0.2">
      <c r="C116" s="125"/>
      <c r="D116" s="125"/>
      <c r="E116" s="125"/>
      <c r="F116" s="126"/>
    </row>
    <row r="117" spans="3:6" s="124" customFormat="1" x14ac:dyDescent="0.2">
      <c r="C117" s="125"/>
      <c r="D117" s="125"/>
      <c r="E117" s="125"/>
      <c r="F117" s="126"/>
    </row>
    <row r="118" spans="3:6" s="124" customFormat="1" x14ac:dyDescent="0.2">
      <c r="C118" s="125"/>
      <c r="D118" s="125"/>
      <c r="E118" s="125"/>
      <c r="F118" s="126"/>
    </row>
    <row r="119" spans="3:6" s="124" customFormat="1" x14ac:dyDescent="0.2">
      <c r="C119" s="125"/>
      <c r="D119" s="125"/>
      <c r="E119" s="125"/>
      <c r="F119" s="126"/>
    </row>
    <row r="120" spans="3:6" s="124" customFormat="1" x14ac:dyDescent="0.2">
      <c r="C120" s="125"/>
      <c r="D120" s="125"/>
      <c r="E120" s="125"/>
      <c r="F120" s="126"/>
    </row>
    <row r="121" spans="3:6" s="124" customFormat="1" x14ac:dyDescent="0.2">
      <c r="C121" s="125"/>
      <c r="D121" s="125"/>
      <c r="E121" s="125"/>
      <c r="F121" s="126"/>
    </row>
    <row r="122" spans="3:6" s="124" customFormat="1" x14ac:dyDescent="0.2">
      <c r="C122" s="125"/>
      <c r="D122" s="125"/>
      <c r="E122" s="125"/>
      <c r="F122" s="126"/>
    </row>
    <row r="123" spans="3:6" s="124" customFormat="1" x14ac:dyDescent="0.2">
      <c r="C123" s="125"/>
      <c r="D123" s="125"/>
      <c r="E123" s="125"/>
      <c r="F123" s="126"/>
    </row>
    <row r="124" spans="3:6" s="124" customFormat="1" x14ac:dyDescent="0.2">
      <c r="C124" s="125"/>
      <c r="D124" s="125"/>
      <c r="E124" s="125"/>
      <c r="F124" s="126"/>
    </row>
    <row r="125" spans="3:6" s="124" customFormat="1" x14ac:dyDescent="0.2">
      <c r="C125" s="125"/>
      <c r="D125" s="125"/>
      <c r="E125" s="125"/>
      <c r="F125" s="126"/>
    </row>
    <row r="126" spans="3:6" s="124" customFormat="1" x14ac:dyDescent="0.2">
      <c r="C126" s="125"/>
      <c r="D126" s="125"/>
      <c r="E126" s="125"/>
      <c r="F126" s="126"/>
    </row>
    <row r="127" spans="3:6" s="124" customFormat="1" x14ac:dyDescent="0.2">
      <c r="C127" s="125"/>
      <c r="D127" s="125"/>
      <c r="E127" s="125"/>
      <c r="F127" s="126"/>
    </row>
    <row r="128" spans="3:6" s="124" customFormat="1" x14ac:dyDescent="0.2">
      <c r="C128" s="125"/>
      <c r="D128" s="125"/>
      <c r="E128" s="125"/>
      <c r="F128" s="126"/>
    </row>
    <row r="129" spans="3:6" s="124" customFormat="1" x14ac:dyDescent="0.2">
      <c r="C129" s="125"/>
      <c r="D129" s="125"/>
      <c r="E129" s="125"/>
      <c r="F129" s="126"/>
    </row>
    <row r="130" spans="3:6" s="124" customFormat="1" x14ac:dyDescent="0.2">
      <c r="C130" s="125"/>
      <c r="D130" s="125"/>
      <c r="E130" s="125"/>
      <c r="F130" s="126"/>
    </row>
    <row r="131" spans="3:6" s="124" customFormat="1" x14ac:dyDescent="0.2">
      <c r="C131" s="125"/>
      <c r="D131" s="125"/>
      <c r="E131" s="125"/>
      <c r="F131" s="126"/>
    </row>
    <row r="132" spans="3:6" s="124" customFormat="1" x14ac:dyDescent="0.2">
      <c r="C132" s="125"/>
      <c r="D132" s="125"/>
      <c r="E132" s="125"/>
      <c r="F132" s="126"/>
    </row>
    <row r="133" spans="3:6" s="124" customFormat="1" x14ac:dyDescent="0.2">
      <c r="C133" s="125"/>
      <c r="D133" s="125"/>
      <c r="E133" s="125"/>
      <c r="F133" s="126"/>
    </row>
    <row r="134" spans="3:6" s="124" customFormat="1" x14ac:dyDescent="0.2">
      <c r="C134" s="125"/>
      <c r="D134" s="125"/>
      <c r="E134" s="125"/>
      <c r="F134" s="126"/>
    </row>
    <row r="135" spans="3:6" s="124" customFormat="1" x14ac:dyDescent="0.2">
      <c r="C135" s="125"/>
      <c r="D135" s="125"/>
      <c r="E135" s="125"/>
      <c r="F135" s="126"/>
    </row>
    <row r="136" spans="3:6" s="124" customFormat="1" x14ac:dyDescent="0.2">
      <c r="C136" s="125"/>
      <c r="D136" s="125"/>
      <c r="E136" s="125"/>
      <c r="F136" s="126"/>
    </row>
    <row r="137" spans="3:6" s="124" customFormat="1" x14ac:dyDescent="0.2">
      <c r="C137" s="125"/>
      <c r="D137" s="125"/>
      <c r="E137" s="125"/>
      <c r="F137" s="126"/>
    </row>
    <row r="138" spans="3:6" s="124" customFormat="1" x14ac:dyDescent="0.2">
      <c r="C138" s="125"/>
      <c r="D138" s="125"/>
      <c r="E138" s="125"/>
      <c r="F138" s="126"/>
    </row>
    <row r="139" spans="3:6" s="124" customFormat="1" x14ac:dyDescent="0.2">
      <c r="C139" s="125"/>
      <c r="D139" s="125"/>
      <c r="E139" s="125"/>
      <c r="F139" s="126"/>
    </row>
    <row r="140" spans="3:6" s="124" customFormat="1" x14ac:dyDescent="0.2">
      <c r="C140" s="125"/>
      <c r="D140" s="125"/>
      <c r="E140" s="125"/>
      <c r="F140" s="126"/>
    </row>
    <row r="141" spans="3:6" s="124" customFormat="1" x14ac:dyDescent="0.2">
      <c r="C141" s="125"/>
      <c r="D141" s="125"/>
      <c r="E141" s="125"/>
      <c r="F141" s="126"/>
    </row>
    <row r="142" spans="3:6" s="124" customFormat="1" x14ac:dyDescent="0.2">
      <c r="C142" s="125"/>
      <c r="D142" s="125"/>
      <c r="E142" s="125"/>
      <c r="F142" s="126"/>
    </row>
    <row r="143" spans="3:6" s="124" customFormat="1" x14ac:dyDescent="0.2">
      <c r="C143" s="125"/>
      <c r="D143" s="125"/>
      <c r="E143" s="125"/>
      <c r="F143" s="126"/>
    </row>
    <row r="144" spans="3:6" s="124" customFormat="1" x14ac:dyDescent="0.2">
      <c r="C144" s="125"/>
      <c r="D144" s="125"/>
      <c r="E144" s="125"/>
      <c r="F144" s="126"/>
    </row>
    <row r="145" spans="3:6" s="124" customFormat="1" x14ac:dyDescent="0.2">
      <c r="C145" s="125"/>
      <c r="D145" s="125"/>
      <c r="E145" s="125"/>
      <c r="F145" s="126"/>
    </row>
    <row r="146" spans="3:6" s="124" customFormat="1" x14ac:dyDescent="0.2">
      <c r="C146" s="125"/>
      <c r="D146" s="125"/>
      <c r="E146" s="125"/>
      <c r="F146" s="126"/>
    </row>
    <row r="147" spans="3:6" s="124" customFormat="1" x14ac:dyDescent="0.2">
      <c r="C147" s="125"/>
      <c r="D147" s="125"/>
      <c r="E147" s="125"/>
      <c r="F147" s="126"/>
    </row>
    <row r="148" spans="3:6" s="124" customFormat="1" x14ac:dyDescent="0.2">
      <c r="C148" s="125"/>
      <c r="D148" s="125"/>
      <c r="E148" s="125"/>
      <c r="F148" s="126"/>
    </row>
    <row r="149" spans="3:6" s="124" customFormat="1" x14ac:dyDescent="0.2">
      <c r="C149" s="125"/>
      <c r="D149" s="125"/>
      <c r="E149" s="125"/>
      <c r="F149" s="126"/>
    </row>
    <row r="150" spans="3:6" s="124" customFormat="1" x14ac:dyDescent="0.2">
      <c r="C150" s="125"/>
      <c r="D150" s="125"/>
      <c r="E150" s="125"/>
      <c r="F150" s="126"/>
    </row>
    <row r="151" spans="3:6" s="124" customFormat="1" x14ac:dyDescent="0.2">
      <c r="C151" s="125"/>
      <c r="D151" s="125"/>
      <c r="E151" s="125"/>
      <c r="F151" s="126"/>
    </row>
    <row r="152" spans="3:6" s="124" customFormat="1" x14ac:dyDescent="0.2">
      <c r="C152" s="125"/>
      <c r="D152" s="125"/>
      <c r="E152" s="125"/>
      <c r="F152" s="126"/>
    </row>
    <row r="153" spans="3:6" s="124" customFormat="1" x14ac:dyDescent="0.2">
      <c r="C153" s="125"/>
      <c r="D153" s="125"/>
      <c r="E153" s="125"/>
      <c r="F153" s="126"/>
    </row>
    <row r="154" spans="3:6" s="124" customFormat="1" x14ac:dyDescent="0.2">
      <c r="C154" s="125"/>
      <c r="D154" s="125"/>
      <c r="E154" s="125"/>
      <c r="F154" s="126"/>
    </row>
    <row r="155" spans="3:6" s="124" customFormat="1" x14ac:dyDescent="0.2">
      <c r="C155" s="125"/>
      <c r="D155" s="125"/>
      <c r="E155" s="125"/>
      <c r="F155" s="126"/>
    </row>
    <row r="156" spans="3:6" s="124" customFormat="1" x14ac:dyDescent="0.2">
      <c r="C156" s="125"/>
      <c r="D156" s="125"/>
      <c r="E156" s="125"/>
      <c r="F156" s="126"/>
    </row>
    <row r="157" spans="3:6" s="124" customFormat="1" x14ac:dyDescent="0.2">
      <c r="C157" s="125"/>
      <c r="D157" s="125"/>
      <c r="E157" s="125"/>
      <c r="F157" s="126"/>
    </row>
    <row r="158" spans="3:6" s="124" customFormat="1" x14ac:dyDescent="0.2">
      <c r="C158" s="125"/>
      <c r="D158" s="125"/>
      <c r="E158" s="125"/>
      <c r="F158" s="126"/>
    </row>
    <row r="159" spans="3:6" s="124" customFormat="1" x14ac:dyDescent="0.2">
      <c r="C159" s="125"/>
      <c r="D159" s="125"/>
      <c r="E159" s="125"/>
      <c r="F159" s="126"/>
    </row>
    <row r="160" spans="3:6" s="124" customFormat="1" x14ac:dyDescent="0.2">
      <c r="C160" s="125"/>
      <c r="D160" s="125"/>
      <c r="E160" s="125"/>
      <c r="F160" s="126"/>
    </row>
    <row r="161" spans="3:6" s="124" customFormat="1" x14ac:dyDescent="0.2">
      <c r="C161" s="125"/>
      <c r="D161" s="125"/>
      <c r="E161" s="125"/>
      <c r="F161" s="126"/>
    </row>
    <row r="162" spans="3:6" s="124" customFormat="1" x14ac:dyDescent="0.2">
      <c r="C162" s="125"/>
      <c r="D162" s="125"/>
      <c r="E162" s="125"/>
      <c r="F162" s="126"/>
    </row>
    <row r="163" spans="3:6" s="124" customFormat="1" x14ac:dyDescent="0.2">
      <c r="C163" s="125"/>
      <c r="D163" s="125"/>
      <c r="E163" s="125"/>
      <c r="F163" s="126"/>
    </row>
    <row r="164" spans="3:6" s="124" customFormat="1" x14ac:dyDescent="0.2">
      <c r="C164" s="125"/>
      <c r="D164" s="125"/>
      <c r="E164" s="125"/>
      <c r="F164" s="126"/>
    </row>
    <row r="165" spans="3:6" s="124" customFormat="1" x14ac:dyDescent="0.2">
      <c r="C165" s="125"/>
      <c r="D165" s="125"/>
      <c r="E165" s="125"/>
      <c r="F165" s="126"/>
    </row>
    <row r="166" spans="3:6" s="124" customFormat="1" x14ac:dyDescent="0.2">
      <c r="C166" s="125"/>
      <c r="D166" s="125"/>
      <c r="E166" s="125"/>
      <c r="F166" s="126"/>
    </row>
    <row r="167" spans="3:6" s="124" customFormat="1" x14ac:dyDescent="0.2">
      <c r="C167" s="125"/>
      <c r="D167" s="125"/>
      <c r="E167" s="125"/>
      <c r="F167" s="126"/>
    </row>
    <row r="168" spans="3:6" s="124" customFormat="1" x14ac:dyDescent="0.2">
      <c r="C168" s="125"/>
      <c r="D168" s="125"/>
      <c r="E168" s="125"/>
      <c r="F168" s="126"/>
    </row>
    <row r="169" spans="3:6" s="124" customFormat="1" x14ac:dyDescent="0.2">
      <c r="C169" s="125"/>
      <c r="D169" s="125"/>
      <c r="E169" s="125"/>
      <c r="F169" s="126"/>
    </row>
    <row r="170" spans="3:6" s="124" customFormat="1" x14ac:dyDescent="0.2">
      <c r="C170" s="125"/>
      <c r="D170" s="125"/>
      <c r="E170" s="125"/>
      <c r="F170" s="126"/>
    </row>
    <row r="171" spans="3:6" s="124" customFormat="1" x14ac:dyDescent="0.2">
      <c r="C171" s="125"/>
      <c r="D171" s="125"/>
      <c r="E171" s="125"/>
      <c r="F171" s="126"/>
    </row>
    <row r="172" spans="3:6" s="124" customFormat="1" x14ac:dyDescent="0.2">
      <c r="C172" s="125"/>
      <c r="D172" s="125"/>
      <c r="E172" s="125"/>
      <c r="F172" s="126"/>
    </row>
    <row r="173" spans="3:6" s="124" customFormat="1" x14ac:dyDescent="0.2">
      <c r="C173" s="125"/>
      <c r="D173" s="125"/>
      <c r="E173" s="125"/>
      <c r="F173" s="126"/>
    </row>
    <row r="174" spans="3:6" s="124" customFormat="1" x14ac:dyDescent="0.2">
      <c r="C174" s="125"/>
      <c r="D174" s="125"/>
      <c r="E174" s="125"/>
      <c r="F174" s="126"/>
    </row>
    <row r="175" spans="3:6" s="124" customFormat="1" x14ac:dyDescent="0.2">
      <c r="C175" s="125"/>
      <c r="D175" s="125"/>
      <c r="E175" s="125"/>
      <c r="F175" s="126"/>
    </row>
    <row r="176" spans="3:6" s="124" customFormat="1" x14ac:dyDescent="0.2">
      <c r="C176" s="125"/>
      <c r="D176" s="125"/>
      <c r="E176" s="125"/>
      <c r="F176" s="126"/>
    </row>
    <row r="177" spans="3:6" s="124" customFormat="1" x14ac:dyDescent="0.2">
      <c r="C177" s="125"/>
      <c r="D177" s="125"/>
      <c r="E177" s="125"/>
      <c r="F177" s="126"/>
    </row>
    <row r="178" spans="3:6" s="124" customFormat="1" x14ac:dyDescent="0.2">
      <c r="C178" s="125"/>
      <c r="D178" s="125"/>
      <c r="E178" s="125"/>
      <c r="F178" s="126"/>
    </row>
    <row r="179" spans="3:6" s="124" customFormat="1" x14ac:dyDescent="0.2">
      <c r="C179" s="125"/>
      <c r="D179" s="125"/>
      <c r="E179" s="125"/>
      <c r="F179" s="126"/>
    </row>
    <row r="180" spans="3:6" s="124" customFormat="1" x14ac:dyDescent="0.2">
      <c r="C180" s="125"/>
      <c r="D180" s="125"/>
      <c r="E180" s="125"/>
      <c r="F180" s="126"/>
    </row>
    <row r="181" spans="3:6" s="124" customFormat="1" x14ac:dyDescent="0.2">
      <c r="C181" s="125"/>
      <c r="D181" s="125"/>
      <c r="E181" s="125"/>
      <c r="F181" s="126"/>
    </row>
    <row r="182" spans="3:6" s="124" customFormat="1" x14ac:dyDescent="0.2">
      <c r="C182" s="125"/>
      <c r="D182" s="125"/>
      <c r="E182" s="125"/>
      <c r="F182" s="126"/>
    </row>
    <row r="183" spans="3:6" s="124" customFormat="1" x14ac:dyDescent="0.2">
      <c r="C183" s="125"/>
      <c r="D183" s="125"/>
      <c r="E183" s="125"/>
      <c r="F183" s="126"/>
    </row>
    <row r="184" spans="3:6" s="124" customFormat="1" x14ac:dyDescent="0.2">
      <c r="C184" s="125"/>
      <c r="D184" s="125"/>
      <c r="E184" s="125"/>
      <c r="F184" s="126"/>
    </row>
    <row r="185" spans="3:6" s="124" customFormat="1" x14ac:dyDescent="0.2">
      <c r="C185" s="125"/>
      <c r="D185" s="125"/>
      <c r="E185" s="125"/>
      <c r="F185" s="126"/>
    </row>
    <row r="186" spans="3:6" s="124" customFormat="1" x14ac:dyDescent="0.2">
      <c r="C186" s="125"/>
      <c r="D186" s="125"/>
      <c r="E186" s="125"/>
      <c r="F186" s="126"/>
    </row>
    <row r="187" spans="3:6" s="124" customFormat="1" x14ac:dyDescent="0.2">
      <c r="C187" s="125"/>
      <c r="D187" s="125"/>
      <c r="E187" s="125"/>
      <c r="F187" s="126"/>
    </row>
    <row r="188" spans="3:6" s="124" customFormat="1" x14ac:dyDescent="0.2">
      <c r="C188" s="125"/>
      <c r="D188" s="125"/>
      <c r="E188" s="125"/>
      <c r="F188" s="126"/>
    </row>
    <row r="189" spans="3:6" s="124" customFormat="1" x14ac:dyDescent="0.2">
      <c r="C189" s="125"/>
      <c r="D189" s="125"/>
      <c r="E189" s="125"/>
      <c r="F189" s="126"/>
    </row>
    <row r="190" spans="3:6" s="124" customFormat="1" x14ac:dyDescent="0.2">
      <c r="C190" s="125"/>
      <c r="D190" s="125"/>
      <c r="E190" s="125"/>
      <c r="F190" s="126"/>
    </row>
    <row r="191" spans="3:6" s="124" customFormat="1" x14ac:dyDescent="0.2">
      <c r="C191" s="125"/>
      <c r="D191" s="125"/>
      <c r="E191" s="125"/>
      <c r="F191" s="126"/>
    </row>
    <row r="192" spans="3:6" s="124" customFormat="1" x14ac:dyDescent="0.2">
      <c r="C192" s="125"/>
      <c r="D192" s="125"/>
      <c r="E192" s="125"/>
      <c r="F192" s="126"/>
    </row>
    <row r="193" spans="3:6" s="124" customFormat="1" x14ac:dyDescent="0.2">
      <c r="C193" s="125"/>
      <c r="D193" s="125"/>
      <c r="E193" s="125"/>
      <c r="F193" s="126"/>
    </row>
    <row r="194" spans="3:6" s="124" customFormat="1" x14ac:dyDescent="0.2">
      <c r="C194" s="125"/>
      <c r="D194" s="125"/>
      <c r="E194" s="125"/>
      <c r="F194" s="126"/>
    </row>
    <row r="195" spans="3:6" s="124" customFormat="1" x14ac:dyDescent="0.2">
      <c r="C195" s="125"/>
      <c r="D195" s="125"/>
      <c r="E195" s="125"/>
      <c r="F195" s="126"/>
    </row>
    <row r="196" spans="3:6" s="124" customFormat="1" x14ac:dyDescent="0.2">
      <c r="C196" s="125"/>
      <c r="D196" s="125"/>
      <c r="E196" s="125"/>
      <c r="F196" s="126"/>
    </row>
    <row r="197" spans="3:6" s="124" customFormat="1" x14ac:dyDescent="0.2">
      <c r="C197" s="125"/>
      <c r="D197" s="125"/>
      <c r="E197" s="125"/>
      <c r="F197" s="126"/>
    </row>
    <row r="198" spans="3:6" s="124" customFormat="1" x14ac:dyDescent="0.2">
      <c r="C198" s="125"/>
      <c r="D198" s="125"/>
      <c r="E198" s="125"/>
      <c r="F198" s="126"/>
    </row>
    <row r="199" spans="3:6" s="124" customFormat="1" x14ac:dyDescent="0.2">
      <c r="C199" s="125"/>
      <c r="D199" s="125"/>
      <c r="E199" s="125"/>
      <c r="F199" s="126"/>
    </row>
    <row r="200" spans="3:6" s="124" customFormat="1" x14ac:dyDescent="0.2">
      <c r="C200" s="125"/>
      <c r="D200" s="125"/>
      <c r="E200" s="125"/>
      <c r="F200" s="126"/>
    </row>
    <row r="201" spans="3:6" s="124" customFormat="1" x14ac:dyDescent="0.2">
      <c r="C201" s="125"/>
      <c r="D201" s="125"/>
      <c r="E201" s="125"/>
      <c r="F201" s="126"/>
    </row>
    <row r="202" spans="3:6" s="124" customFormat="1" x14ac:dyDescent="0.2">
      <c r="C202" s="125"/>
      <c r="D202" s="125"/>
      <c r="E202" s="125"/>
      <c r="F202" s="126"/>
    </row>
    <row r="203" spans="3:6" s="124" customFormat="1" x14ac:dyDescent="0.2">
      <c r="C203" s="125"/>
      <c r="D203" s="125"/>
      <c r="E203" s="125"/>
      <c r="F203" s="126"/>
    </row>
    <row r="204" spans="3:6" s="124" customFormat="1" x14ac:dyDescent="0.2">
      <c r="C204" s="125"/>
      <c r="D204" s="125"/>
      <c r="E204" s="125"/>
      <c r="F204" s="126"/>
    </row>
    <row r="205" spans="3:6" s="124" customFormat="1" x14ac:dyDescent="0.2">
      <c r="C205" s="125"/>
      <c r="D205" s="125"/>
      <c r="E205" s="125"/>
      <c r="F205" s="126"/>
    </row>
    <row r="206" spans="3:6" s="124" customFormat="1" x14ac:dyDescent="0.2">
      <c r="C206" s="125"/>
      <c r="D206" s="125"/>
      <c r="E206" s="125"/>
      <c r="F206" s="126"/>
    </row>
    <row r="207" spans="3:6" s="124" customFormat="1" x14ac:dyDescent="0.2">
      <c r="C207" s="125"/>
      <c r="D207" s="125"/>
      <c r="E207" s="125"/>
      <c r="F207" s="126"/>
    </row>
    <row r="208" spans="3:6" s="124" customFormat="1" x14ac:dyDescent="0.2">
      <c r="C208" s="125"/>
      <c r="D208" s="125"/>
      <c r="E208" s="125"/>
      <c r="F208" s="126"/>
    </row>
    <row r="209" spans="3:6" s="124" customFormat="1" x14ac:dyDescent="0.2">
      <c r="C209" s="125"/>
      <c r="D209" s="125"/>
      <c r="E209" s="125"/>
      <c r="F209" s="126"/>
    </row>
    <row r="210" spans="3:6" s="124" customFormat="1" x14ac:dyDescent="0.2">
      <c r="C210" s="125"/>
      <c r="D210" s="125"/>
      <c r="E210" s="125"/>
      <c r="F210" s="126"/>
    </row>
    <row r="211" spans="3:6" s="124" customFormat="1" x14ac:dyDescent="0.2">
      <c r="C211" s="125"/>
      <c r="D211" s="125"/>
      <c r="E211" s="125"/>
      <c r="F211" s="126"/>
    </row>
    <row r="212" spans="3:6" s="124" customFormat="1" x14ac:dyDescent="0.2">
      <c r="C212" s="125"/>
      <c r="D212" s="125"/>
      <c r="E212" s="125"/>
      <c r="F212" s="126"/>
    </row>
    <row r="213" spans="3:6" s="124" customFormat="1" x14ac:dyDescent="0.2">
      <c r="C213" s="125"/>
      <c r="D213" s="125"/>
      <c r="E213" s="125"/>
      <c r="F213" s="126"/>
    </row>
    <row r="214" spans="3:6" s="124" customFormat="1" x14ac:dyDescent="0.2">
      <c r="C214" s="125"/>
      <c r="D214" s="125"/>
      <c r="E214" s="125"/>
      <c r="F214" s="126"/>
    </row>
    <row r="215" spans="3:6" s="124" customFormat="1" x14ac:dyDescent="0.2">
      <c r="C215" s="125"/>
      <c r="D215" s="125"/>
      <c r="E215" s="125"/>
      <c r="F215" s="126"/>
    </row>
    <row r="216" spans="3:6" s="124" customFormat="1" x14ac:dyDescent="0.2">
      <c r="C216" s="125"/>
      <c r="D216" s="125"/>
      <c r="E216" s="125"/>
      <c r="F216" s="126"/>
    </row>
    <row r="217" spans="3:6" s="124" customFormat="1" x14ac:dyDescent="0.2">
      <c r="C217" s="125"/>
      <c r="D217" s="125"/>
      <c r="E217" s="125"/>
      <c r="F217" s="126"/>
    </row>
    <row r="218" spans="3:6" s="124" customFormat="1" x14ac:dyDescent="0.2">
      <c r="C218" s="125"/>
      <c r="D218" s="125"/>
      <c r="E218" s="125"/>
      <c r="F218" s="126"/>
    </row>
    <row r="219" spans="3:6" s="124" customFormat="1" x14ac:dyDescent="0.2">
      <c r="C219" s="125"/>
      <c r="D219" s="125"/>
      <c r="E219" s="125"/>
      <c r="F219" s="126"/>
    </row>
    <row r="220" spans="3:6" s="124" customFormat="1" x14ac:dyDescent="0.2">
      <c r="C220" s="125"/>
      <c r="D220" s="125"/>
      <c r="E220" s="125"/>
      <c r="F220" s="126"/>
    </row>
    <row r="221" spans="3:6" s="124" customFormat="1" x14ac:dyDescent="0.2">
      <c r="C221" s="125"/>
      <c r="D221" s="125"/>
      <c r="E221" s="125"/>
      <c r="F221" s="126"/>
    </row>
    <row r="222" spans="3:6" s="124" customFormat="1" x14ac:dyDescent="0.2">
      <c r="C222" s="125"/>
      <c r="D222" s="125"/>
      <c r="E222" s="125"/>
      <c r="F222" s="126"/>
    </row>
    <row r="223" spans="3:6" s="124" customFormat="1" x14ac:dyDescent="0.2">
      <c r="C223" s="125"/>
      <c r="D223" s="125"/>
      <c r="E223" s="125"/>
      <c r="F223" s="126"/>
    </row>
    <row r="224" spans="3:6" s="124" customFormat="1" x14ac:dyDescent="0.2">
      <c r="C224" s="125"/>
      <c r="D224" s="125"/>
      <c r="E224" s="125"/>
      <c r="F224" s="126"/>
    </row>
    <row r="225" spans="3:6" s="124" customFormat="1" x14ac:dyDescent="0.2">
      <c r="C225" s="125"/>
      <c r="D225" s="125"/>
      <c r="E225" s="125"/>
      <c r="F225" s="126"/>
    </row>
    <row r="226" spans="3:6" s="124" customFormat="1" x14ac:dyDescent="0.2">
      <c r="C226" s="125"/>
      <c r="D226" s="125"/>
      <c r="E226" s="125"/>
      <c r="F226" s="126"/>
    </row>
    <row r="227" spans="3:6" s="124" customFormat="1" x14ac:dyDescent="0.2">
      <c r="C227" s="125"/>
      <c r="D227" s="125"/>
      <c r="E227" s="125"/>
      <c r="F227" s="126"/>
    </row>
    <row r="228" spans="3:6" s="124" customFormat="1" x14ac:dyDescent="0.2">
      <c r="C228" s="125"/>
      <c r="D228" s="125"/>
      <c r="E228" s="125"/>
      <c r="F228" s="126"/>
    </row>
    <row r="229" spans="3:6" s="124" customFormat="1" x14ac:dyDescent="0.2">
      <c r="C229" s="125"/>
      <c r="D229" s="125"/>
      <c r="E229" s="125"/>
      <c r="F229" s="126"/>
    </row>
    <row r="230" spans="3:6" s="124" customFormat="1" x14ac:dyDescent="0.2">
      <c r="C230" s="125"/>
      <c r="D230" s="125"/>
      <c r="E230" s="125"/>
      <c r="F230" s="126"/>
    </row>
    <row r="231" spans="3:6" s="124" customFormat="1" x14ac:dyDescent="0.2">
      <c r="C231" s="125"/>
      <c r="D231" s="125"/>
      <c r="E231" s="125"/>
      <c r="F231" s="126"/>
    </row>
    <row r="232" spans="3:6" s="124" customFormat="1" x14ac:dyDescent="0.2">
      <c r="C232" s="125"/>
      <c r="D232" s="125"/>
      <c r="E232" s="125"/>
      <c r="F232" s="126"/>
    </row>
    <row r="233" spans="3:6" s="124" customFormat="1" x14ac:dyDescent="0.2">
      <c r="C233" s="125"/>
      <c r="D233" s="125"/>
      <c r="E233" s="125"/>
      <c r="F233" s="126"/>
    </row>
    <row r="234" spans="3:6" s="124" customFormat="1" x14ac:dyDescent="0.2">
      <c r="C234" s="125"/>
      <c r="D234" s="125"/>
      <c r="E234" s="125"/>
      <c r="F234" s="126"/>
    </row>
    <row r="235" spans="3:6" s="124" customFormat="1" x14ac:dyDescent="0.2">
      <c r="C235" s="125"/>
      <c r="D235" s="125"/>
      <c r="E235" s="125"/>
      <c r="F235" s="126"/>
    </row>
    <row r="236" spans="3:6" s="124" customFormat="1" x14ac:dyDescent="0.2">
      <c r="C236" s="125"/>
      <c r="D236" s="125"/>
      <c r="E236" s="125"/>
      <c r="F236" s="126"/>
    </row>
    <row r="237" spans="3:6" s="124" customFormat="1" x14ac:dyDescent="0.2">
      <c r="C237" s="125"/>
      <c r="D237" s="125"/>
      <c r="E237" s="125"/>
      <c r="F237" s="126"/>
    </row>
    <row r="238" spans="3:6" s="124" customFormat="1" x14ac:dyDescent="0.2">
      <c r="C238" s="125"/>
      <c r="D238" s="125"/>
      <c r="E238" s="125"/>
      <c r="F238" s="126"/>
    </row>
    <row r="239" spans="3:6" s="124" customFormat="1" x14ac:dyDescent="0.2">
      <c r="C239" s="125"/>
      <c r="D239" s="125"/>
      <c r="E239" s="125"/>
      <c r="F239" s="126"/>
    </row>
    <row r="240" spans="3:6" s="124" customFormat="1" x14ac:dyDescent="0.2">
      <c r="C240" s="125"/>
      <c r="D240" s="125"/>
      <c r="E240" s="125"/>
      <c r="F240" s="126"/>
    </row>
    <row r="241" spans="3:6" s="124" customFormat="1" x14ac:dyDescent="0.2">
      <c r="C241" s="125"/>
      <c r="D241" s="125"/>
      <c r="E241" s="125"/>
      <c r="F241" s="126"/>
    </row>
    <row r="242" spans="3:6" s="124" customFormat="1" x14ac:dyDescent="0.2">
      <c r="C242" s="125"/>
      <c r="D242" s="125"/>
      <c r="E242" s="125"/>
      <c r="F242" s="126"/>
    </row>
    <row r="243" spans="3:6" s="124" customFormat="1" x14ac:dyDescent="0.2">
      <c r="C243" s="125"/>
      <c r="D243" s="125"/>
      <c r="E243" s="125"/>
      <c r="F243" s="126"/>
    </row>
    <row r="244" spans="3:6" s="124" customFormat="1" x14ac:dyDescent="0.2">
      <c r="C244" s="125"/>
      <c r="D244" s="125"/>
      <c r="E244" s="125"/>
      <c r="F244" s="126"/>
    </row>
    <row r="245" spans="3:6" s="124" customFormat="1" x14ac:dyDescent="0.2">
      <c r="C245" s="125"/>
      <c r="D245" s="125"/>
      <c r="E245" s="125"/>
      <c r="F245" s="126"/>
    </row>
    <row r="246" spans="3:6" s="124" customFormat="1" x14ac:dyDescent="0.2">
      <c r="C246" s="125"/>
      <c r="D246" s="125"/>
      <c r="E246" s="125"/>
      <c r="F246" s="126"/>
    </row>
    <row r="247" spans="3:6" s="124" customFormat="1" x14ac:dyDescent="0.2">
      <c r="C247" s="125"/>
      <c r="D247" s="125"/>
      <c r="E247" s="125"/>
      <c r="F247" s="126"/>
    </row>
    <row r="248" spans="3:6" s="124" customFormat="1" x14ac:dyDescent="0.2">
      <c r="C248" s="125"/>
      <c r="D248" s="125"/>
      <c r="E248" s="125"/>
      <c r="F248" s="126"/>
    </row>
    <row r="249" spans="3:6" s="124" customFormat="1" x14ac:dyDescent="0.2">
      <c r="C249" s="125"/>
      <c r="D249" s="125"/>
      <c r="E249" s="125"/>
      <c r="F249" s="126"/>
    </row>
    <row r="250" spans="3:6" s="124" customFormat="1" x14ac:dyDescent="0.2">
      <c r="C250" s="125"/>
      <c r="D250" s="125"/>
      <c r="E250" s="125"/>
      <c r="F250" s="126"/>
    </row>
    <row r="251" spans="3:6" s="124" customFormat="1" x14ac:dyDescent="0.2">
      <c r="C251" s="125"/>
      <c r="D251" s="125"/>
      <c r="E251" s="125"/>
      <c r="F251" s="126"/>
    </row>
    <row r="252" spans="3:6" s="124" customFormat="1" x14ac:dyDescent="0.2">
      <c r="C252" s="125"/>
      <c r="D252" s="125"/>
      <c r="E252" s="125"/>
      <c r="F252" s="126"/>
    </row>
    <row r="253" spans="3:6" s="124" customFormat="1" x14ac:dyDescent="0.2">
      <c r="C253" s="125"/>
      <c r="D253" s="125"/>
      <c r="E253" s="125"/>
      <c r="F253" s="126"/>
    </row>
    <row r="254" spans="3:6" s="124" customFormat="1" x14ac:dyDescent="0.2">
      <c r="C254" s="125"/>
      <c r="D254" s="125"/>
      <c r="E254" s="125"/>
      <c r="F254" s="126"/>
    </row>
    <row r="255" spans="3:6" s="124" customFormat="1" x14ac:dyDescent="0.2">
      <c r="C255" s="125"/>
      <c r="D255" s="125"/>
      <c r="E255" s="125"/>
      <c r="F255" s="126"/>
    </row>
    <row r="256" spans="3:6" s="124" customFormat="1" x14ac:dyDescent="0.2">
      <c r="C256" s="125"/>
      <c r="D256" s="125"/>
      <c r="E256" s="125"/>
      <c r="F256" s="126"/>
    </row>
    <row r="257" spans="3:6" s="124" customFormat="1" x14ac:dyDescent="0.2">
      <c r="C257" s="125"/>
      <c r="D257" s="125"/>
      <c r="E257" s="125"/>
      <c r="F257" s="126"/>
    </row>
    <row r="258" spans="3:6" s="124" customFormat="1" x14ac:dyDescent="0.2">
      <c r="C258" s="125"/>
      <c r="D258" s="125"/>
      <c r="E258" s="125"/>
      <c r="F258" s="126"/>
    </row>
    <row r="259" spans="3:6" s="124" customFormat="1" x14ac:dyDescent="0.2">
      <c r="C259" s="125"/>
      <c r="D259" s="125"/>
      <c r="E259" s="125"/>
      <c r="F259" s="126"/>
    </row>
    <row r="260" spans="3:6" s="124" customFormat="1" x14ac:dyDescent="0.2">
      <c r="C260" s="125"/>
      <c r="D260" s="125"/>
      <c r="E260" s="125"/>
      <c r="F260" s="126"/>
    </row>
    <row r="261" spans="3:6" s="124" customFormat="1" x14ac:dyDescent="0.2">
      <c r="C261" s="125"/>
      <c r="D261" s="125"/>
      <c r="E261" s="125"/>
      <c r="F261" s="126"/>
    </row>
    <row r="262" spans="3:6" s="124" customFormat="1" x14ac:dyDescent="0.2">
      <c r="C262" s="125"/>
      <c r="D262" s="125"/>
      <c r="E262" s="125"/>
      <c r="F262" s="126"/>
    </row>
    <row r="263" spans="3:6" s="124" customFormat="1" x14ac:dyDescent="0.2">
      <c r="C263" s="125"/>
      <c r="D263" s="125"/>
      <c r="E263" s="125"/>
      <c r="F263" s="126"/>
    </row>
    <row r="264" spans="3:6" s="124" customFormat="1" x14ac:dyDescent="0.2">
      <c r="C264" s="125"/>
      <c r="D264" s="125"/>
      <c r="E264" s="125"/>
      <c r="F264" s="126"/>
    </row>
    <row r="265" spans="3:6" s="124" customFormat="1" x14ac:dyDescent="0.2">
      <c r="C265" s="125"/>
      <c r="D265" s="125"/>
      <c r="E265" s="125"/>
      <c r="F265" s="126"/>
    </row>
    <row r="266" spans="3:6" s="124" customFormat="1" x14ac:dyDescent="0.2">
      <c r="C266" s="125"/>
      <c r="D266" s="125"/>
      <c r="E266" s="125"/>
      <c r="F266" s="126"/>
    </row>
    <row r="267" spans="3:6" s="124" customFormat="1" x14ac:dyDescent="0.2">
      <c r="C267" s="125"/>
      <c r="D267" s="125"/>
      <c r="E267" s="125"/>
      <c r="F267" s="126"/>
    </row>
    <row r="268" spans="3:6" s="124" customFormat="1" x14ac:dyDescent="0.2">
      <c r="C268" s="125"/>
      <c r="D268" s="125"/>
      <c r="E268" s="125"/>
      <c r="F268" s="126"/>
    </row>
    <row r="269" spans="3:6" s="124" customFormat="1" x14ac:dyDescent="0.2">
      <c r="C269" s="125"/>
      <c r="D269" s="125"/>
      <c r="E269" s="125"/>
      <c r="F269" s="126"/>
    </row>
    <row r="270" spans="3:6" s="124" customFormat="1" x14ac:dyDescent="0.2">
      <c r="C270" s="125"/>
      <c r="D270" s="125"/>
      <c r="E270" s="125"/>
      <c r="F270" s="126"/>
    </row>
    <row r="271" spans="3:6" s="124" customFormat="1" x14ac:dyDescent="0.2">
      <c r="C271" s="125"/>
      <c r="D271" s="125"/>
      <c r="E271" s="125"/>
      <c r="F271" s="126"/>
    </row>
    <row r="272" spans="3:6" s="124" customFormat="1" x14ac:dyDescent="0.2">
      <c r="C272" s="125"/>
      <c r="D272" s="125"/>
      <c r="E272" s="125"/>
      <c r="F272" s="126"/>
    </row>
    <row r="273" spans="3:6" s="124" customFormat="1" x14ac:dyDescent="0.2">
      <c r="C273" s="125"/>
      <c r="D273" s="125"/>
      <c r="E273" s="125"/>
      <c r="F273" s="126"/>
    </row>
    <row r="274" spans="3:6" s="124" customFormat="1" x14ac:dyDescent="0.2">
      <c r="C274" s="125"/>
      <c r="D274" s="125"/>
      <c r="E274" s="125"/>
      <c r="F274" s="126"/>
    </row>
    <row r="275" spans="3:6" s="124" customFormat="1" x14ac:dyDescent="0.2">
      <c r="C275" s="125"/>
      <c r="D275" s="125"/>
      <c r="E275" s="125"/>
      <c r="F275" s="126"/>
    </row>
    <row r="276" spans="3:6" s="124" customFormat="1" x14ac:dyDescent="0.2">
      <c r="C276" s="125"/>
      <c r="D276" s="125"/>
      <c r="E276" s="125"/>
      <c r="F276" s="126"/>
    </row>
    <row r="277" spans="3:6" s="124" customFormat="1" x14ac:dyDescent="0.2">
      <c r="C277" s="125"/>
      <c r="D277" s="125"/>
      <c r="E277" s="125"/>
      <c r="F277" s="126"/>
    </row>
    <row r="278" spans="3:6" s="124" customFormat="1" x14ac:dyDescent="0.2">
      <c r="C278" s="125"/>
      <c r="D278" s="125"/>
      <c r="E278" s="125"/>
      <c r="F278" s="126"/>
    </row>
    <row r="279" spans="3:6" s="124" customFormat="1" x14ac:dyDescent="0.2">
      <c r="C279" s="125"/>
      <c r="D279" s="125"/>
      <c r="E279" s="125"/>
      <c r="F279" s="126"/>
    </row>
    <row r="280" spans="3:6" s="124" customFormat="1" x14ac:dyDescent="0.2">
      <c r="C280" s="125"/>
      <c r="D280" s="125"/>
      <c r="E280" s="125"/>
      <c r="F280" s="126"/>
    </row>
    <row r="281" spans="3:6" s="124" customFormat="1" x14ac:dyDescent="0.2">
      <c r="C281" s="125"/>
      <c r="D281" s="125"/>
      <c r="E281" s="125"/>
      <c r="F281" s="126"/>
    </row>
    <row r="282" spans="3:6" s="124" customFormat="1" x14ac:dyDescent="0.2">
      <c r="C282" s="125"/>
      <c r="D282" s="125"/>
      <c r="E282" s="125"/>
      <c r="F282" s="126"/>
    </row>
    <row r="283" spans="3:6" s="124" customFormat="1" x14ac:dyDescent="0.2">
      <c r="C283" s="125"/>
      <c r="D283" s="125"/>
      <c r="E283" s="125"/>
      <c r="F283" s="126"/>
    </row>
    <row r="284" spans="3:6" s="124" customFormat="1" x14ac:dyDescent="0.2">
      <c r="C284" s="125"/>
      <c r="D284" s="125"/>
      <c r="E284" s="125"/>
      <c r="F284" s="126"/>
    </row>
    <row r="285" spans="3:6" s="124" customFormat="1" x14ac:dyDescent="0.2">
      <c r="C285" s="125"/>
      <c r="D285" s="125"/>
      <c r="E285" s="125"/>
      <c r="F285" s="126"/>
    </row>
    <row r="286" spans="3:6" s="124" customFormat="1" x14ac:dyDescent="0.2">
      <c r="C286" s="125"/>
      <c r="D286" s="125"/>
      <c r="E286" s="125"/>
      <c r="F286" s="126"/>
    </row>
    <row r="287" spans="3:6" s="124" customFormat="1" x14ac:dyDescent="0.2">
      <c r="C287" s="125"/>
      <c r="D287" s="125"/>
      <c r="E287" s="125"/>
      <c r="F287" s="126"/>
    </row>
    <row r="288" spans="3:6" s="124" customFormat="1" x14ac:dyDescent="0.2">
      <c r="C288" s="125"/>
      <c r="D288" s="125"/>
      <c r="E288" s="125"/>
      <c r="F288" s="126"/>
    </row>
    <row r="289" spans="3:6" s="124" customFormat="1" x14ac:dyDescent="0.2">
      <c r="C289" s="125"/>
      <c r="D289" s="125"/>
      <c r="E289" s="125"/>
      <c r="F289" s="126"/>
    </row>
    <row r="290" spans="3:6" s="124" customFormat="1" x14ac:dyDescent="0.2">
      <c r="C290" s="125"/>
      <c r="D290" s="125"/>
      <c r="E290" s="125"/>
      <c r="F290" s="126"/>
    </row>
    <row r="291" spans="3:6" s="124" customFormat="1" x14ac:dyDescent="0.2">
      <c r="C291" s="125"/>
      <c r="D291" s="125"/>
      <c r="E291" s="125"/>
      <c r="F291" s="126"/>
    </row>
    <row r="292" spans="3:6" s="124" customFormat="1" x14ac:dyDescent="0.2">
      <c r="C292" s="125"/>
      <c r="D292" s="125"/>
      <c r="E292" s="125"/>
      <c r="F292" s="126"/>
    </row>
    <row r="293" spans="3:6" s="124" customFormat="1" x14ac:dyDescent="0.2">
      <c r="C293" s="125"/>
      <c r="D293" s="125"/>
      <c r="E293" s="125"/>
      <c r="F293" s="126"/>
    </row>
    <row r="294" spans="3:6" s="124" customFormat="1" x14ac:dyDescent="0.2">
      <c r="C294" s="125"/>
      <c r="D294" s="125"/>
      <c r="E294" s="125"/>
      <c r="F294" s="126"/>
    </row>
    <row r="295" spans="3:6" s="124" customFormat="1" x14ac:dyDescent="0.2">
      <c r="C295" s="125"/>
      <c r="D295" s="125"/>
      <c r="E295" s="125"/>
      <c r="F295" s="126"/>
    </row>
    <row r="296" spans="3:6" s="124" customFormat="1" x14ac:dyDescent="0.2">
      <c r="C296" s="125"/>
      <c r="D296" s="125"/>
      <c r="E296" s="125"/>
      <c r="F296" s="126"/>
    </row>
    <row r="297" spans="3:6" s="124" customFormat="1" x14ac:dyDescent="0.2">
      <c r="C297" s="125"/>
      <c r="D297" s="125"/>
      <c r="E297" s="125"/>
      <c r="F297" s="126"/>
    </row>
    <row r="298" spans="3:6" s="124" customFormat="1" x14ac:dyDescent="0.2">
      <c r="C298" s="125"/>
      <c r="D298" s="125"/>
      <c r="E298" s="125"/>
      <c r="F298" s="126"/>
    </row>
    <row r="299" spans="3:6" s="124" customFormat="1" x14ac:dyDescent="0.2">
      <c r="C299" s="125"/>
      <c r="D299" s="125"/>
      <c r="E299" s="125"/>
      <c r="F299" s="126"/>
    </row>
    <row r="300" spans="3:6" s="124" customFormat="1" x14ac:dyDescent="0.2">
      <c r="C300" s="125"/>
      <c r="D300" s="125"/>
      <c r="E300" s="125"/>
      <c r="F300" s="126"/>
    </row>
    <row r="301" spans="3:6" s="124" customFormat="1" x14ac:dyDescent="0.2">
      <c r="C301" s="125"/>
      <c r="D301" s="125"/>
      <c r="E301" s="125"/>
      <c r="F301" s="126"/>
    </row>
    <row r="302" spans="3:6" s="124" customFormat="1" x14ac:dyDescent="0.2">
      <c r="C302" s="125"/>
      <c r="D302" s="125"/>
      <c r="E302" s="125"/>
      <c r="F302" s="126"/>
    </row>
    <row r="303" spans="3:6" s="124" customFormat="1" x14ac:dyDescent="0.2">
      <c r="C303" s="125"/>
      <c r="D303" s="125"/>
      <c r="E303" s="125"/>
      <c r="F303" s="126"/>
    </row>
    <row r="304" spans="3:6" s="124" customFormat="1" x14ac:dyDescent="0.2">
      <c r="C304" s="125"/>
      <c r="D304" s="125"/>
      <c r="E304" s="125"/>
      <c r="F304" s="126"/>
    </row>
    <row r="305" spans="3:6" s="124" customFormat="1" x14ac:dyDescent="0.2">
      <c r="C305" s="125"/>
      <c r="D305" s="125"/>
      <c r="E305" s="125"/>
      <c r="F305" s="126"/>
    </row>
    <row r="306" spans="3:6" s="124" customFormat="1" x14ac:dyDescent="0.2">
      <c r="C306" s="125"/>
      <c r="D306" s="125"/>
      <c r="E306" s="125"/>
      <c r="F306" s="126"/>
    </row>
    <row r="307" spans="3:6" s="124" customFormat="1" x14ac:dyDescent="0.2">
      <c r="C307" s="125"/>
      <c r="D307" s="125"/>
      <c r="E307" s="125"/>
      <c r="F307" s="126"/>
    </row>
    <row r="308" spans="3:6" s="124" customFormat="1" x14ac:dyDescent="0.2">
      <c r="C308" s="125"/>
      <c r="D308" s="125"/>
      <c r="E308" s="125"/>
      <c r="F308" s="126"/>
    </row>
    <row r="309" spans="3:6" s="124" customFormat="1" x14ac:dyDescent="0.2">
      <c r="C309" s="125"/>
      <c r="D309" s="125"/>
      <c r="E309" s="125"/>
      <c r="F309" s="126"/>
    </row>
    <row r="310" spans="3:6" s="124" customFormat="1" x14ac:dyDescent="0.2">
      <c r="C310" s="125"/>
      <c r="D310" s="125"/>
      <c r="E310" s="125"/>
      <c r="F310" s="126"/>
    </row>
    <row r="311" spans="3:6" s="124" customFormat="1" x14ac:dyDescent="0.2">
      <c r="C311" s="125"/>
      <c r="D311" s="125"/>
      <c r="E311" s="125"/>
      <c r="F311" s="126"/>
    </row>
    <row r="312" spans="3:6" s="124" customFormat="1" x14ac:dyDescent="0.2">
      <c r="C312" s="125"/>
      <c r="D312" s="125"/>
      <c r="E312" s="125"/>
      <c r="F312" s="126"/>
    </row>
    <row r="313" spans="3:6" s="124" customFormat="1" x14ac:dyDescent="0.2">
      <c r="C313" s="125"/>
      <c r="D313" s="125"/>
      <c r="E313" s="125"/>
      <c r="F313" s="126"/>
    </row>
    <row r="314" spans="3:6" s="124" customFormat="1" x14ac:dyDescent="0.2">
      <c r="C314" s="125"/>
      <c r="D314" s="125"/>
      <c r="E314" s="125"/>
      <c r="F314" s="126"/>
    </row>
    <row r="315" spans="3:6" s="124" customFormat="1" x14ac:dyDescent="0.2">
      <c r="C315" s="125"/>
      <c r="D315" s="125"/>
      <c r="E315" s="125"/>
      <c r="F315" s="126"/>
    </row>
    <row r="316" spans="3:6" s="124" customFormat="1" x14ac:dyDescent="0.2">
      <c r="C316" s="125"/>
      <c r="D316" s="125"/>
      <c r="E316" s="125"/>
      <c r="F316" s="126"/>
    </row>
    <row r="317" spans="3:6" s="124" customFormat="1" x14ac:dyDescent="0.2">
      <c r="C317" s="125"/>
      <c r="D317" s="125"/>
      <c r="E317" s="125"/>
      <c r="F317" s="126"/>
    </row>
    <row r="318" spans="3:6" s="124" customFormat="1" x14ac:dyDescent="0.2">
      <c r="C318" s="125"/>
      <c r="D318" s="125"/>
      <c r="E318" s="125"/>
      <c r="F318" s="126"/>
    </row>
    <row r="319" spans="3:6" s="124" customFormat="1" x14ac:dyDescent="0.2">
      <c r="C319" s="125"/>
      <c r="D319" s="125"/>
      <c r="E319" s="125"/>
      <c r="F319" s="126"/>
    </row>
    <row r="320" spans="3:6" s="124" customFormat="1" x14ac:dyDescent="0.2">
      <c r="C320" s="125"/>
      <c r="D320" s="125"/>
      <c r="E320" s="125"/>
      <c r="F320" s="126"/>
    </row>
    <row r="321" spans="3:6" s="124" customFormat="1" x14ac:dyDescent="0.2">
      <c r="C321" s="125"/>
      <c r="D321" s="125"/>
      <c r="E321" s="125"/>
      <c r="F321" s="126"/>
    </row>
    <row r="322" spans="3:6" s="124" customFormat="1" x14ac:dyDescent="0.2">
      <c r="C322" s="125"/>
      <c r="D322" s="125"/>
      <c r="E322" s="125"/>
      <c r="F322" s="126"/>
    </row>
    <row r="323" spans="3:6" s="124" customFormat="1" x14ac:dyDescent="0.2">
      <c r="C323" s="125"/>
      <c r="D323" s="125"/>
      <c r="E323" s="125"/>
      <c r="F323" s="126"/>
    </row>
    <row r="324" spans="3:6" s="124" customFormat="1" x14ac:dyDescent="0.2">
      <c r="C324" s="125"/>
      <c r="D324" s="125"/>
      <c r="E324" s="125"/>
      <c r="F324" s="126"/>
    </row>
    <row r="325" spans="3:6" s="124" customFormat="1" x14ac:dyDescent="0.2">
      <c r="C325" s="125"/>
      <c r="D325" s="125"/>
      <c r="E325" s="125"/>
      <c r="F325" s="126"/>
    </row>
    <row r="326" spans="3:6" s="124" customFormat="1" x14ac:dyDescent="0.2">
      <c r="C326" s="125"/>
      <c r="D326" s="125"/>
      <c r="E326" s="125"/>
      <c r="F326" s="126"/>
    </row>
    <row r="327" spans="3:6" s="124" customFormat="1" x14ac:dyDescent="0.2">
      <c r="C327" s="125"/>
      <c r="D327" s="125"/>
      <c r="E327" s="125"/>
      <c r="F327" s="126"/>
    </row>
    <row r="328" spans="3:6" s="124" customFormat="1" x14ac:dyDescent="0.2">
      <c r="C328" s="125"/>
      <c r="D328" s="125"/>
      <c r="E328" s="125"/>
      <c r="F328" s="126"/>
    </row>
    <row r="329" spans="3:6" s="124" customFormat="1" x14ac:dyDescent="0.2">
      <c r="C329" s="125"/>
      <c r="D329" s="125"/>
      <c r="E329" s="125"/>
      <c r="F329" s="126"/>
    </row>
    <row r="330" spans="3:6" s="124" customFormat="1" x14ac:dyDescent="0.2">
      <c r="C330" s="125"/>
      <c r="D330" s="125"/>
      <c r="E330" s="125"/>
      <c r="F330" s="126"/>
    </row>
    <row r="331" spans="3:6" s="124" customFormat="1" x14ac:dyDescent="0.2">
      <c r="C331" s="125"/>
      <c r="D331" s="125"/>
      <c r="E331" s="125"/>
      <c r="F331" s="126"/>
    </row>
    <row r="332" spans="3:6" s="124" customFormat="1" x14ac:dyDescent="0.2">
      <c r="C332" s="125"/>
      <c r="D332" s="125"/>
      <c r="E332" s="125"/>
      <c r="F332" s="126"/>
    </row>
    <row r="333" spans="3:6" s="124" customFormat="1" x14ac:dyDescent="0.2">
      <c r="C333" s="125"/>
      <c r="D333" s="125"/>
      <c r="E333" s="125"/>
      <c r="F333" s="126"/>
    </row>
    <row r="334" spans="3:6" s="124" customFormat="1" x14ac:dyDescent="0.2">
      <c r="C334" s="125"/>
      <c r="D334" s="125"/>
      <c r="E334" s="125"/>
      <c r="F334" s="126"/>
    </row>
    <row r="335" spans="3:6" s="124" customFormat="1" x14ac:dyDescent="0.2">
      <c r="C335" s="125"/>
      <c r="D335" s="125"/>
      <c r="E335" s="125"/>
      <c r="F335" s="126"/>
    </row>
    <row r="336" spans="3:6" s="124" customFormat="1" x14ac:dyDescent="0.2">
      <c r="C336" s="125"/>
      <c r="D336" s="125"/>
      <c r="E336" s="125"/>
      <c r="F336" s="126"/>
    </row>
    <row r="337" spans="3:6" s="124" customFormat="1" x14ac:dyDescent="0.2">
      <c r="C337" s="125"/>
      <c r="D337" s="125"/>
      <c r="E337" s="125"/>
      <c r="F337" s="126"/>
    </row>
    <row r="338" spans="3:6" s="124" customFormat="1" x14ac:dyDescent="0.2">
      <c r="C338" s="125"/>
      <c r="D338" s="125"/>
      <c r="E338" s="125"/>
      <c r="F338" s="126"/>
    </row>
    <row r="339" spans="3:6" s="124" customFormat="1" x14ac:dyDescent="0.2">
      <c r="C339" s="125"/>
      <c r="D339" s="125"/>
      <c r="E339" s="125"/>
      <c r="F339" s="126"/>
    </row>
    <row r="340" spans="3:6" s="124" customFormat="1" x14ac:dyDescent="0.2">
      <c r="C340" s="125"/>
      <c r="D340" s="125"/>
      <c r="E340" s="125"/>
      <c r="F340" s="126"/>
    </row>
    <row r="341" spans="3:6" s="124" customFormat="1" x14ac:dyDescent="0.2">
      <c r="C341" s="125"/>
      <c r="D341" s="125"/>
      <c r="E341" s="125"/>
      <c r="F341" s="126"/>
    </row>
    <row r="342" spans="3:6" s="124" customFormat="1" x14ac:dyDescent="0.2">
      <c r="C342" s="125"/>
      <c r="D342" s="125"/>
      <c r="E342" s="125"/>
      <c r="F342" s="126"/>
    </row>
    <row r="343" spans="3:6" s="124" customFormat="1" x14ac:dyDescent="0.2">
      <c r="C343" s="125"/>
      <c r="D343" s="125"/>
      <c r="E343" s="125"/>
      <c r="F343" s="126"/>
    </row>
    <row r="344" spans="3:6" s="124" customFormat="1" x14ac:dyDescent="0.2">
      <c r="C344" s="125"/>
      <c r="D344" s="125"/>
      <c r="E344" s="125"/>
      <c r="F344" s="126"/>
    </row>
    <row r="345" spans="3:6" s="124" customFormat="1" x14ac:dyDescent="0.2">
      <c r="C345" s="125"/>
      <c r="D345" s="125"/>
      <c r="E345" s="125"/>
      <c r="F345" s="126"/>
    </row>
    <row r="346" spans="3:6" s="124" customFormat="1" x14ac:dyDescent="0.2">
      <c r="C346" s="125"/>
      <c r="D346" s="125"/>
      <c r="E346" s="125"/>
      <c r="F346" s="126"/>
    </row>
    <row r="347" spans="3:6" s="124" customFormat="1" x14ac:dyDescent="0.2">
      <c r="C347" s="125"/>
      <c r="D347" s="125"/>
      <c r="E347" s="125"/>
      <c r="F347" s="126"/>
    </row>
    <row r="348" spans="3:6" s="124" customFormat="1" x14ac:dyDescent="0.2">
      <c r="C348" s="125"/>
      <c r="D348" s="125"/>
      <c r="E348" s="125"/>
      <c r="F348" s="126"/>
    </row>
    <row r="349" spans="3:6" s="124" customFormat="1" x14ac:dyDescent="0.2">
      <c r="C349" s="125"/>
      <c r="D349" s="125"/>
      <c r="E349" s="125"/>
      <c r="F349" s="126"/>
    </row>
    <row r="350" spans="3:6" s="124" customFormat="1" x14ac:dyDescent="0.2">
      <c r="C350" s="125"/>
      <c r="D350" s="125"/>
      <c r="E350" s="125"/>
      <c r="F350" s="126"/>
    </row>
    <row r="351" spans="3:6" s="124" customFormat="1" x14ac:dyDescent="0.2">
      <c r="C351" s="125"/>
      <c r="D351" s="125"/>
      <c r="E351" s="125"/>
      <c r="F351" s="126"/>
    </row>
    <row r="352" spans="3:6" s="124" customFormat="1" x14ac:dyDescent="0.2">
      <c r="C352" s="125"/>
      <c r="D352" s="125"/>
      <c r="E352" s="125"/>
      <c r="F352" s="126"/>
    </row>
    <row r="353" spans="3:6" s="124" customFormat="1" x14ac:dyDescent="0.2">
      <c r="C353" s="125"/>
      <c r="D353" s="125"/>
      <c r="E353" s="125"/>
      <c r="F353" s="126"/>
    </row>
    <row r="354" spans="3:6" s="124" customFormat="1" x14ac:dyDescent="0.2">
      <c r="C354" s="125"/>
      <c r="D354" s="125"/>
      <c r="E354" s="125"/>
      <c r="F354" s="126"/>
    </row>
    <row r="355" spans="3:6" s="124" customFormat="1" x14ac:dyDescent="0.2">
      <c r="C355" s="125"/>
      <c r="D355" s="125"/>
      <c r="E355" s="125"/>
      <c r="F355" s="126"/>
    </row>
    <row r="356" spans="3:6" s="124" customFormat="1" x14ac:dyDescent="0.2">
      <c r="C356" s="125"/>
      <c r="D356" s="125"/>
      <c r="E356" s="125"/>
      <c r="F356" s="126"/>
    </row>
    <row r="357" spans="3:6" s="124" customFormat="1" x14ac:dyDescent="0.2">
      <c r="C357" s="125"/>
      <c r="D357" s="125"/>
      <c r="E357" s="125"/>
      <c r="F357" s="126"/>
    </row>
    <row r="358" spans="3:6" s="124" customFormat="1" x14ac:dyDescent="0.2">
      <c r="C358" s="125"/>
      <c r="D358" s="125"/>
      <c r="E358" s="125"/>
      <c r="F358" s="126"/>
    </row>
    <row r="359" spans="3:6" s="124" customFormat="1" x14ac:dyDescent="0.2">
      <c r="C359" s="125"/>
      <c r="D359" s="125"/>
      <c r="E359" s="125"/>
      <c r="F359" s="126"/>
    </row>
    <row r="360" spans="3:6" s="124" customFormat="1" x14ac:dyDescent="0.2">
      <c r="C360" s="125"/>
      <c r="D360" s="125"/>
      <c r="E360" s="125"/>
      <c r="F360" s="126"/>
    </row>
    <row r="361" spans="3:6" s="124" customFormat="1" x14ac:dyDescent="0.2">
      <c r="C361" s="125"/>
      <c r="D361" s="125"/>
      <c r="E361" s="125"/>
      <c r="F361" s="126"/>
    </row>
    <row r="362" spans="3:6" s="124" customFormat="1" x14ac:dyDescent="0.2">
      <c r="C362" s="125"/>
      <c r="D362" s="125"/>
      <c r="E362" s="125"/>
      <c r="F362" s="126"/>
    </row>
    <row r="363" spans="3:6" s="124" customFormat="1" x14ac:dyDescent="0.2">
      <c r="C363" s="125"/>
      <c r="D363" s="125"/>
      <c r="E363" s="125"/>
      <c r="F363" s="126"/>
    </row>
    <row r="364" spans="3:6" s="124" customFormat="1" x14ac:dyDescent="0.2">
      <c r="C364" s="125"/>
      <c r="D364" s="125"/>
      <c r="E364" s="125"/>
      <c r="F364" s="126"/>
    </row>
    <row r="365" spans="3:6" s="124" customFormat="1" x14ac:dyDescent="0.2">
      <c r="C365" s="125"/>
      <c r="D365" s="125"/>
      <c r="E365" s="125"/>
      <c r="F365" s="126"/>
    </row>
    <row r="366" spans="3:6" s="124" customFormat="1" x14ac:dyDescent="0.2">
      <c r="C366" s="125"/>
      <c r="D366" s="125"/>
      <c r="E366" s="125"/>
      <c r="F366" s="126"/>
    </row>
    <row r="367" spans="3:6" s="124" customFormat="1" x14ac:dyDescent="0.2">
      <c r="C367" s="125"/>
      <c r="D367" s="125"/>
      <c r="E367" s="125"/>
      <c r="F367" s="126"/>
    </row>
    <row r="368" spans="3:6" s="124" customFormat="1" x14ac:dyDescent="0.2">
      <c r="C368" s="125"/>
      <c r="D368" s="125"/>
      <c r="E368" s="125"/>
      <c r="F368" s="126"/>
    </row>
    <row r="369" spans="3:6" s="124" customFormat="1" x14ac:dyDescent="0.2">
      <c r="C369" s="125"/>
      <c r="D369" s="125"/>
      <c r="E369" s="125"/>
      <c r="F369" s="126"/>
    </row>
    <row r="370" spans="3:6" s="124" customFormat="1" x14ac:dyDescent="0.2">
      <c r="C370" s="125"/>
      <c r="D370" s="125"/>
      <c r="E370" s="125"/>
      <c r="F370" s="126"/>
    </row>
    <row r="371" spans="3:6" s="124" customFormat="1" x14ac:dyDescent="0.2">
      <c r="C371" s="125"/>
      <c r="D371" s="125"/>
      <c r="E371" s="125"/>
      <c r="F371" s="126"/>
    </row>
    <row r="372" spans="3:6" s="124" customFormat="1" x14ac:dyDescent="0.2">
      <c r="C372" s="125"/>
      <c r="D372" s="125"/>
      <c r="E372" s="125"/>
      <c r="F372" s="126"/>
    </row>
    <row r="373" spans="3:6" s="124" customFormat="1" x14ac:dyDescent="0.2">
      <c r="C373" s="125"/>
      <c r="D373" s="125"/>
      <c r="E373" s="125"/>
      <c r="F373" s="126"/>
    </row>
    <row r="374" spans="3:6" s="124" customFormat="1" x14ac:dyDescent="0.2">
      <c r="C374" s="125"/>
      <c r="D374" s="125"/>
      <c r="E374" s="125"/>
      <c r="F374" s="126"/>
    </row>
    <row r="375" spans="3:6" s="124" customFormat="1" x14ac:dyDescent="0.2">
      <c r="C375" s="125"/>
      <c r="D375" s="125"/>
      <c r="E375" s="125"/>
      <c r="F375" s="126"/>
    </row>
    <row r="376" spans="3:6" s="124" customFormat="1" x14ac:dyDescent="0.2">
      <c r="C376" s="125"/>
      <c r="D376" s="125"/>
      <c r="E376" s="125"/>
      <c r="F376" s="126"/>
    </row>
    <row r="377" spans="3:6" s="124" customFormat="1" x14ac:dyDescent="0.2">
      <c r="C377" s="125"/>
      <c r="D377" s="125"/>
      <c r="E377" s="125"/>
      <c r="F377" s="126"/>
    </row>
    <row r="378" spans="3:6" s="124" customFormat="1" x14ac:dyDescent="0.2">
      <c r="C378" s="125"/>
      <c r="D378" s="125"/>
      <c r="E378" s="125"/>
      <c r="F378" s="126"/>
    </row>
    <row r="379" spans="3:6" s="124" customFormat="1" x14ac:dyDescent="0.2">
      <c r="C379" s="125"/>
      <c r="D379" s="125"/>
      <c r="E379" s="125"/>
      <c r="F379" s="126"/>
    </row>
    <row r="380" spans="3:6" s="124" customFormat="1" x14ac:dyDescent="0.2">
      <c r="C380" s="125"/>
      <c r="D380" s="125"/>
      <c r="E380" s="125"/>
      <c r="F380" s="126"/>
    </row>
    <row r="381" spans="3:6" s="124" customFormat="1" x14ac:dyDescent="0.2">
      <c r="C381" s="125"/>
      <c r="D381" s="125"/>
      <c r="E381" s="125"/>
      <c r="F381" s="126"/>
    </row>
    <row r="382" spans="3:6" s="124" customFormat="1" x14ac:dyDescent="0.2">
      <c r="C382" s="125"/>
      <c r="D382" s="125"/>
      <c r="E382" s="125"/>
      <c r="F382" s="126"/>
    </row>
    <row r="383" spans="3:6" s="124" customFormat="1" x14ac:dyDescent="0.2">
      <c r="C383" s="125"/>
      <c r="D383" s="125"/>
      <c r="E383" s="125"/>
      <c r="F383" s="126"/>
    </row>
    <row r="384" spans="3:6" s="124" customFormat="1" x14ac:dyDescent="0.2">
      <c r="C384" s="125"/>
      <c r="D384" s="125"/>
      <c r="E384" s="125"/>
      <c r="F384" s="126"/>
    </row>
    <row r="385" spans="3:6" s="124" customFormat="1" x14ac:dyDescent="0.2">
      <c r="C385" s="125"/>
      <c r="D385" s="125"/>
      <c r="E385" s="125"/>
      <c r="F385" s="126"/>
    </row>
    <row r="386" spans="3:6" s="124" customFormat="1" x14ac:dyDescent="0.2">
      <c r="C386" s="125"/>
      <c r="D386" s="125"/>
      <c r="E386" s="125"/>
      <c r="F386" s="126"/>
    </row>
    <row r="387" spans="3:6" s="124" customFormat="1" x14ac:dyDescent="0.2">
      <c r="C387" s="125"/>
      <c r="D387" s="125"/>
      <c r="E387" s="125"/>
      <c r="F387" s="126"/>
    </row>
    <row r="388" spans="3:6" s="124" customFormat="1" x14ac:dyDescent="0.2">
      <c r="C388" s="125"/>
      <c r="D388" s="125"/>
      <c r="E388" s="125"/>
      <c r="F388" s="126"/>
    </row>
    <row r="389" spans="3:6" s="124" customFormat="1" x14ac:dyDescent="0.2">
      <c r="C389" s="125"/>
      <c r="D389" s="125"/>
      <c r="E389" s="125"/>
      <c r="F389" s="126"/>
    </row>
    <row r="390" spans="3:6" s="124" customFormat="1" x14ac:dyDescent="0.2">
      <c r="C390" s="125"/>
      <c r="D390" s="125"/>
      <c r="E390" s="125"/>
      <c r="F390" s="126"/>
    </row>
    <row r="391" spans="3:6" s="124" customFormat="1" x14ac:dyDescent="0.2">
      <c r="C391" s="125"/>
      <c r="D391" s="125"/>
      <c r="E391" s="125"/>
      <c r="F391" s="126"/>
    </row>
    <row r="392" spans="3:6" s="124" customFormat="1" x14ac:dyDescent="0.2">
      <c r="C392" s="125"/>
      <c r="D392" s="125"/>
      <c r="E392" s="125"/>
      <c r="F392" s="126"/>
    </row>
    <row r="393" spans="3:6" s="124" customFormat="1" x14ac:dyDescent="0.2">
      <c r="C393" s="125"/>
      <c r="D393" s="125"/>
      <c r="E393" s="125"/>
      <c r="F393" s="126"/>
    </row>
    <row r="394" spans="3:6" s="124" customFormat="1" x14ac:dyDescent="0.2">
      <c r="C394" s="125"/>
      <c r="D394" s="125"/>
      <c r="E394" s="125"/>
      <c r="F394" s="126"/>
    </row>
    <row r="395" spans="3:6" s="124" customFormat="1" x14ac:dyDescent="0.2">
      <c r="C395" s="125"/>
      <c r="D395" s="125"/>
      <c r="E395" s="125"/>
      <c r="F395" s="126"/>
    </row>
    <row r="396" spans="3:6" s="124" customFormat="1" x14ac:dyDescent="0.2">
      <c r="C396" s="125"/>
      <c r="D396" s="125"/>
      <c r="E396" s="125"/>
      <c r="F396" s="126"/>
    </row>
    <row r="397" spans="3:6" s="124" customFormat="1" x14ac:dyDescent="0.2">
      <c r="C397" s="125"/>
      <c r="D397" s="125"/>
      <c r="E397" s="125"/>
      <c r="F397" s="126"/>
    </row>
    <row r="398" spans="3:6" s="124" customFormat="1" x14ac:dyDescent="0.2">
      <c r="C398" s="125"/>
      <c r="D398" s="125"/>
      <c r="E398" s="125"/>
      <c r="F398" s="126"/>
    </row>
    <row r="399" spans="3:6" s="124" customFormat="1" x14ac:dyDescent="0.2">
      <c r="C399" s="125"/>
      <c r="D399" s="125"/>
      <c r="E399" s="125"/>
      <c r="F399" s="126"/>
    </row>
    <row r="400" spans="3:6" s="124" customFormat="1" x14ac:dyDescent="0.2">
      <c r="C400" s="125"/>
      <c r="D400" s="125"/>
      <c r="E400" s="125"/>
      <c r="F400" s="126"/>
    </row>
    <row r="401" spans="3:6" s="124" customFormat="1" x14ac:dyDescent="0.2">
      <c r="C401" s="125"/>
      <c r="D401" s="125"/>
      <c r="E401" s="125"/>
      <c r="F401" s="126"/>
    </row>
    <row r="402" spans="3:6" s="124" customFormat="1" x14ac:dyDescent="0.2">
      <c r="C402" s="125"/>
      <c r="D402" s="125"/>
      <c r="E402" s="125"/>
      <c r="F402" s="126"/>
    </row>
    <row r="403" spans="3:6" s="124" customFormat="1" x14ac:dyDescent="0.2">
      <c r="C403" s="125"/>
      <c r="D403" s="125"/>
      <c r="E403" s="125"/>
      <c r="F403" s="126"/>
    </row>
    <row r="404" spans="3:6" s="124" customFormat="1" x14ac:dyDescent="0.2">
      <c r="C404" s="125"/>
      <c r="D404" s="125"/>
      <c r="E404" s="125"/>
      <c r="F404" s="126"/>
    </row>
    <row r="405" spans="3:6" s="124" customFormat="1" x14ac:dyDescent="0.2">
      <c r="C405" s="125"/>
      <c r="D405" s="125"/>
      <c r="E405" s="125"/>
      <c r="F405" s="126"/>
    </row>
    <row r="406" spans="3:6" s="124" customFormat="1" x14ac:dyDescent="0.2">
      <c r="C406" s="125"/>
      <c r="D406" s="125"/>
      <c r="E406" s="125"/>
      <c r="F406" s="126"/>
    </row>
    <row r="407" spans="3:6" s="124" customFormat="1" x14ac:dyDescent="0.2">
      <c r="C407" s="125"/>
      <c r="D407" s="125"/>
      <c r="E407" s="125"/>
      <c r="F407" s="126"/>
    </row>
    <row r="408" spans="3:6" s="124" customFormat="1" x14ac:dyDescent="0.2">
      <c r="C408" s="125"/>
      <c r="D408" s="125"/>
      <c r="E408" s="125"/>
      <c r="F408" s="126"/>
    </row>
    <row r="409" spans="3:6" s="124" customFormat="1" x14ac:dyDescent="0.2">
      <c r="C409" s="125"/>
      <c r="D409" s="125"/>
      <c r="E409" s="125"/>
      <c r="F409" s="126"/>
    </row>
    <row r="410" spans="3:6" s="124" customFormat="1" x14ac:dyDescent="0.2">
      <c r="C410" s="125"/>
      <c r="D410" s="125"/>
      <c r="E410" s="125"/>
      <c r="F410" s="126"/>
    </row>
    <row r="411" spans="3:6" s="124" customFormat="1" x14ac:dyDescent="0.2">
      <c r="C411" s="125"/>
      <c r="D411" s="125"/>
      <c r="E411" s="125"/>
      <c r="F411" s="126"/>
    </row>
    <row r="412" spans="3:6" s="124" customFormat="1" x14ac:dyDescent="0.2">
      <c r="C412" s="125"/>
      <c r="D412" s="125"/>
      <c r="E412" s="125"/>
      <c r="F412" s="126"/>
    </row>
    <row r="413" spans="3:6" s="124" customFormat="1" x14ac:dyDescent="0.2">
      <c r="C413" s="125"/>
      <c r="D413" s="125"/>
      <c r="E413" s="125"/>
      <c r="F413" s="126"/>
    </row>
    <row r="414" spans="3:6" s="124" customFormat="1" x14ac:dyDescent="0.2">
      <c r="C414" s="125"/>
      <c r="D414" s="125"/>
      <c r="E414" s="125"/>
      <c r="F414" s="126"/>
    </row>
    <row r="415" spans="3:6" s="124" customFormat="1" x14ac:dyDescent="0.2">
      <c r="C415" s="125"/>
      <c r="D415" s="125"/>
      <c r="E415" s="125"/>
      <c r="F415" s="126"/>
    </row>
    <row r="416" spans="3:6" s="124" customFormat="1" x14ac:dyDescent="0.2">
      <c r="C416" s="125"/>
      <c r="D416" s="125"/>
      <c r="E416" s="125"/>
      <c r="F416" s="126"/>
    </row>
    <row r="417" spans="3:6" s="124" customFormat="1" x14ac:dyDescent="0.2">
      <c r="C417" s="125"/>
      <c r="D417" s="125"/>
      <c r="E417" s="125"/>
      <c r="F417" s="126"/>
    </row>
    <row r="418" spans="3:6" s="124" customFormat="1" x14ac:dyDescent="0.2">
      <c r="C418" s="125"/>
      <c r="D418" s="125"/>
      <c r="E418" s="125"/>
      <c r="F418" s="126"/>
    </row>
    <row r="419" spans="3:6" s="124" customFormat="1" x14ac:dyDescent="0.2">
      <c r="C419" s="125"/>
      <c r="D419" s="125"/>
      <c r="E419" s="125"/>
      <c r="F419" s="126"/>
    </row>
    <row r="420" spans="3:6" s="124" customFormat="1" x14ac:dyDescent="0.2">
      <c r="C420" s="125"/>
      <c r="D420" s="125"/>
      <c r="E420" s="125"/>
      <c r="F420" s="126"/>
    </row>
    <row r="421" spans="3:6" s="124" customFormat="1" x14ac:dyDescent="0.2">
      <c r="C421" s="125"/>
      <c r="D421" s="125"/>
      <c r="E421" s="125"/>
      <c r="F421" s="126"/>
    </row>
    <row r="422" spans="3:6" s="124" customFormat="1" x14ac:dyDescent="0.2">
      <c r="C422" s="125"/>
      <c r="D422" s="125"/>
      <c r="E422" s="125"/>
      <c r="F422" s="126"/>
    </row>
    <row r="423" spans="3:6" s="124" customFormat="1" x14ac:dyDescent="0.2">
      <c r="C423" s="125"/>
      <c r="D423" s="125"/>
      <c r="E423" s="125"/>
      <c r="F423" s="126"/>
    </row>
    <row r="424" spans="3:6" s="124" customFormat="1" x14ac:dyDescent="0.2">
      <c r="C424" s="125"/>
      <c r="D424" s="125"/>
      <c r="E424" s="125"/>
      <c r="F424" s="126"/>
    </row>
    <row r="425" spans="3:6" s="124" customFormat="1" x14ac:dyDescent="0.2">
      <c r="C425" s="125"/>
      <c r="D425" s="125"/>
      <c r="E425" s="125"/>
      <c r="F425" s="126"/>
    </row>
    <row r="426" spans="3:6" s="124" customFormat="1" x14ac:dyDescent="0.2">
      <c r="C426" s="125"/>
      <c r="D426" s="125"/>
      <c r="E426" s="125"/>
      <c r="F426" s="126"/>
    </row>
    <row r="427" spans="3:6" s="124" customFormat="1" x14ac:dyDescent="0.2">
      <c r="C427" s="125"/>
      <c r="D427" s="125"/>
      <c r="E427" s="125"/>
      <c r="F427" s="126"/>
    </row>
    <row r="428" spans="3:6" s="124" customFormat="1" x14ac:dyDescent="0.2">
      <c r="C428" s="125"/>
      <c r="D428" s="125"/>
      <c r="E428" s="125"/>
      <c r="F428" s="126"/>
    </row>
    <row r="429" spans="3:6" s="124" customFormat="1" x14ac:dyDescent="0.2">
      <c r="C429" s="125"/>
      <c r="D429" s="125"/>
      <c r="E429" s="125"/>
      <c r="F429" s="126"/>
    </row>
    <row r="430" spans="3:6" s="124" customFormat="1" x14ac:dyDescent="0.2">
      <c r="C430" s="125"/>
      <c r="D430" s="125"/>
      <c r="E430" s="125"/>
      <c r="F430" s="126"/>
    </row>
    <row r="431" spans="3:6" s="124" customFormat="1" x14ac:dyDescent="0.2">
      <c r="C431" s="125"/>
      <c r="D431" s="125"/>
      <c r="E431" s="125"/>
      <c r="F431" s="126"/>
    </row>
    <row r="432" spans="3:6" s="124" customFormat="1" x14ac:dyDescent="0.2">
      <c r="C432" s="125"/>
      <c r="D432" s="125"/>
      <c r="E432" s="125"/>
      <c r="F432" s="126"/>
    </row>
    <row r="433" spans="3:6" s="124" customFormat="1" x14ac:dyDescent="0.2">
      <c r="C433" s="125"/>
      <c r="D433" s="125"/>
      <c r="E433" s="125"/>
      <c r="F433" s="126"/>
    </row>
    <row r="434" spans="3:6" s="124" customFormat="1" x14ac:dyDescent="0.2">
      <c r="C434" s="125"/>
      <c r="D434" s="125"/>
      <c r="E434" s="125"/>
      <c r="F434" s="126"/>
    </row>
    <row r="435" spans="3:6" s="124" customFormat="1" x14ac:dyDescent="0.2">
      <c r="C435" s="125"/>
      <c r="D435" s="125"/>
      <c r="E435" s="125"/>
      <c r="F435" s="126"/>
    </row>
    <row r="436" spans="3:6" s="124" customFormat="1" x14ac:dyDescent="0.2">
      <c r="C436" s="125"/>
      <c r="D436" s="125"/>
      <c r="E436" s="125"/>
      <c r="F436" s="126"/>
    </row>
    <row r="437" spans="3:6" s="124" customFormat="1" x14ac:dyDescent="0.2">
      <c r="C437" s="125"/>
      <c r="D437" s="125"/>
      <c r="E437" s="125"/>
      <c r="F437" s="126"/>
    </row>
    <row r="438" spans="3:6" s="124" customFormat="1" x14ac:dyDescent="0.2">
      <c r="C438" s="125"/>
      <c r="D438" s="125"/>
      <c r="E438" s="125"/>
      <c r="F438" s="126"/>
    </row>
    <row r="439" spans="3:6" s="124" customFormat="1" x14ac:dyDescent="0.2">
      <c r="C439" s="125"/>
      <c r="D439" s="125"/>
      <c r="E439" s="125"/>
      <c r="F439" s="126"/>
    </row>
    <row r="440" spans="3:6" s="124" customFormat="1" x14ac:dyDescent="0.2">
      <c r="C440" s="125"/>
      <c r="D440" s="125"/>
      <c r="E440" s="125"/>
      <c r="F440" s="126"/>
    </row>
    <row r="441" spans="3:6" s="124" customFormat="1" x14ac:dyDescent="0.2">
      <c r="C441" s="125"/>
      <c r="D441" s="125"/>
      <c r="E441" s="125"/>
      <c r="F441" s="126"/>
    </row>
    <row r="442" spans="3:6" s="124" customFormat="1" x14ac:dyDescent="0.2">
      <c r="C442" s="125"/>
      <c r="D442" s="125"/>
      <c r="E442" s="125"/>
      <c r="F442" s="126"/>
    </row>
    <row r="443" spans="3:6" s="124" customFormat="1" x14ac:dyDescent="0.2">
      <c r="C443" s="125"/>
      <c r="D443" s="125"/>
      <c r="E443" s="125"/>
      <c r="F443" s="126"/>
    </row>
    <row r="444" spans="3:6" s="124" customFormat="1" x14ac:dyDescent="0.2">
      <c r="C444" s="125"/>
      <c r="D444" s="125"/>
      <c r="E444" s="125"/>
      <c r="F444" s="126"/>
    </row>
    <row r="445" spans="3:6" s="124" customFormat="1" x14ac:dyDescent="0.2">
      <c r="C445" s="125"/>
      <c r="D445" s="125"/>
      <c r="E445" s="125"/>
      <c r="F445" s="126"/>
    </row>
    <row r="446" spans="3:6" s="124" customFormat="1" x14ac:dyDescent="0.2">
      <c r="C446" s="125"/>
      <c r="D446" s="125"/>
      <c r="E446" s="125"/>
      <c r="F446" s="126"/>
    </row>
    <row r="447" spans="3:6" s="124" customFormat="1" x14ac:dyDescent="0.2">
      <c r="C447" s="125"/>
      <c r="D447" s="125"/>
      <c r="E447" s="125"/>
      <c r="F447" s="126"/>
    </row>
    <row r="448" spans="3:6" s="124" customFormat="1" x14ac:dyDescent="0.2">
      <c r="C448" s="125"/>
      <c r="D448" s="125"/>
      <c r="E448" s="125"/>
      <c r="F448" s="126"/>
    </row>
    <row r="449" spans="3:6" s="124" customFormat="1" x14ac:dyDescent="0.2">
      <c r="C449" s="125"/>
      <c r="D449" s="125"/>
      <c r="E449" s="125"/>
      <c r="F449" s="126"/>
    </row>
    <row r="450" spans="3:6" s="124" customFormat="1" x14ac:dyDescent="0.2">
      <c r="C450" s="125"/>
      <c r="D450" s="125"/>
      <c r="E450" s="125"/>
      <c r="F450" s="126"/>
    </row>
    <row r="451" spans="3:6" s="124" customFormat="1" x14ac:dyDescent="0.2">
      <c r="C451" s="125"/>
      <c r="D451" s="125"/>
      <c r="E451" s="125"/>
      <c r="F451" s="126"/>
    </row>
    <row r="452" spans="3:6" s="124" customFormat="1" x14ac:dyDescent="0.2">
      <c r="C452" s="125"/>
      <c r="D452" s="125"/>
      <c r="E452" s="125"/>
      <c r="F452" s="126"/>
    </row>
    <row r="453" spans="3:6" s="124" customFormat="1" x14ac:dyDescent="0.2">
      <c r="C453" s="125"/>
      <c r="D453" s="125"/>
      <c r="E453" s="125"/>
      <c r="F453" s="126"/>
    </row>
    <row r="454" spans="3:6" s="124" customFormat="1" x14ac:dyDescent="0.2">
      <c r="C454" s="125"/>
      <c r="D454" s="125"/>
      <c r="E454" s="125"/>
      <c r="F454" s="126"/>
    </row>
    <row r="455" spans="3:6" s="124" customFormat="1" x14ac:dyDescent="0.2">
      <c r="C455" s="125"/>
      <c r="D455" s="125"/>
      <c r="E455" s="125"/>
      <c r="F455" s="126"/>
    </row>
    <row r="456" spans="3:6" s="124" customFormat="1" x14ac:dyDescent="0.2">
      <c r="C456" s="125"/>
      <c r="D456" s="125"/>
      <c r="E456" s="125"/>
      <c r="F456" s="126"/>
    </row>
    <row r="457" spans="3:6" s="124" customFormat="1" x14ac:dyDescent="0.2">
      <c r="C457" s="125"/>
      <c r="D457" s="125"/>
      <c r="E457" s="125"/>
      <c r="F457" s="126"/>
    </row>
    <row r="458" spans="3:6" s="124" customFormat="1" x14ac:dyDescent="0.2">
      <c r="C458" s="125"/>
      <c r="D458" s="125"/>
      <c r="E458" s="125"/>
      <c r="F458" s="126"/>
    </row>
    <row r="459" spans="3:6" s="124" customFormat="1" x14ac:dyDescent="0.2">
      <c r="C459" s="125"/>
      <c r="D459" s="125"/>
      <c r="E459" s="125"/>
      <c r="F459" s="126"/>
    </row>
    <row r="460" spans="3:6" s="124" customFormat="1" x14ac:dyDescent="0.2">
      <c r="C460" s="125"/>
      <c r="D460" s="125"/>
      <c r="E460" s="125"/>
      <c r="F460" s="126"/>
    </row>
    <row r="461" spans="3:6" s="124" customFormat="1" x14ac:dyDescent="0.2">
      <c r="C461" s="125"/>
      <c r="D461" s="125"/>
      <c r="E461" s="125"/>
      <c r="F461" s="126"/>
    </row>
    <row r="462" spans="3:6" s="124" customFormat="1" x14ac:dyDescent="0.2">
      <c r="C462" s="125"/>
      <c r="D462" s="125"/>
      <c r="E462" s="125"/>
      <c r="F462" s="126"/>
    </row>
    <row r="463" spans="3:6" s="124" customFormat="1" x14ac:dyDescent="0.2">
      <c r="C463" s="125"/>
      <c r="D463" s="125"/>
      <c r="E463" s="125"/>
      <c r="F463" s="126"/>
    </row>
    <row r="464" spans="3:6" s="124" customFormat="1" x14ac:dyDescent="0.2">
      <c r="C464" s="125"/>
      <c r="D464" s="125"/>
      <c r="E464" s="125"/>
      <c r="F464" s="126"/>
    </row>
    <row r="465" spans="3:6" s="124" customFormat="1" x14ac:dyDescent="0.2">
      <c r="C465" s="125"/>
      <c r="D465" s="125"/>
      <c r="E465" s="125"/>
      <c r="F465" s="126"/>
    </row>
    <row r="466" spans="3:6" s="124" customFormat="1" x14ac:dyDescent="0.2">
      <c r="C466" s="125"/>
      <c r="D466" s="125"/>
      <c r="E466" s="125"/>
      <c r="F466" s="126"/>
    </row>
    <row r="467" spans="3:6" s="124" customFormat="1" x14ac:dyDescent="0.2">
      <c r="C467" s="125"/>
      <c r="D467" s="125"/>
      <c r="E467" s="125"/>
      <c r="F467" s="126"/>
    </row>
    <row r="468" spans="3:6" s="124" customFormat="1" x14ac:dyDescent="0.2">
      <c r="C468" s="125"/>
      <c r="D468" s="125"/>
      <c r="E468" s="125"/>
      <c r="F468" s="126"/>
    </row>
    <row r="469" spans="3:6" s="124" customFormat="1" x14ac:dyDescent="0.2">
      <c r="C469" s="125"/>
      <c r="D469" s="125"/>
      <c r="E469" s="125"/>
      <c r="F469" s="126"/>
    </row>
    <row r="470" spans="3:6" s="124" customFormat="1" x14ac:dyDescent="0.2">
      <c r="C470" s="125"/>
      <c r="D470" s="125"/>
      <c r="E470" s="125"/>
      <c r="F470" s="126"/>
    </row>
    <row r="471" spans="3:6" s="124" customFormat="1" x14ac:dyDescent="0.2">
      <c r="C471" s="125"/>
      <c r="D471" s="125"/>
      <c r="E471" s="125"/>
      <c r="F471" s="126"/>
    </row>
    <row r="472" spans="3:6" s="124" customFormat="1" x14ac:dyDescent="0.2">
      <c r="C472" s="125"/>
      <c r="D472" s="125"/>
      <c r="E472" s="125"/>
      <c r="F472" s="126"/>
    </row>
    <row r="473" spans="3:6" s="124" customFormat="1" x14ac:dyDescent="0.2">
      <c r="C473" s="125"/>
      <c r="D473" s="125"/>
      <c r="E473" s="125"/>
      <c r="F473" s="126"/>
    </row>
    <row r="474" spans="3:6" s="124" customFormat="1" x14ac:dyDescent="0.2">
      <c r="C474" s="125"/>
      <c r="D474" s="125"/>
      <c r="E474" s="125"/>
      <c r="F474" s="126"/>
    </row>
    <row r="475" spans="3:6" s="124" customFormat="1" x14ac:dyDescent="0.2">
      <c r="C475" s="125"/>
      <c r="D475" s="125"/>
      <c r="E475" s="125"/>
      <c r="F475" s="126"/>
    </row>
    <row r="476" spans="3:6" s="124" customFormat="1" x14ac:dyDescent="0.2">
      <c r="C476" s="125"/>
      <c r="D476" s="125"/>
      <c r="E476" s="125"/>
      <c r="F476" s="126"/>
    </row>
    <row r="477" spans="3:6" s="124" customFormat="1" x14ac:dyDescent="0.2">
      <c r="C477" s="125"/>
      <c r="D477" s="125"/>
      <c r="E477" s="125"/>
      <c r="F477" s="126"/>
    </row>
    <row r="478" spans="3:6" s="124" customFormat="1" x14ac:dyDescent="0.2">
      <c r="C478" s="125"/>
      <c r="D478" s="125"/>
      <c r="E478" s="125"/>
      <c r="F478" s="126"/>
    </row>
    <row r="479" spans="3:6" s="124" customFormat="1" x14ac:dyDescent="0.2">
      <c r="C479" s="125"/>
      <c r="D479" s="125"/>
      <c r="E479" s="125"/>
      <c r="F479" s="126"/>
    </row>
    <row r="480" spans="3:6" s="124" customFormat="1" x14ac:dyDescent="0.2">
      <c r="C480" s="125"/>
      <c r="D480" s="125"/>
      <c r="E480" s="125"/>
      <c r="F480" s="126"/>
    </row>
    <row r="481" spans="3:6" s="124" customFormat="1" x14ac:dyDescent="0.2">
      <c r="C481" s="125"/>
      <c r="D481" s="125"/>
      <c r="E481" s="125"/>
      <c r="F481" s="126"/>
    </row>
    <row r="482" spans="3:6" s="124" customFormat="1" x14ac:dyDescent="0.2">
      <c r="C482" s="125"/>
      <c r="D482" s="125"/>
      <c r="E482" s="125"/>
      <c r="F482" s="126"/>
    </row>
    <row r="483" spans="3:6" s="124" customFormat="1" x14ac:dyDescent="0.2">
      <c r="C483" s="125"/>
      <c r="D483" s="125"/>
      <c r="E483" s="125"/>
      <c r="F483" s="126"/>
    </row>
    <row r="484" spans="3:6" s="124" customFormat="1" x14ac:dyDescent="0.2">
      <c r="C484" s="125"/>
      <c r="D484" s="125"/>
      <c r="E484" s="125"/>
      <c r="F484" s="126"/>
    </row>
    <row r="485" spans="3:6" s="124" customFormat="1" x14ac:dyDescent="0.2">
      <c r="C485" s="125"/>
      <c r="D485" s="125"/>
      <c r="E485" s="125"/>
      <c r="F485" s="126"/>
    </row>
    <row r="486" spans="3:6" s="124" customFormat="1" x14ac:dyDescent="0.2">
      <c r="C486" s="125"/>
      <c r="D486" s="125"/>
      <c r="E486" s="125"/>
      <c r="F486" s="126"/>
    </row>
    <row r="487" spans="3:6" s="124" customFormat="1" x14ac:dyDescent="0.2">
      <c r="C487" s="125"/>
      <c r="D487" s="125"/>
      <c r="E487" s="125"/>
      <c r="F487" s="126"/>
    </row>
    <row r="488" spans="3:6" s="124" customFormat="1" x14ac:dyDescent="0.2">
      <c r="C488" s="125"/>
      <c r="D488" s="125"/>
      <c r="E488" s="125"/>
      <c r="F488" s="126"/>
    </row>
    <row r="489" spans="3:6" s="124" customFormat="1" x14ac:dyDescent="0.2">
      <c r="C489" s="125"/>
      <c r="D489" s="125"/>
      <c r="E489" s="125"/>
      <c r="F489" s="126"/>
    </row>
    <row r="490" spans="3:6" s="124" customFormat="1" x14ac:dyDescent="0.2">
      <c r="C490" s="125"/>
      <c r="D490" s="125"/>
      <c r="E490" s="125"/>
      <c r="F490" s="126"/>
    </row>
    <row r="491" spans="3:6" s="124" customFormat="1" x14ac:dyDescent="0.2">
      <c r="C491" s="125"/>
      <c r="D491" s="125"/>
      <c r="E491" s="125"/>
      <c r="F491" s="126"/>
    </row>
    <row r="492" spans="3:6" s="124" customFormat="1" x14ac:dyDescent="0.2">
      <c r="C492" s="125"/>
      <c r="D492" s="125"/>
      <c r="E492" s="125"/>
      <c r="F492" s="126"/>
    </row>
    <row r="493" spans="3:6" s="124" customFormat="1" x14ac:dyDescent="0.2">
      <c r="C493" s="125"/>
      <c r="D493" s="125"/>
      <c r="E493" s="125"/>
      <c r="F493" s="126"/>
    </row>
    <row r="494" spans="3:6" s="124" customFormat="1" x14ac:dyDescent="0.2">
      <c r="C494" s="125"/>
      <c r="D494" s="125"/>
      <c r="E494" s="125"/>
      <c r="F494" s="126"/>
    </row>
    <row r="495" spans="3:6" s="124" customFormat="1" x14ac:dyDescent="0.2">
      <c r="C495" s="125"/>
      <c r="D495" s="125"/>
      <c r="E495" s="125"/>
      <c r="F495" s="126"/>
    </row>
    <row r="496" spans="3:6" s="124" customFormat="1" x14ac:dyDescent="0.2">
      <c r="C496" s="125"/>
      <c r="D496" s="125"/>
      <c r="E496" s="125"/>
      <c r="F496" s="126"/>
    </row>
    <row r="497" spans="3:6" s="124" customFormat="1" x14ac:dyDescent="0.2">
      <c r="C497" s="125"/>
      <c r="D497" s="125"/>
      <c r="E497" s="125"/>
      <c r="F497" s="126"/>
    </row>
    <row r="498" spans="3:6" s="124" customFormat="1" x14ac:dyDescent="0.2">
      <c r="C498" s="125"/>
      <c r="D498" s="125"/>
      <c r="E498" s="125"/>
      <c r="F498" s="126"/>
    </row>
    <row r="499" spans="3:6" s="124" customFormat="1" x14ac:dyDescent="0.2">
      <c r="C499" s="125"/>
      <c r="D499" s="125"/>
      <c r="E499" s="125"/>
      <c r="F499" s="126"/>
    </row>
    <row r="500" spans="3:6" s="124" customFormat="1" x14ac:dyDescent="0.2">
      <c r="C500" s="125"/>
      <c r="D500" s="125"/>
      <c r="E500" s="125"/>
      <c r="F500" s="126"/>
    </row>
    <row r="501" spans="3:6" s="124" customFormat="1" x14ac:dyDescent="0.2">
      <c r="C501" s="125"/>
      <c r="D501" s="125"/>
      <c r="E501" s="125"/>
      <c r="F501" s="126"/>
    </row>
    <row r="502" spans="3:6" s="124" customFormat="1" x14ac:dyDescent="0.2">
      <c r="C502" s="125"/>
      <c r="D502" s="125"/>
      <c r="E502" s="125"/>
      <c r="F502" s="126"/>
    </row>
    <row r="503" spans="3:6" s="124" customFormat="1" x14ac:dyDescent="0.2">
      <c r="C503" s="125"/>
      <c r="D503" s="125"/>
      <c r="E503" s="125"/>
      <c r="F503" s="126"/>
    </row>
    <row r="504" spans="3:6" s="124" customFormat="1" x14ac:dyDescent="0.2">
      <c r="C504" s="125"/>
      <c r="D504" s="125"/>
      <c r="E504" s="125"/>
      <c r="F504" s="126"/>
    </row>
    <row r="505" spans="3:6" s="124" customFormat="1" x14ac:dyDescent="0.2">
      <c r="C505" s="125"/>
      <c r="D505" s="125"/>
      <c r="E505" s="125"/>
      <c r="F505" s="126"/>
    </row>
    <row r="506" spans="3:6" s="124" customFormat="1" x14ac:dyDescent="0.2">
      <c r="C506" s="125"/>
      <c r="D506" s="125"/>
      <c r="E506" s="125"/>
      <c r="F506" s="126"/>
    </row>
    <row r="507" spans="3:6" s="124" customFormat="1" x14ac:dyDescent="0.2">
      <c r="C507" s="125"/>
      <c r="D507" s="125"/>
      <c r="E507" s="125"/>
      <c r="F507" s="126"/>
    </row>
    <row r="508" spans="3:6" s="124" customFormat="1" x14ac:dyDescent="0.2">
      <c r="C508" s="125"/>
      <c r="D508" s="125"/>
      <c r="E508" s="125"/>
      <c r="F508" s="126"/>
    </row>
    <row r="509" spans="3:6" s="124" customFormat="1" x14ac:dyDescent="0.2">
      <c r="C509" s="125"/>
      <c r="D509" s="125"/>
      <c r="E509" s="125"/>
      <c r="F509" s="126"/>
    </row>
    <row r="510" spans="3:6" s="124" customFormat="1" x14ac:dyDescent="0.2">
      <c r="C510" s="125"/>
      <c r="D510" s="125"/>
      <c r="E510" s="125"/>
      <c r="F510" s="126"/>
    </row>
    <row r="511" spans="3:6" s="124" customFormat="1" x14ac:dyDescent="0.2">
      <c r="C511" s="125"/>
      <c r="D511" s="125"/>
      <c r="E511" s="125"/>
      <c r="F511" s="126"/>
    </row>
    <row r="512" spans="3:6" s="124" customFormat="1" x14ac:dyDescent="0.2">
      <c r="C512" s="125"/>
      <c r="D512" s="125"/>
      <c r="E512" s="125"/>
      <c r="F512" s="126"/>
    </row>
    <row r="513" spans="3:6" s="124" customFormat="1" x14ac:dyDescent="0.2">
      <c r="C513" s="125"/>
      <c r="D513" s="125"/>
      <c r="E513" s="125"/>
      <c r="F513" s="126"/>
    </row>
    <row r="514" spans="3:6" s="124" customFormat="1" x14ac:dyDescent="0.2">
      <c r="C514" s="125"/>
      <c r="D514" s="125"/>
      <c r="E514" s="125"/>
      <c r="F514" s="126"/>
    </row>
    <row r="515" spans="3:6" s="124" customFormat="1" x14ac:dyDescent="0.2">
      <c r="C515" s="125"/>
      <c r="D515" s="125"/>
      <c r="E515" s="125"/>
      <c r="F515" s="126"/>
    </row>
    <row r="516" spans="3:6" s="124" customFormat="1" x14ac:dyDescent="0.2">
      <c r="C516" s="125"/>
      <c r="D516" s="125"/>
      <c r="E516" s="125"/>
      <c r="F516" s="126"/>
    </row>
    <row r="517" spans="3:6" s="124" customFormat="1" x14ac:dyDescent="0.2">
      <c r="C517" s="125"/>
      <c r="D517" s="125"/>
      <c r="E517" s="125"/>
      <c r="F517" s="126"/>
    </row>
    <row r="518" spans="3:6" s="124" customFormat="1" x14ac:dyDescent="0.2">
      <c r="C518" s="125"/>
      <c r="D518" s="125"/>
      <c r="E518" s="125"/>
      <c r="F518" s="126"/>
    </row>
    <row r="519" spans="3:6" s="124" customFormat="1" x14ac:dyDescent="0.2">
      <c r="C519" s="125"/>
      <c r="D519" s="125"/>
      <c r="E519" s="125"/>
      <c r="F519" s="126"/>
    </row>
    <row r="520" spans="3:6" s="124" customFormat="1" x14ac:dyDescent="0.2">
      <c r="C520" s="125"/>
      <c r="D520" s="125"/>
      <c r="E520" s="125"/>
      <c r="F520" s="126"/>
    </row>
    <row r="521" spans="3:6" s="124" customFormat="1" x14ac:dyDescent="0.2">
      <c r="C521" s="125"/>
      <c r="D521" s="125"/>
      <c r="E521" s="125"/>
      <c r="F521" s="126"/>
    </row>
    <row r="522" spans="3:6" s="124" customFormat="1" x14ac:dyDescent="0.2">
      <c r="C522" s="125"/>
      <c r="D522" s="125"/>
      <c r="E522" s="125"/>
      <c r="F522" s="126"/>
    </row>
    <row r="523" spans="3:6" s="124" customFormat="1" x14ac:dyDescent="0.2">
      <c r="C523" s="125"/>
      <c r="D523" s="125"/>
      <c r="E523" s="125"/>
      <c r="F523" s="126"/>
    </row>
    <row r="524" spans="3:6" s="124" customFormat="1" x14ac:dyDescent="0.2">
      <c r="C524" s="125"/>
      <c r="D524" s="125"/>
      <c r="E524" s="125"/>
      <c r="F524" s="126"/>
    </row>
    <row r="525" spans="3:6" s="124" customFormat="1" x14ac:dyDescent="0.2">
      <c r="C525" s="125"/>
      <c r="D525" s="125"/>
      <c r="E525" s="125"/>
      <c r="F525" s="126"/>
    </row>
    <row r="526" spans="3:6" s="124" customFormat="1" x14ac:dyDescent="0.2">
      <c r="C526" s="125"/>
      <c r="D526" s="125"/>
      <c r="E526" s="125"/>
      <c r="F526" s="126"/>
    </row>
    <row r="527" spans="3:6" s="124" customFormat="1" x14ac:dyDescent="0.2">
      <c r="C527" s="125"/>
      <c r="D527" s="125"/>
      <c r="E527" s="125"/>
      <c r="F527" s="126"/>
    </row>
    <row r="528" spans="3:6" s="124" customFormat="1" x14ac:dyDescent="0.2">
      <c r="C528" s="125"/>
      <c r="D528" s="125"/>
      <c r="E528" s="125"/>
      <c r="F528" s="126"/>
    </row>
    <row r="529" spans="3:6" s="124" customFormat="1" x14ac:dyDescent="0.2">
      <c r="C529" s="125"/>
      <c r="D529" s="125"/>
      <c r="E529" s="125"/>
      <c r="F529" s="126"/>
    </row>
    <row r="530" spans="3:6" s="124" customFormat="1" x14ac:dyDescent="0.2">
      <c r="C530" s="125"/>
      <c r="D530" s="125"/>
      <c r="E530" s="125"/>
      <c r="F530" s="126"/>
    </row>
    <row r="531" spans="3:6" s="124" customFormat="1" x14ac:dyDescent="0.2">
      <c r="C531" s="125"/>
      <c r="D531" s="125"/>
      <c r="E531" s="125"/>
      <c r="F531" s="126"/>
    </row>
    <row r="532" spans="3:6" s="124" customFormat="1" x14ac:dyDescent="0.2">
      <c r="C532" s="125"/>
      <c r="D532" s="125"/>
      <c r="E532" s="125"/>
      <c r="F532" s="126"/>
    </row>
    <row r="533" spans="3:6" s="124" customFormat="1" x14ac:dyDescent="0.2">
      <c r="C533" s="125"/>
      <c r="D533" s="125"/>
      <c r="E533" s="125"/>
      <c r="F533" s="126"/>
    </row>
  </sheetData>
  <pageMargins left="0.75" right="0.75" top="1" bottom="1" header="0.5" footer="0.5"/>
  <pageSetup paperSize="5" scale="80" fitToHeight="2" orientation="landscape" r:id="rId1"/>
  <headerFooter alignWithMargins="0">
    <oddFooter xml:space="preserve">&amp;R&amp;"Arial,Bold"&amp;12PROCEDURES: &amp;"Arial,Regular"&amp;10 Selected all 1999 Farm Equipment additions &gt; $9,000 and tied to vendor invoice and check stub.  On a test basis, also tied to canceled check.
 </oddFooter>
  </headerFooter>
  <rowBreaks count="1" manualBreakCount="1">
    <brk id="41"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42"/>
  <sheetViews>
    <sheetView topLeftCell="A7" workbookViewId="0">
      <selection activeCell="E11" sqref="E11"/>
    </sheetView>
  </sheetViews>
  <sheetFormatPr defaultRowHeight="12.75" x14ac:dyDescent="0.2"/>
  <cols>
    <col min="1" max="1" width="16" bestFit="1" customWidth="1"/>
    <col min="2" max="2" width="20.28515625" customWidth="1"/>
    <col min="3" max="3" width="12.7109375" bestFit="1" customWidth="1"/>
    <col min="4" max="4" width="24.140625" customWidth="1"/>
    <col min="5" max="5" width="54" customWidth="1"/>
    <col min="6" max="6" width="6.5703125" bestFit="1" customWidth="1"/>
    <col min="7" max="7" width="10" customWidth="1"/>
    <col min="8" max="8" width="15" customWidth="1"/>
    <col min="9" max="9" width="28.140625" customWidth="1"/>
    <col min="12" max="12" width="13.42578125" bestFit="1" customWidth="1"/>
  </cols>
  <sheetData>
    <row r="1" spans="1:12" x14ac:dyDescent="0.2">
      <c r="A1" s="17" t="s">
        <v>135</v>
      </c>
      <c r="B1" s="15"/>
      <c r="C1" s="15"/>
      <c r="D1" s="15"/>
      <c r="E1" s="15"/>
      <c r="F1" s="15"/>
      <c r="G1" s="15"/>
      <c r="H1" s="15"/>
      <c r="I1" s="15"/>
      <c r="J1" s="15"/>
      <c r="K1" s="15"/>
      <c r="L1" s="15"/>
    </row>
    <row r="2" spans="1:12" ht="24.75" customHeight="1" x14ac:dyDescent="0.2">
      <c r="A2" s="15" t="s">
        <v>124</v>
      </c>
      <c r="B2" s="15" t="s">
        <v>125</v>
      </c>
      <c r="C2" s="16" t="s">
        <v>126</v>
      </c>
      <c r="D2" s="16" t="s">
        <v>11</v>
      </c>
      <c r="E2" s="16" t="s">
        <v>127</v>
      </c>
      <c r="F2" s="15" t="s">
        <v>128</v>
      </c>
      <c r="G2" s="16" t="s">
        <v>129</v>
      </c>
      <c r="H2" s="16" t="s">
        <v>130</v>
      </c>
      <c r="I2" s="61" t="s">
        <v>131</v>
      </c>
      <c r="J2" s="15" t="s">
        <v>132</v>
      </c>
      <c r="K2" s="15" t="s">
        <v>133</v>
      </c>
      <c r="L2" s="15" t="s">
        <v>134</v>
      </c>
    </row>
    <row r="3" spans="1:12" ht="76.5" x14ac:dyDescent="0.2">
      <c r="A3" s="162" t="s">
        <v>116</v>
      </c>
      <c r="B3" s="156" t="s">
        <v>117</v>
      </c>
      <c r="C3" s="157" t="s">
        <v>118</v>
      </c>
      <c r="D3" s="156" t="s">
        <v>119</v>
      </c>
      <c r="E3" s="158" t="s">
        <v>120</v>
      </c>
      <c r="F3" s="156"/>
      <c r="G3" s="157">
        <v>37437</v>
      </c>
      <c r="H3" s="156"/>
      <c r="I3" s="158" t="s">
        <v>121</v>
      </c>
      <c r="J3" s="156" t="s">
        <v>122</v>
      </c>
      <c r="K3" s="70"/>
      <c r="L3" s="161" t="s">
        <v>123</v>
      </c>
    </row>
    <row r="4" spans="1:12" ht="76.5" x14ac:dyDescent="0.2">
      <c r="A4" s="162" t="s">
        <v>116</v>
      </c>
      <c r="B4" s="156" t="s">
        <v>398</v>
      </c>
      <c r="C4" s="159" t="s">
        <v>399</v>
      </c>
      <c r="D4" s="156" t="s">
        <v>400</v>
      </c>
      <c r="E4" s="158" t="s">
        <v>120</v>
      </c>
      <c r="F4" s="156" t="s">
        <v>338</v>
      </c>
      <c r="G4" s="157">
        <v>37437</v>
      </c>
      <c r="H4" s="156"/>
      <c r="I4" s="158" t="s">
        <v>121</v>
      </c>
      <c r="J4" s="156" t="s">
        <v>122</v>
      </c>
      <c r="K4" s="70"/>
      <c r="L4" s="160" t="s">
        <v>401</v>
      </c>
    </row>
    <row r="5" spans="1:12" ht="63.75" x14ac:dyDescent="0.2">
      <c r="A5" s="162" t="s">
        <v>397</v>
      </c>
      <c r="B5" s="156" t="s">
        <v>243</v>
      </c>
      <c r="C5" s="157">
        <v>36595</v>
      </c>
      <c r="D5" s="156" t="s">
        <v>402</v>
      </c>
      <c r="E5" s="156" t="s">
        <v>404</v>
      </c>
      <c r="F5" s="156" t="s">
        <v>350</v>
      </c>
      <c r="G5" s="157"/>
      <c r="H5" s="158" t="s">
        <v>403</v>
      </c>
      <c r="I5" s="158" t="s">
        <v>405</v>
      </c>
      <c r="J5" s="156" t="s">
        <v>406</v>
      </c>
      <c r="K5" s="70"/>
      <c r="L5" s="161" t="s">
        <v>401</v>
      </c>
    </row>
    <row r="7" spans="1:12" x14ac:dyDescent="0.2">
      <c r="A7" s="17" t="s">
        <v>592</v>
      </c>
      <c r="B7" s="155"/>
      <c r="C7" s="155"/>
      <c r="D7" s="155"/>
      <c r="E7" s="155"/>
      <c r="F7" s="155"/>
      <c r="G7" s="155"/>
      <c r="H7" s="155"/>
      <c r="I7" s="155"/>
      <c r="J7" s="155"/>
      <c r="K7" s="155"/>
      <c r="L7" s="155"/>
    </row>
    <row r="8" spans="1:12" ht="78" customHeight="1" x14ac:dyDescent="0.2">
      <c r="A8" s="88" t="s">
        <v>593</v>
      </c>
      <c r="B8" s="70"/>
      <c r="C8" s="72">
        <v>36601</v>
      </c>
      <c r="D8" s="70"/>
      <c r="E8" s="71" t="s">
        <v>594</v>
      </c>
      <c r="F8" s="70"/>
      <c r="G8" s="70"/>
      <c r="H8" s="70"/>
      <c r="I8" s="70"/>
      <c r="J8" s="70"/>
      <c r="K8" s="70"/>
      <c r="L8" s="79"/>
    </row>
    <row r="10" spans="1:12" x14ac:dyDescent="0.2">
      <c r="A10" s="17" t="s">
        <v>596</v>
      </c>
      <c r="B10" s="155"/>
      <c r="C10" s="155"/>
      <c r="D10" s="155"/>
      <c r="E10" s="155"/>
      <c r="F10" s="155"/>
    </row>
    <row r="11" spans="1:12" ht="76.5" x14ac:dyDescent="0.2">
      <c r="A11" t="s">
        <v>597</v>
      </c>
      <c r="C11" s="59">
        <v>36601</v>
      </c>
      <c r="E11" s="142" t="s">
        <v>598</v>
      </c>
    </row>
    <row r="13" spans="1:12" x14ac:dyDescent="0.2">
      <c r="A13" s="17" t="s">
        <v>277</v>
      </c>
      <c r="B13" s="15"/>
      <c r="C13" s="15"/>
      <c r="D13" s="15"/>
      <c r="E13" s="15"/>
      <c r="F13" s="15"/>
      <c r="G13" s="15"/>
      <c r="H13" s="15"/>
      <c r="I13" s="15"/>
      <c r="J13" s="15"/>
      <c r="K13" s="15"/>
      <c r="L13" s="15"/>
    </row>
    <row r="14" spans="1:12" x14ac:dyDescent="0.2">
      <c r="A14" t="s">
        <v>362</v>
      </c>
    </row>
    <row r="16" spans="1:12" x14ac:dyDescent="0.2">
      <c r="A16" s="17" t="s">
        <v>278</v>
      </c>
      <c r="B16" s="15"/>
      <c r="C16" s="15"/>
      <c r="D16" s="15"/>
      <c r="E16" s="15"/>
      <c r="F16" s="15"/>
      <c r="G16" s="15"/>
      <c r="H16" s="15"/>
      <c r="I16" s="15"/>
      <c r="J16" s="15"/>
      <c r="K16" s="15"/>
      <c r="L16" s="15"/>
    </row>
    <row r="17" spans="1:12" x14ac:dyDescent="0.2">
      <c r="A17" t="s">
        <v>301</v>
      </c>
    </row>
    <row r="19" spans="1:12" x14ac:dyDescent="0.2">
      <c r="A19" s="17" t="s">
        <v>407</v>
      </c>
      <c r="B19" s="15"/>
      <c r="C19" s="15"/>
      <c r="D19" s="15"/>
      <c r="E19" s="15"/>
      <c r="F19" s="15"/>
      <c r="G19" s="15"/>
      <c r="H19" s="15"/>
      <c r="I19" s="15"/>
      <c r="J19" s="15"/>
      <c r="K19" s="15"/>
      <c r="L19" s="15"/>
    </row>
    <row r="20" spans="1:12" x14ac:dyDescent="0.2">
      <c r="A20" s="17" t="s">
        <v>304</v>
      </c>
      <c r="B20" s="17" t="s">
        <v>428</v>
      </c>
    </row>
    <row r="21" spans="1:12" x14ac:dyDescent="0.2">
      <c r="A21" t="s">
        <v>408</v>
      </c>
      <c r="B21">
        <v>688.3</v>
      </c>
    </row>
    <row r="22" spans="1:12" x14ac:dyDescent="0.2">
      <c r="A22" t="s">
        <v>409</v>
      </c>
      <c r="B22">
        <v>270</v>
      </c>
    </row>
    <row r="23" spans="1:12" x14ac:dyDescent="0.2">
      <c r="A23" t="s">
        <v>410</v>
      </c>
      <c r="B23">
        <v>477.1</v>
      </c>
    </row>
    <row r="24" spans="1:12" x14ac:dyDescent="0.2">
      <c r="A24" t="s">
        <v>411</v>
      </c>
      <c r="B24">
        <v>300</v>
      </c>
    </row>
    <row r="25" spans="1:12" x14ac:dyDescent="0.2">
      <c r="A25" t="s">
        <v>412</v>
      </c>
      <c r="B25">
        <v>330</v>
      </c>
    </row>
    <row r="26" spans="1:12" x14ac:dyDescent="0.2">
      <c r="A26" t="s">
        <v>413</v>
      </c>
      <c r="B26">
        <v>65</v>
      </c>
    </row>
    <row r="27" spans="1:12" x14ac:dyDescent="0.2">
      <c r="A27" t="s">
        <v>414</v>
      </c>
      <c r="B27">
        <v>600</v>
      </c>
    </row>
    <row r="28" spans="1:12" x14ac:dyDescent="0.2">
      <c r="A28" t="s">
        <v>415</v>
      </c>
      <c r="B28">
        <v>264.8</v>
      </c>
    </row>
    <row r="29" spans="1:12" x14ac:dyDescent="0.2">
      <c r="A29" t="s">
        <v>416</v>
      </c>
      <c r="B29">
        <v>28</v>
      </c>
    </row>
    <row r="30" spans="1:12" x14ac:dyDescent="0.2">
      <c r="A30" t="s">
        <v>417</v>
      </c>
      <c r="B30">
        <v>145</v>
      </c>
      <c r="C30" t="s">
        <v>429</v>
      </c>
    </row>
    <row r="31" spans="1:12" x14ac:dyDescent="0.2">
      <c r="A31" t="s">
        <v>418</v>
      </c>
      <c r="B31">
        <v>33</v>
      </c>
    </row>
    <row r="32" spans="1:12" x14ac:dyDescent="0.2">
      <c r="A32" t="s">
        <v>419</v>
      </c>
      <c r="B32">
        <v>60</v>
      </c>
    </row>
    <row r="33" spans="1:3" x14ac:dyDescent="0.2">
      <c r="A33" t="s">
        <v>420</v>
      </c>
      <c r="B33">
        <v>100</v>
      </c>
    </row>
    <row r="34" spans="1:3" x14ac:dyDescent="0.2">
      <c r="A34" t="s">
        <v>421</v>
      </c>
      <c r="B34">
        <v>101</v>
      </c>
    </row>
    <row r="35" spans="1:3" x14ac:dyDescent="0.2">
      <c r="A35" t="s">
        <v>422</v>
      </c>
      <c r="B35">
        <v>63</v>
      </c>
    </row>
    <row r="36" spans="1:3" x14ac:dyDescent="0.2">
      <c r="A36" t="s">
        <v>423</v>
      </c>
      <c r="B36">
        <v>90</v>
      </c>
      <c r="C36" t="s">
        <v>430</v>
      </c>
    </row>
    <row r="37" spans="1:3" x14ac:dyDescent="0.2">
      <c r="A37" t="s">
        <v>424</v>
      </c>
      <c r="B37">
        <v>80</v>
      </c>
      <c r="C37" t="s">
        <v>431</v>
      </c>
    </row>
    <row r="38" spans="1:3" x14ac:dyDescent="0.2">
      <c r="A38" t="s">
        <v>318</v>
      </c>
      <c r="B38">
        <v>64.900000000000006</v>
      </c>
    </row>
    <row r="39" spans="1:3" x14ac:dyDescent="0.2">
      <c r="A39" t="s">
        <v>425</v>
      </c>
      <c r="B39">
        <v>30</v>
      </c>
    </row>
    <row r="40" spans="1:3" x14ac:dyDescent="0.2">
      <c r="A40" t="s">
        <v>426</v>
      </c>
      <c r="B40">
        <v>13.5</v>
      </c>
    </row>
    <row r="41" spans="1:3" x14ac:dyDescent="0.2">
      <c r="A41" t="s">
        <v>427</v>
      </c>
      <c r="B41" s="14">
        <v>236</v>
      </c>
    </row>
    <row r="42" spans="1:3" x14ac:dyDescent="0.2">
      <c r="B42">
        <f>SUM(B21:B41)</f>
        <v>4039.6000000000004</v>
      </c>
    </row>
  </sheetData>
  <pageMargins left="0.75" right="0.75" top="1" bottom="1" header="0.5" footer="0.5"/>
  <pageSetup scale="56"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70"/>
  <sheetViews>
    <sheetView view="pageBreakPreview" zoomScaleNormal="100" workbookViewId="0"/>
  </sheetViews>
  <sheetFormatPr defaultRowHeight="12.75" x14ac:dyDescent="0.2"/>
  <cols>
    <col min="1" max="1" width="8.7109375" customWidth="1"/>
    <col min="2" max="2" width="12.28515625" customWidth="1"/>
    <col min="3" max="3" width="10.7109375" customWidth="1"/>
    <col min="4" max="4" width="12.5703125" customWidth="1"/>
    <col min="5" max="5" width="7.5703125" customWidth="1"/>
    <col min="6" max="6" width="10" customWidth="1"/>
    <col min="7" max="7" width="9.85546875" customWidth="1"/>
    <col min="8" max="8" width="11.5703125" customWidth="1"/>
    <col min="9" max="9" width="11" customWidth="1"/>
    <col min="10" max="10" width="10.7109375" customWidth="1"/>
    <col min="11" max="11" width="50.7109375" customWidth="1"/>
    <col min="12" max="12" width="24.28515625" customWidth="1"/>
  </cols>
  <sheetData>
    <row r="1" spans="1:12" x14ac:dyDescent="0.2">
      <c r="A1" s="2" t="s">
        <v>302</v>
      </c>
    </row>
    <row r="2" spans="1:12" ht="25.5" x14ac:dyDescent="0.2">
      <c r="A2" s="58" t="s">
        <v>303</v>
      </c>
      <c r="B2" s="58" t="s">
        <v>304</v>
      </c>
      <c r="C2" s="58" t="s">
        <v>382</v>
      </c>
      <c r="D2" s="58" t="s">
        <v>305</v>
      </c>
      <c r="E2" s="58" t="s">
        <v>306</v>
      </c>
      <c r="F2" s="58" t="s">
        <v>307</v>
      </c>
      <c r="G2" s="58" t="s">
        <v>308</v>
      </c>
      <c r="H2" s="58" t="s">
        <v>309</v>
      </c>
      <c r="I2" s="58" t="s">
        <v>310</v>
      </c>
      <c r="J2" s="58"/>
      <c r="K2" s="58" t="s">
        <v>311</v>
      </c>
      <c r="L2" s="58" t="s">
        <v>312</v>
      </c>
    </row>
    <row r="3" spans="1:12" s="56" customFormat="1" ht="179.25" customHeight="1" x14ac:dyDescent="0.2">
      <c r="A3" s="69" t="s">
        <v>183</v>
      </c>
      <c r="B3" s="70" t="s">
        <v>318</v>
      </c>
      <c r="C3" s="70"/>
      <c r="D3" s="70"/>
      <c r="E3" s="71" t="s">
        <v>319</v>
      </c>
      <c r="F3" s="72">
        <v>36039</v>
      </c>
      <c r="G3" s="72">
        <v>41578</v>
      </c>
      <c r="H3" s="73">
        <v>2969.64</v>
      </c>
      <c r="I3" s="74">
        <f>7749.14+40507.51</f>
        <v>48256.65</v>
      </c>
      <c r="J3" s="71" t="s">
        <v>320</v>
      </c>
      <c r="K3" s="75" t="s">
        <v>357</v>
      </c>
      <c r="L3" s="76" t="s">
        <v>595</v>
      </c>
    </row>
    <row r="4" spans="1:12" s="56" customFormat="1" ht="178.5" x14ac:dyDescent="0.2">
      <c r="A4" s="69" t="s">
        <v>183</v>
      </c>
      <c r="B4" s="71" t="s">
        <v>322</v>
      </c>
      <c r="C4" s="70" t="s">
        <v>323</v>
      </c>
      <c r="D4" s="70"/>
      <c r="E4" s="71" t="s">
        <v>371</v>
      </c>
      <c r="F4" s="72">
        <v>36031</v>
      </c>
      <c r="G4" s="72">
        <v>42292</v>
      </c>
      <c r="H4" s="73">
        <v>560</v>
      </c>
      <c r="I4" s="77" t="s">
        <v>372</v>
      </c>
      <c r="J4" s="71"/>
      <c r="K4" s="75" t="s">
        <v>373</v>
      </c>
      <c r="L4" s="76" t="s">
        <v>369</v>
      </c>
    </row>
    <row r="5" spans="1:12" s="56" customFormat="1" ht="178.5" x14ac:dyDescent="0.2">
      <c r="A5" s="69" t="s">
        <v>183</v>
      </c>
      <c r="B5" s="71" t="s">
        <v>322</v>
      </c>
      <c r="C5" s="70" t="s">
        <v>323</v>
      </c>
      <c r="D5" s="70"/>
      <c r="E5" s="71" t="s">
        <v>324</v>
      </c>
      <c r="F5" s="72">
        <v>36031</v>
      </c>
      <c r="G5" s="72">
        <v>42292</v>
      </c>
      <c r="H5" s="73">
        <v>250</v>
      </c>
      <c r="I5" s="78" t="s">
        <v>325</v>
      </c>
      <c r="J5" s="78" t="s">
        <v>372</v>
      </c>
      <c r="K5" s="75" t="s">
        <v>373</v>
      </c>
      <c r="L5" s="76" t="s">
        <v>370</v>
      </c>
    </row>
    <row r="6" spans="1:12" ht="114.75" x14ac:dyDescent="0.2">
      <c r="A6" s="69" t="s">
        <v>183</v>
      </c>
      <c r="B6" s="71" t="s">
        <v>313</v>
      </c>
      <c r="C6" s="71" t="s">
        <v>314</v>
      </c>
      <c r="D6" s="71" t="s">
        <v>315</v>
      </c>
      <c r="E6" s="70" t="s">
        <v>316</v>
      </c>
      <c r="F6" s="72">
        <v>36404</v>
      </c>
      <c r="G6" s="72">
        <v>41883</v>
      </c>
      <c r="H6" s="73">
        <v>2919</v>
      </c>
      <c r="I6" s="74">
        <v>39125</v>
      </c>
      <c r="J6" s="70" t="s">
        <v>317</v>
      </c>
      <c r="K6" s="75" t="s">
        <v>356</v>
      </c>
      <c r="L6" s="79"/>
    </row>
    <row r="7" spans="1:12" ht="25.5" x14ac:dyDescent="0.2">
      <c r="A7" s="69" t="s">
        <v>183</v>
      </c>
      <c r="B7" s="70" t="s">
        <v>330</v>
      </c>
      <c r="C7" s="71" t="s">
        <v>327</v>
      </c>
      <c r="D7" s="71"/>
      <c r="E7" s="70" t="s">
        <v>368</v>
      </c>
      <c r="F7" s="72">
        <v>36434</v>
      </c>
      <c r="G7" s="72">
        <v>36799</v>
      </c>
      <c r="H7" s="80">
        <v>20</v>
      </c>
      <c r="I7" s="74">
        <v>900</v>
      </c>
      <c r="J7" s="70" t="s">
        <v>374</v>
      </c>
      <c r="K7" s="75"/>
      <c r="L7" s="79"/>
    </row>
    <row r="8" spans="1:12" x14ac:dyDescent="0.2">
      <c r="C8" s="6"/>
      <c r="D8" s="6"/>
      <c r="F8" s="59"/>
      <c r="G8" s="59"/>
      <c r="H8" s="68">
        <f>SUM(H3:H7)</f>
        <v>6718.6399999999994</v>
      </c>
      <c r="I8" s="23"/>
      <c r="K8" s="60"/>
    </row>
    <row r="9" spans="1:12" x14ac:dyDescent="0.2">
      <c r="C9" s="6"/>
      <c r="D9" s="6"/>
      <c r="F9" s="59"/>
      <c r="G9" s="59"/>
      <c r="H9" s="56"/>
      <c r="I9" s="23"/>
      <c r="K9" s="60"/>
    </row>
    <row r="10" spans="1:12" x14ac:dyDescent="0.2">
      <c r="A10" s="2" t="s">
        <v>377</v>
      </c>
      <c r="C10" s="6"/>
      <c r="D10" s="6"/>
      <c r="F10" s="59"/>
      <c r="G10" s="59"/>
      <c r="H10" s="56"/>
      <c r="I10" s="23"/>
      <c r="K10" s="60"/>
    </row>
    <row r="11" spans="1:12" ht="25.5" x14ac:dyDescent="0.2">
      <c r="A11" s="58" t="s">
        <v>303</v>
      </c>
      <c r="B11" s="58" t="s">
        <v>304</v>
      </c>
      <c r="C11" s="58" t="s">
        <v>382</v>
      </c>
      <c r="D11" s="58" t="s">
        <v>305</v>
      </c>
      <c r="E11" s="58" t="s">
        <v>378</v>
      </c>
      <c r="F11" s="58" t="s">
        <v>307</v>
      </c>
      <c r="G11" s="58" t="s">
        <v>308</v>
      </c>
      <c r="H11" s="58" t="s">
        <v>309</v>
      </c>
      <c r="I11" s="58" t="s">
        <v>310</v>
      </c>
      <c r="J11" s="58"/>
      <c r="K11" s="58" t="s">
        <v>311</v>
      </c>
      <c r="L11" s="58" t="s">
        <v>334</v>
      </c>
    </row>
    <row r="12" spans="1:12" ht="65.25" customHeight="1" x14ac:dyDescent="0.2">
      <c r="A12" s="69" t="s">
        <v>183</v>
      </c>
      <c r="B12" s="71" t="s">
        <v>375</v>
      </c>
      <c r="C12" s="71" t="s">
        <v>327</v>
      </c>
      <c r="D12" s="71" t="s">
        <v>376</v>
      </c>
      <c r="E12" s="70" t="s">
        <v>379</v>
      </c>
      <c r="F12" s="72">
        <v>36361</v>
      </c>
      <c r="G12" s="72">
        <v>36514</v>
      </c>
      <c r="H12" s="80">
        <v>465</v>
      </c>
      <c r="I12" s="71" t="s">
        <v>380</v>
      </c>
      <c r="J12" s="70"/>
      <c r="K12" s="81" t="s">
        <v>381</v>
      </c>
      <c r="L12" s="76" t="s">
        <v>542</v>
      </c>
    </row>
    <row r="13" spans="1:12" ht="76.5" customHeight="1" x14ac:dyDescent="0.2">
      <c r="A13" s="82" t="s">
        <v>183</v>
      </c>
      <c r="B13" s="83" t="s">
        <v>321</v>
      </c>
      <c r="C13" s="83" t="s">
        <v>327</v>
      </c>
      <c r="D13" s="83" t="s">
        <v>432</v>
      </c>
      <c r="E13" s="63"/>
      <c r="F13" s="84"/>
      <c r="G13" s="84"/>
      <c r="H13" s="63">
        <v>1270</v>
      </c>
      <c r="I13" s="83"/>
      <c r="J13" s="85" t="s">
        <v>384</v>
      </c>
      <c r="K13" s="86"/>
      <c r="L13" s="87" t="s">
        <v>383</v>
      </c>
    </row>
    <row r="14" spans="1:12" ht="25.5" x14ac:dyDescent="0.2">
      <c r="A14" s="69" t="s">
        <v>183</v>
      </c>
      <c r="B14" s="71" t="s">
        <v>326</v>
      </c>
      <c r="C14" s="70" t="s">
        <v>327</v>
      </c>
      <c r="D14" s="70"/>
      <c r="E14" s="70" t="s">
        <v>328</v>
      </c>
      <c r="F14" s="72">
        <v>36532</v>
      </c>
      <c r="G14" s="72">
        <v>45664</v>
      </c>
      <c r="H14" s="70">
        <v>637.34900000000005</v>
      </c>
      <c r="I14" s="74">
        <v>3593.95</v>
      </c>
      <c r="J14" s="70" t="s">
        <v>329</v>
      </c>
      <c r="K14" s="70"/>
      <c r="L14" s="79"/>
    </row>
    <row r="15" spans="1:12" x14ac:dyDescent="0.2">
      <c r="B15" s="6"/>
      <c r="F15" s="59"/>
      <c r="G15" s="59"/>
      <c r="H15">
        <f>SUM(H12:H14)</f>
        <v>2372.3490000000002</v>
      </c>
      <c r="I15" s="23"/>
    </row>
    <row r="16" spans="1:12" x14ac:dyDescent="0.2">
      <c r="B16" s="6"/>
      <c r="F16" s="59"/>
      <c r="G16" s="59"/>
      <c r="H16" s="151">
        <f>+H15+H8</f>
        <v>9090.9889999999996</v>
      </c>
      <c r="I16" s="23"/>
    </row>
    <row r="17" spans="1:12" x14ac:dyDescent="0.2">
      <c r="A17" t="s">
        <v>386</v>
      </c>
    </row>
    <row r="19" spans="1:12" x14ac:dyDescent="0.2">
      <c r="A19" s="2" t="s">
        <v>347</v>
      </c>
      <c r="I19" s="23"/>
    </row>
    <row r="20" spans="1:12" ht="25.5" x14ac:dyDescent="0.2">
      <c r="A20" s="58" t="s">
        <v>303</v>
      </c>
      <c r="B20" s="58" t="s">
        <v>332</v>
      </c>
      <c r="C20" s="58" t="s">
        <v>333</v>
      </c>
      <c r="D20" s="58"/>
      <c r="E20" s="58" t="s">
        <v>306</v>
      </c>
      <c r="F20" s="58" t="s">
        <v>307</v>
      </c>
      <c r="G20" s="58" t="s">
        <v>308</v>
      </c>
      <c r="H20" s="58"/>
      <c r="I20" s="58" t="s">
        <v>310</v>
      </c>
      <c r="J20" s="58"/>
      <c r="K20" s="58"/>
      <c r="L20" s="58" t="s">
        <v>334</v>
      </c>
    </row>
    <row r="21" spans="1:12" x14ac:dyDescent="0.2">
      <c r="A21" s="69" t="s">
        <v>183</v>
      </c>
      <c r="B21" s="71" t="s">
        <v>348</v>
      </c>
      <c r="C21" s="70" t="s">
        <v>349</v>
      </c>
      <c r="D21" s="89"/>
      <c r="E21" s="70" t="s">
        <v>350</v>
      </c>
      <c r="F21" s="72">
        <v>36434</v>
      </c>
      <c r="G21" s="72">
        <v>37530</v>
      </c>
      <c r="H21" s="89"/>
      <c r="I21" s="74">
        <v>11588.41</v>
      </c>
      <c r="J21" s="70" t="s">
        <v>351</v>
      </c>
      <c r="K21" s="70"/>
      <c r="L21" s="79"/>
    </row>
    <row r="22" spans="1:12" x14ac:dyDescent="0.2">
      <c r="A22" s="69" t="s">
        <v>183</v>
      </c>
      <c r="B22" s="71" t="s">
        <v>348</v>
      </c>
      <c r="C22" s="70" t="s">
        <v>349</v>
      </c>
      <c r="D22" s="89"/>
      <c r="E22" s="70" t="s">
        <v>350</v>
      </c>
      <c r="F22" s="72">
        <v>36434</v>
      </c>
      <c r="G22" s="72">
        <v>37530</v>
      </c>
      <c r="H22" s="89"/>
      <c r="I22" s="74">
        <v>11588.41</v>
      </c>
      <c r="J22" s="70" t="s">
        <v>351</v>
      </c>
      <c r="K22" s="70"/>
      <c r="L22" s="79"/>
    </row>
    <row r="23" spans="1:12" x14ac:dyDescent="0.2">
      <c r="A23" s="69" t="s">
        <v>183</v>
      </c>
      <c r="B23" s="71" t="s">
        <v>348</v>
      </c>
      <c r="C23" s="70" t="s">
        <v>349</v>
      </c>
      <c r="D23" s="89"/>
      <c r="E23" s="70" t="s">
        <v>350</v>
      </c>
      <c r="F23" s="72">
        <v>36434</v>
      </c>
      <c r="G23" s="72">
        <v>37530</v>
      </c>
      <c r="H23" s="89"/>
      <c r="I23" s="74">
        <v>11588.41</v>
      </c>
      <c r="J23" s="70" t="s">
        <v>351</v>
      </c>
      <c r="K23" s="70"/>
      <c r="L23" s="79"/>
    </row>
    <row r="24" spans="1:12" x14ac:dyDescent="0.2">
      <c r="A24" s="69" t="s">
        <v>183</v>
      </c>
      <c r="B24" s="71" t="s">
        <v>348</v>
      </c>
      <c r="C24" s="70" t="s">
        <v>349</v>
      </c>
      <c r="D24" s="89"/>
      <c r="E24" s="70" t="s">
        <v>350</v>
      </c>
      <c r="F24" s="72">
        <v>36434</v>
      </c>
      <c r="G24" s="72">
        <v>37530</v>
      </c>
      <c r="H24" s="89"/>
      <c r="I24" s="74">
        <v>11588.41</v>
      </c>
      <c r="J24" s="70" t="s">
        <v>351</v>
      </c>
      <c r="K24" s="70"/>
      <c r="L24" s="79"/>
    </row>
    <row r="25" spans="1:12" x14ac:dyDescent="0.2">
      <c r="A25" s="69" t="s">
        <v>183</v>
      </c>
      <c r="B25" s="71" t="s">
        <v>348</v>
      </c>
      <c r="C25" s="70" t="s">
        <v>349</v>
      </c>
      <c r="D25" s="89"/>
      <c r="E25" s="70" t="s">
        <v>350</v>
      </c>
      <c r="F25" s="72">
        <v>36434</v>
      </c>
      <c r="G25" s="72">
        <v>37530</v>
      </c>
      <c r="H25" s="89"/>
      <c r="I25" s="74">
        <v>11588.41</v>
      </c>
      <c r="J25" s="70" t="s">
        <v>351</v>
      </c>
      <c r="K25" s="70"/>
      <c r="L25" s="79"/>
    </row>
    <row r="26" spans="1:12" x14ac:dyDescent="0.2">
      <c r="A26" s="69" t="s">
        <v>183</v>
      </c>
      <c r="B26" s="71" t="s">
        <v>348</v>
      </c>
      <c r="C26" s="70" t="s">
        <v>349</v>
      </c>
      <c r="D26" s="89"/>
      <c r="E26" s="70" t="s">
        <v>350</v>
      </c>
      <c r="F26" s="72">
        <v>36434</v>
      </c>
      <c r="G26" s="72">
        <v>37530</v>
      </c>
      <c r="H26" s="89"/>
      <c r="I26" s="74">
        <v>11588.41</v>
      </c>
      <c r="J26" s="70" t="s">
        <v>351</v>
      </c>
      <c r="K26" s="70"/>
      <c r="L26" s="79"/>
    </row>
    <row r="27" spans="1:12" x14ac:dyDescent="0.2">
      <c r="A27" s="69" t="s">
        <v>183</v>
      </c>
      <c r="B27" s="71" t="s">
        <v>348</v>
      </c>
      <c r="C27" s="70" t="s">
        <v>349</v>
      </c>
      <c r="D27" s="89"/>
      <c r="E27" s="70" t="s">
        <v>350</v>
      </c>
      <c r="F27" s="72">
        <v>36434</v>
      </c>
      <c r="G27" s="72">
        <v>37530</v>
      </c>
      <c r="H27" s="89"/>
      <c r="I27" s="74">
        <v>11588.41</v>
      </c>
      <c r="J27" s="70" t="s">
        <v>351</v>
      </c>
      <c r="K27" s="70"/>
      <c r="L27" s="79"/>
    </row>
    <row r="28" spans="1:12" x14ac:dyDescent="0.2">
      <c r="A28" s="69" t="s">
        <v>183</v>
      </c>
      <c r="B28" s="71" t="s">
        <v>348</v>
      </c>
      <c r="C28" s="70" t="s">
        <v>349</v>
      </c>
      <c r="D28" s="89"/>
      <c r="E28" s="70" t="s">
        <v>350</v>
      </c>
      <c r="F28" s="72">
        <v>36434</v>
      </c>
      <c r="G28" s="72">
        <v>37530</v>
      </c>
      <c r="H28" s="89"/>
      <c r="I28" s="74">
        <v>11588.41</v>
      </c>
      <c r="J28" s="70" t="s">
        <v>351</v>
      </c>
      <c r="K28" s="70"/>
      <c r="L28" s="79"/>
    </row>
    <row r="29" spans="1:12" x14ac:dyDescent="0.2">
      <c r="A29" s="69" t="s">
        <v>183</v>
      </c>
      <c r="B29" s="71" t="s">
        <v>348</v>
      </c>
      <c r="C29" s="70" t="s">
        <v>349</v>
      </c>
      <c r="D29" s="70"/>
      <c r="E29" s="70" t="s">
        <v>350</v>
      </c>
      <c r="F29" s="72">
        <v>36479</v>
      </c>
      <c r="G29" s="72">
        <v>37575</v>
      </c>
      <c r="H29" s="70"/>
      <c r="I29" s="74">
        <v>8845.9</v>
      </c>
      <c r="J29" s="70" t="s">
        <v>351</v>
      </c>
      <c r="K29" s="70"/>
      <c r="L29" s="79"/>
    </row>
    <row r="30" spans="1:12" x14ac:dyDescent="0.2">
      <c r="A30" s="69" t="s">
        <v>183</v>
      </c>
      <c r="B30" s="71" t="s">
        <v>348</v>
      </c>
      <c r="C30" s="70" t="s">
        <v>349</v>
      </c>
      <c r="D30" s="70"/>
      <c r="E30" s="70" t="s">
        <v>350</v>
      </c>
      <c r="F30" s="72">
        <v>36479</v>
      </c>
      <c r="G30" s="72">
        <v>37575</v>
      </c>
      <c r="H30" s="70"/>
      <c r="I30" s="74">
        <v>8845.9</v>
      </c>
      <c r="J30" s="70" t="s">
        <v>351</v>
      </c>
      <c r="K30" s="70"/>
      <c r="L30" s="79"/>
    </row>
    <row r="31" spans="1:12" x14ac:dyDescent="0.2">
      <c r="A31" s="69" t="s">
        <v>183</v>
      </c>
      <c r="B31" s="71" t="s">
        <v>348</v>
      </c>
      <c r="C31" s="70" t="s">
        <v>349</v>
      </c>
      <c r="D31" s="70"/>
      <c r="E31" s="70" t="s">
        <v>350</v>
      </c>
      <c r="F31" s="72">
        <v>36479</v>
      </c>
      <c r="G31" s="72">
        <v>37575</v>
      </c>
      <c r="H31" s="70"/>
      <c r="I31" s="74">
        <v>8845.9</v>
      </c>
      <c r="J31" s="70" t="s">
        <v>351</v>
      </c>
      <c r="K31" s="70"/>
      <c r="L31" s="79"/>
    </row>
    <row r="32" spans="1:12" x14ac:dyDescent="0.2">
      <c r="A32" s="69" t="s">
        <v>183</v>
      </c>
      <c r="B32" s="71" t="s">
        <v>348</v>
      </c>
      <c r="C32" s="70" t="s">
        <v>349</v>
      </c>
      <c r="D32" s="70"/>
      <c r="E32" s="70" t="s">
        <v>350</v>
      </c>
      <c r="F32" s="72">
        <v>36479</v>
      </c>
      <c r="G32" s="72">
        <v>37575</v>
      </c>
      <c r="H32" s="70"/>
      <c r="I32" s="74">
        <v>8845.9</v>
      </c>
      <c r="J32" s="70" t="s">
        <v>351</v>
      </c>
      <c r="K32" s="70"/>
      <c r="L32" s="79"/>
    </row>
    <row r="33" spans="1:12" x14ac:dyDescent="0.2">
      <c r="A33" s="69" t="s">
        <v>183</v>
      </c>
      <c r="B33" s="71" t="s">
        <v>348</v>
      </c>
      <c r="C33" s="70" t="s">
        <v>349</v>
      </c>
      <c r="D33" s="70"/>
      <c r="E33" s="70" t="s">
        <v>350</v>
      </c>
      <c r="F33" s="72">
        <v>36479</v>
      </c>
      <c r="G33" s="72">
        <v>37575</v>
      </c>
      <c r="H33" s="70"/>
      <c r="I33" s="74">
        <v>8845.9</v>
      </c>
      <c r="J33" s="70" t="s">
        <v>351</v>
      </c>
      <c r="K33" s="70"/>
      <c r="L33" s="79"/>
    </row>
    <row r="34" spans="1:12" x14ac:dyDescent="0.2">
      <c r="A34" s="69" t="s">
        <v>183</v>
      </c>
      <c r="B34" s="71" t="s">
        <v>348</v>
      </c>
      <c r="C34" s="70" t="s">
        <v>349</v>
      </c>
      <c r="D34" s="70"/>
      <c r="E34" s="70" t="s">
        <v>350</v>
      </c>
      <c r="F34" s="72">
        <v>36479</v>
      </c>
      <c r="G34" s="72">
        <v>37575</v>
      </c>
      <c r="H34" s="70"/>
      <c r="I34" s="74">
        <v>8845.9</v>
      </c>
      <c r="J34" s="70" t="s">
        <v>351</v>
      </c>
      <c r="K34" s="70"/>
      <c r="L34" s="79"/>
    </row>
    <row r="35" spans="1:12" x14ac:dyDescent="0.2">
      <c r="A35" s="69" t="s">
        <v>183</v>
      </c>
      <c r="B35" s="71" t="s">
        <v>348</v>
      </c>
      <c r="C35" s="70" t="s">
        <v>349</v>
      </c>
      <c r="D35" s="70"/>
      <c r="E35" s="70" t="s">
        <v>350</v>
      </c>
      <c r="F35" s="72">
        <v>36479</v>
      </c>
      <c r="G35" s="72">
        <v>37575</v>
      </c>
      <c r="H35" s="70"/>
      <c r="I35" s="74">
        <v>8845.9</v>
      </c>
      <c r="J35" s="70" t="s">
        <v>351</v>
      </c>
      <c r="K35" s="70"/>
      <c r="L35" s="79"/>
    </row>
    <row r="36" spans="1:12" x14ac:dyDescent="0.2">
      <c r="A36" s="69" t="s">
        <v>183</v>
      </c>
      <c r="B36" s="71" t="s">
        <v>348</v>
      </c>
      <c r="C36" s="70" t="s">
        <v>349</v>
      </c>
      <c r="D36" s="70"/>
      <c r="E36" s="70" t="s">
        <v>350</v>
      </c>
      <c r="F36" s="72">
        <v>36479</v>
      </c>
      <c r="G36" s="72">
        <v>37575</v>
      </c>
      <c r="H36" s="70"/>
      <c r="I36" s="74">
        <v>8845.9</v>
      </c>
      <c r="J36" s="70" t="s">
        <v>351</v>
      </c>
      <c r="K36" s="70"/>
      <c r="L36" s="79"/>
    </row>
    <row r="38" spans="1:12" x14ac:dyDescent="0.2">
      <c r="A38" s="2" t="s">
        <v>393</v>
      </c>
      <c r="B38" s="64"/>
      <c r="C38" s="56"/>
      <c r="D38" s="56"/>
      <c r="E38" s="56"/>
      <c r="F38" s="65"/>
      <c r="G38" s="65"/>
      <c r="H38" s="56"/>
      <c r="I38" s="66"/>
      <c r="J38" s="56"/>
      <c r="K38" s="64"/>
    </row>
    <row r="39" spans="1:12" ht="25.5" x14ac:dyDescent="0.2">
      <c r="A39" s="58" t="s">
        <v>303</v>
      </c>
      <c r="B39" s="58" t="s">
        <v>332</v>
      </c>
      <c r="C39" s="58" t="s">
        <v>333</v>
      </c>
      <c r="D39" s="58"/>
      <c r="E39" s="58" t="s">
        <v>306</v>
      </c>
      <c r="F39" s="58" t="s">
        <v>307</v>
      </c>
      <c r="G39" s="58" t="s">
        <v>308</v>
      </c>
      <c r="H39" s="58"/>
      <c r="I39" s="58" t="s">
        <v>310</v>
      </c>
      <c r="J39" s="58"/>
      <c r="K39" s="58" t="s">
        <v>311</v>
      </c>
      <c r="L39" s="58" t="s">
        <v>334</v>
      </c>
    </row>
    <row r="40" spans="1:12" ht="204.75" customHeight="1" x14ac:dyDescent="0.2">
      <c r="A40" s="90" t="s">
        <v>255</v>
      </c>
      <c r="B40" s="83" t="s">
        <v>352</v>
      </c>
      <c r="C40" s="63" t="s">
        <v>353</v>
      </c>
      <c r="D40" s="63"/>
      <c r="E40" s="63" t="s">
        <v>350</v>
      </c>
      <c r="F40" s="84">
        <v>36161</v>
      </c>
      <c r="G40" s="84">
        <v>37257</v>
      </c>
      <c r="H40" s="85" t="s">
        <v>394</v>
      </c>
      <c r="I40" s="91">
        <v>9916.2199999999993</v>
      </c>
      <c r="J40" s="83" t="s">
        <v>354</v>
      </c>
      <c r="K40" s="92" t="s">
        <v>358</v>
      </c>
      <c r="L40" s="79"/>
    </row>
    <row r="41" spans="1:12" ht="51" x14ac:dyDescent="0.2">
      <c r="A41" s="90" t="s">
        <v>355</v>
      </c>
      <c r="B41" s="83" t="s">
        <v>348</v>
      </c>
      <c r="C41" s="63" t="s">
        <v>396</v>
      </c>
      <c r="D41" s="63"/>
      <c r="E41" s="63" t="s">
        <v>338</v>
      </c>
      <c r="F41" s="84">
        <v>35818</v>
      </c>
      <c r="G41" s="84">
        <v>37644</v>
      </c>
      <c r="H41" s="85" t="s">
        <v>394</v>
      </c>
      <c r="I41" s="91">
        <v>32105.96</v>
      </c>
      <c r="J41" s="63" t="s">
        <v>351</v>
      </c>
      <c r="K41" s="63"/>
      <c r="L41" s="79"/>
    </row>
    <row r="43" spans="1:12" x14ac:dyDescent="0.2">
      <c r="A43" s="2" t="s">
        <v>387</v>
      </c>
    </row>
    <row r="44" spans="1:12" ht="25.5" x14ac:dyDescent="0.2">
      <c r="A44" s="58" t="s">
        <v>303</v>
      </c>
      <c r="B44" s="58" t="s">
        <v>332</v>
      </c>
      <c r="C44" s="58" t="s">
        <v>333</v>
      </c>
      <c r="D44" s="58"/>
      <c r="E44" s="58" t="s">
        <v>306</v>
      </c>
      <c r="F44" s="58" t="s">
        <v>307</v>
      </c>
      <c r="G44" s="58" t="s">
        <v>308</v>
      </c>
      <c r="H44" s="58"/>
      <c r="I44" s="58" t="s">
        <v>310</v>
      </c>
      <c r="J44" s="58"/>
      <c r="K44" s="58"/>
      <c r="L44" s="58" t="s">
        <v>334</v>
      </c>
    </row>
    <row r="45" spans="1:12" ht="102" x14ac:dyDescent="0.2">
      <c r="A45" s="69" t="s">
        <v>388</v>
      </c>
      <c r="B45" s="71" t="s">
        <v>389</v>
      </c>
      <c r="C45" s="70"/>
      <c r="D45" s="70"/>
      <c r="E45" s="70" t="s">
        <v>390</v>
      </c>
      <c r="F45" s="72">
        <v>36433</v>
      </c>
      <c r="G45" s="72">
        <v>36922</v>
      </c>
      <c r="H45" s="70"/>
      <c r="I45" s="74">
        <v>1200</v>
      </c>
      <c r="J45" s="70" t="s">
        <v>329</v>
      </c>
      <c r="K45" s="76"/>
      <c r="L45" s="76" t="s">
        <v>391</v>
      </c>
    </row>
    <row r="47" spans="1:12" x14ac:dyDescent="0.2">
      <c r="A47" s="2" t="s">
        <v>331</v>
      </c>
    </row>
    <row r="48" spans="1:12" ht="25.5" x14ac:dyDescent="0.2">
      <c r="A48" s="58" t="s">
        <v>303</v>
      </c>
      <c r="B48" s="58" t="s">
        <v>332</v>
      </c>
      <c r="C48" s="58" t="s">
        <v>333</v>
      </c>
      <c r="D48" s="58"/>
      <c r="E48" s="58" t="s">
        <v>306</v>
      </c>
      <c r="F48" s="58" t="s">
        <v>307</v>
      </c>
      <c r="G48" s="58" t="s">
        <v>308</v>
      </c>
      <c r="H48" s="58"/>
      <c r="I48" s="58" t="s">
        <v>310</v>
      </c>
      <c r="J48" s="58"/>
      <c r="K48" s="58"/>
      <c r="L48" s="58" t="s">
        <v>334</v>
      </c>
    </row>
    <row r="49" spans="1:12" ht="25.5" x14ac:dyDescent="0.2">
      <c r="A49" s="88" t="s">
        <v>335</v>
      </c>
      <c r="B49" s="71" t="s">
        <v>336</v>
      </c>
      <c r="C49" s="70" t="s">
        <v>337</v>
      </c>
      <c r="D49" s="70"/>
      <c r="E49" s="70" t="s">
        <v>338</v>
      </c>
      <c r="F49" s="72">
        <v>36489</v>
      </c>
      <c r="G49" s="72">
        <v>38285</v>
      </c>
      <c r="H49" s="70"/>
      <c r="I49" s="74">
        <v>452.03</v>
      </c>
      <c r="J49" s="70" t="s">
        <v>329</v>
      </c>
      <c r="K49" s="79"/>
      <c r="L49" s="152"/>
    </row>
    <row r="50" spans="1:12" ht="25.5" x14ac:dyDescent="0.2">
      <c r="A50" s="88" t="s">
        <v>335</v>
      </c>
      <c r="B50" s="71" t="s">
        <v>336</v>
      </c>
      <c r="C50" s="70" t="s">
        <v>339</v>
      </c>
      <c r="D50" s="70"/>
      <c r="E50" s="70" t="s">
        <v>338</v>
      </c>
      <c r="F50" s="72">
        <v>36489</v>
      </c>
      <c r="G50" s="72">
        <v>38285</v>
      </c>
      <c r="H50" s="70"/>
      <c r="I50" s="74">
        <v>405.51</v>
      </c>
      <c r="J50" s="70" t="s">
        <v>329</v>
      </c>
      <c r="K50" s="79"/>
      <c r="L50" s="154"/>
    </row>
    <row r="51" spans="1:12" ht="25.5" x14ac:dyDescent="0.2">
      <c r="A51" s="88" t="s">
        <v>335</v>
      </c>
      <c r="B51" s="71" t="s">
        <v>336</v>
      </c>
      <c r="C51" s="70" t="s">
        <v>339</v>
      </c>
      <c r="D51" s="70"/>
      <c r="E51" s="70" t="s">
        <v>338</v>
      </c>
      <c r="F51" s="72">
        <v>36489</v>
      </c>
      <c r="G51" s="72">
        <v>38285</v>
      </c>
      <c r="H51" s="70"/>
      <c r="I51" s="74">
        <v>405.51</v>
      </c>
      <c r="J51" s="70" t="s">
        <v>329</v>
      </c>
      <c r="K51" s="79"/>
      <c r="L51" s="153"/>
    </row>
    <row r="52" spans="1:12" ht="25.5" x14ac:dyDescent="0.2">
      <c r="A52" s="88" t="s">
        <v>335</v>
      </c>
      <c r="B52" s="71" t="s">
        <v>336</v>
      </c>
      <c r="C52" s="70" t="s">
        <v>342</v>
      </c>
      <c r="D52" s="70"/>
      <c r="E52" s="70" t="s">
        <v>338</v>
      </c>
      <c r="F52" s="72">
        <v>36489</v>
      </c>
      <c r="G52" s="72">
        <v>38285</v>
      </c>
      <c r="H52" s="70"/>
      <c r="I52" s="74">
        <v>428.25</v>
      </c>
      <c r="J52" s="70" t="s">
        <v>329</v>
      </c>
      <c r="K52" s="79"/>
      <c r="L52" s="154"/>
    </row>
    <row r="53" spans="1:12" ht="25.5" x14ac:dyDescent="0.2">
      <c r="A53" s="88" t="s">
        <v>335</v>
      </c>
      <c r="B53" s="70" t="s">
        <v>340</v>
      </c>
      <c r="C53" s="70" t="s">
        <v>341</v>
      </c>
      <c r="D53" s="70"/>
      <c r="E53" s="70" t="s">
        <v>338</v>
      </c>
      <c r="F53" s="72">
        <v>36462</v>
      </c>
      <c r="G53" s="72">
        <v>38259</v>
      </c>
      <c r="H53" s="70"/>
      <c r="I53" s="74">
        <v>486.13</v>
      </c>
      <c r="J53" s="70" t="s">
        <v>329</v>
      </c>
      <c r="K53" s="79"/>
      <c r="L53" s="79" t="s">
        <v>591</v>
      </c>
    </row>
    <row r="54" spans="1:12" ht="25.5" x14ac:dyDescent="0.2">
      <c r="A54" s="88" t="s">
        <v>335</v>
      </c>
      <c r="B54" s="70" t="s">
        <v>340</v>
      </c>
      <c r="C54" s="70" t="s">
        <v>341</v>
      </c>
      <c r="D54" s="70"/>
      <c r="E54" s="70" t="s">
        <v>338</v>
      </c>
      <c r="F54" s="72">
        <v>36462</v>
      </c>
      <c r="G54" s="72">
        <v>38259</v>
      </c>
      <c r="H54" s="70"/>
      <c r="I54" s="74">
        <v>477.51</v>
      </c>
      <c r="J54" s="70" t="s">
        <v>329</v>
      </c>
      <c r="K54" s="79"/>
      <c r="L54" s="79" t="s">
        <v>591</v>
      </c>
    </row>
    <row r="55" spans="1:12" ht="27.75" customHeight="1" x14ac:dyDescent="0.2">
      <c r="A55" s="88" t="s">
        <v>343</v>
      </c>
      <c r="B55" s="70" t="s">
        <v>344</v>
      </c>
      <c r="C55" s="70" t="s">
        <v>345</v>
      </c>
      <c r="D55" s="70"/>
      <c r="E55" s="71" t="s">
        <v>346</v>
      </c>
      <c r="F55" s="72">
        <v>36708</v>
      </c>
      <c r="G55" s="72">
        <v>38504</v>
      </c>
      <c r="H55" s="70"/>
      <c r="I55" s="74">
        <v>443.52</v>
      </c>
      <c r="J55" s="70" t="s">
        <v>329</v>
      </c>
      <c r="K55" s="79"/>
      <c r="L55" s="79" t="s">
        <v>591</v>
      </c>
    </row>
    <row r="56" spans="1:12" x14ac:dyDescent="0.2">
      <c r="I56" s="23"/>
    </row>
    <row r="57" spans="1:12" x14ac:dyDescent="0.2">
      <c r="A57" s="2" t="s">
        <v>392</v>
      </c>
      <c r="B57" s="6"/>
      <c r="F57" s="59"/>
      <c r="G57" s="59"/>
      <c r="I57" s="23"/>
    </row>
    <row r="58" spans="1:12" ht="25.5" x14ac:dyDescent="0.2">
      <c r="A58" s="58" t="s">
        <v>303</v>
      </c>
      <c r="B58" s="58" t="s">
        <v>332</v>
      </c>
      <c r="C58" s="58" t="s">
        <v>333</v>
      </c>
      <c r="D58" s="58"/>
      <c r="E58" s="58" t="s">
        <v>306</v>
      </c>
      <c r="F58" s="58" t="s">
        <v>307</v>
      </c>
      <c r="G58" s="58" t="s">
        <v>308</v>
      </c>
      <c r="H58" s="58"/>
      <c r="I58" s="58" t="s">
        <v>310</v>
      </c>
      <c r="J58" s="58"/>
      <c r="K58" s="58"/>
      <c r="L58" s="58" t="s">
        <v>334</v>
      </c>
    </row>
    <row r="59" spans="1:12" ht="89.25" customHeight="1" x14ac:dyDescent="0.2">
      <c r="A59" s="163" t="s">
        <v>365</v>
      </c>
      <c r="B59" s="164" t="s">
        <v>366</v>
      </c>
      <c r="C59" s="80" t="s">
        <v>367</v>
      </c>
      <c r="D59" s="80"/>
      <c r="E59" s="80" t="s">
        <v>368</v>
      </c>
      <c r="F59" s="165">
        <v>36434</v>
      </c>
      <c r="G59" s="165">
        <v>36779</v>
      </c>
      <c r="H59" s="80"/>
      <c r="I59" s="166">
        <v>361.99</v>
      </c>
      <c r="J59" s="80" t="s">
        <v>329</v>
      </c>
      <c r="K59" s="164"/>
      <c r="L59" s="164" t="s">
        <v>590</v>
      </c>
    </row>
    <row r="60" spans="1:12" s="56" customFormat="1" x14ac:dyDescent="0.2">
      <c r="A60" s="64"/>
      <c r="B60" s="64"/>
      <c r="F60" s="65"/>
      <c r="G60" s="65"/>
      <c r="I60" s="66"/>
      <c r="K60" s="64"/>
      <c r="L60" s="67"/>
    </row>
    <row r="61" spans="1:12" s="56" customFormat="1" x14ac:dyDescent="0.2">
      <c r="A61" s="118"/>
      <c r="B61" s="147"/>
      <c r="C61" s="124"/>
      <c r="D61" s="124"/>
      <c r="E61" s="124"/>
      <c r="F61" s="148"/>
      <c r="G61" s="148"/>
      <c r="H61" s="124"/>
      <c r="I61" s="126"/>
      <c r="J61" s="124"/>
      <c r="K61" s="147"/>
      <c r="L61" s="149"/>
    </row>
    <row r="62" spans="1:12" s="56" customFormat="1" x14ac:dyDescent="0.2">
      <c r="A62" s="146"/>
      <c r="B62" s="146"/>
      <c r="C62" s="146"/>
      <c r="D62" s="146"/>
      <c r="E62" s="146"/>
      <c r="F62" s="146"/>
      <c r="G62" s="146"/>
      <c r="H62" s="146"/>
      <c r="I62" s="146"/>
      <c r="J62" s="146"/>
      <c r="K62" s="146"/>
      <c r="L62" s="149"/>
    </row>
    <row r="63" spans="1:12" ht="206.25" customHeight="1" x14ac:dyDescent="0.2">
      <c r="A63" s="147"/>
      <c r="B63" s="147"/>
      <c r="C63" s="124"/>
      <c r="D63" s="124"/>
      <c r="E63" s="124"/>
      <c r="F63" s="148"/>
      <c r="G63" s="148"/>
      <c r="H63" s="149"/>
      <c r="I63" s="126"/>
      <c r="J63" s="147"/>
      <c r="K63" s="150"/>
      <c r="L63" s="124"/>
    </row>
    <row r="64" spans="1:12" ht="38.25" customHeight="1" x14ac:dyDescent="0.2">
      <c r="A64" s="147"/>
      <c r="B64" s="147"/>
      <c r="C64" s="124"/>
      <c r="D64" s="124"/>
      <c r="E64" s="124"/>
      <c r="F64" s="148"/>
      <c r="G64" s="148"/>
      <c r="H64" s="149"/>
      <c r="I64" s="126"/>
      <c r="J64" s="124"/>
      <c r="K64" s="124"/>
      <c r="L64" s="124"/>
    </row>
    <row r="65" spans="1:11" x14ac:dyDescent="0.2">
      <c r="A65" s="6"/>
      <c r="B65" s="6"/>
      <c r="F65" s="59"/>
      <c r="G65" s="62"/>
      <c r="I65" s="23"/>
      <c r="K65" s="6"/>
    </row>
    <row r="66" spans="1:11" x14ac:dyDescent="0.2">
      <c r="A66" s="64"/>
      <c r="B66" s="64"/>
      <c r="C66" s="56"/>
      <c r="I66" s="23"/>
    </row>
    <row r="67" spans="1:11" x14ac:dyDescent="0.2">
      <c r="I67" s="23"/>
    </row>
    <row r="68" spans="1:11" x14ac:dyDescent="0.2">
      <c r="I68" s="23"/>
    </row>
    <row r="69" spans="1:11" x14ac:dyDescent="0.2">
      <c r="I69" s="23"/>
    </row>
    <row r="70" spans="1:11" x14ac:dyDescent="0.2">
      <c r="I70" s="23"/>
    </row>
  </sheetData>
  <pageMargins left="0.5" right="0.5" top="0.5" bottom="0.5" header="0.5" footer="0.5"/>
  <pageSetup paperSize="5" scale="92"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abSelected="1" topLeftCell="A17" workbookViewId="0">
      <selection activeCell="E41" sqref="E41"/>
    </sheetView>
  </sheetViews>
  <sheetFormatPr defaultRowHeight="12.75" x14ac:dyDescent="0.2"/>
  <cols>
    <col min="1" max="1" width="2.85546875" customWidth="1"/>
    <col min="2" max="2" width="20.42578125" customWidth="1"/>
    <col min="3" max="3" width="10.42578125" customWidth="1"/>
    <col min="5" max="5" width="34" customWidth="1"/>
    <col min="6" max="6" width="13.140625" customWidth="1"/>
  </cols>
  <sheetData>
    <row r="1" spans="1:6" x14ac:dyDescent="0.2">
      <c r="A1" t="s">
        <v>546</v>
      </c>
    </row>
    <row r="3" spans="1:6" x14ac:dyDescent="0.2">
      <c r="B3" s="2" t="s">
        <v>183</v>
      </c>
    </row>
    <row r="4" spans="1:6" x14ac:dyDescent="0.2">
      <c r="B4" s="143" t="s">
        <v>547</v>
      </c>
      <c r="C4" s="143" t="s">
        <v>309</v>
      </c>
      <c r="D4" s="143" t="s">
        <v>548</v>
      </c>
      <c r="E4" s="143" t="s">
        <v>549</v>
      </c>
      <c r="F4" s="13" t="s">
        <v>334</v>
      </c>
    </row>
    <row r="5" spans="1:6" ht="38.25" x14ac:dyDescent="0.2">
      <c r="A5">
        <v>1</v>
      </c>
      <c r="B5" t="s">
        <v>318</v>
      </c>
      <c r="C5">
        <v>3000</v>
      </c>
      <c r="D5" t="s">
        <v>550</v>
      </c>
      <c r="E5" s="144" t="s">
        <v>551</v>
      </c>
      <c r="F5" s="6" t="s">
        <v>552</v>
      </c>
    </row>
    <row r="6" spans="1:6" ht="25.5" x14ac:dyDescent="0.2">
      <c r="A6">
        <v>2</v>
      </c>
      <c r="B6" t="s">
        <v>553</v>
      </c>
      <c r="C6">
        <v>560</v>
      </c>
      <c r="D6" t="s">
        <v>550</v>
      </c>
      <c r="E6" t="s">
        <v>554</v>
      </c>
      <c r="F6" s="6" t="s">
        <v>555</v>
      </c>
    </row>
    <row r="7" spans="1:6" x14ac:dyDescent="0.2">
      <c r="A7">
        <v>3</v>
      </c>
      <c r="B7" t="s">
        <v>553</v>
      </c>
      <c r="C7">
        <v>250</v>
      </c>
      <c r="D7" t="s">
        <v>550</v>
      </c>
      <c r="E7" t="s">
        <v>556</v>
      </c>
    </row>
    <row r="8" spans="1:6" x14ac:dyDescent="0.2">
      <c r="A8">
        <v>4</v>
      </c>
      <c r="B8" t="s">
        <v>557</v>
      </c>
      <c r="C8">
        <v>2919</v>
      </c>
      <c r="D8" t="s">
        <v>550</v>
      </c>
      <c r="E8" t="s">
        <v>558</v>
      </c>
    </row>
    <row r="9" spans="1:6" x14ac:dyDescent="0.2">
      <c r="A9">
        <v>5</v>
      </c>
      <c r="B9" t="s">
        <v>330</v>
      </c>
      <c r="C9" s="14">
        <v>20</v>
      </c>
      <c r="D9" t="s">
        <v>559</v>
      </c>
      <c r="E9" t="s">
        <v>560</v>
      </c>
    </row>
    <row r="10" spans="1:6" x14ac:dyDescent="0.2">
      <c r="C10">
        <f>SUM(C5:C9)</f>
        <v>6749</v>
      </c>
    </row>
    <row r="13" spans="1:6" x14ac:dyDescent="0.2">
      <c r="B13" s="143" t="s">
        <v>561</v>
      </c>
      <c r="D13" s="143" t="s">
        <v>562</v>
      </c>
      <c r="E13" s="143" t="s">
        <v>549</v>
      </c>
      <c r="F13" s="143" t="s">
        <v>563</v>
      </c>
    </row>
    <row r="14" spans="1:6" x14ac:dyDescent="0.2">
      <c r="A14">
        <v>6</v>
      </c>
      <c r="B14" t="s">
        <v>564</v>
      </c>
      <c r="C14">
        <v>465</v>
      </c>
      <c r="D14" s="59">
        <v>36403</v>
      </c>
      <c r="E14" s="142" t="s">
        <v>565</v>
      </c>
      <c r="F14" s="54">
        <v>400000</v>
      </c>
    </row>
    <row r="15" spans="1:6" ht="51" x14ac:dyDescent="0.2">
      <c r="A15">
        <v>7</v>
      </c>
      <c r="B15" t="s">
        <v>321</v>
      </c>
      <c r="C15">
        <v>1270</v>
      </c>
      <c r="D15" s="59">
        <v>36341</v>
      </c>
      <c r="E15" s="64" t="s">
        <v>566</v>
      </c>
      <c r="F15" s="64" t="s">
        <v>567</v>
      </c>
    </row>
    <row r="16" spans="1:6" x14ac:dyDescent="0.2">
      <c r="A16">
        <v>8</v>
      </c>
      <c r="B16" t="s">
        <v>326</v>
      </c>
      <c r="C16" s="14">
        <v>637.34900000000005</v>
      </c>
      <c r="D16" s="59">
        <v>36532</v>
      </c>
      <c r="E16" t="s">
        <v>568</v>
      </c>
      <c r="F16" s="54">
        <v>525612.93000000005</v>
      </c>
    </row>
    <row r="17" spans="1:6" x14ac:dyDescent="0.2">
      <c r="C17" s="34">
        <f>SUM(C14:C16)</f>
        <v>2372.3490000000002</v>
      </c>
    </row>
    <row r="18" spans="1:6" x14ac:dyDescent="0.2">
      <c r="B18" t="s">
        <v>569</v>
      </c>
      <c r="C18" s="2">
        <f>+C17+C10</f>
        <v>9121.3490000000002</v>
      </c>
    </row>
    <row r="21" spans="1:6" x14ac:dyDescent="0.2">
      <c r="B21" s="143" t="s">
        <v>347</v>
      </c>
      <c r="D21" s="13" t="s">
        <v>548</v>
      </c>
      <c r="E21" s="143" t="s">
        <v>549</v>
      </c>
    </row>
    <row r="22" spans="1:6" x14ac:dyDescent="0.2">
      <c r="A22">
        <v>1</v>
      </c>
      <c r="B22" t="s">
        <v>570</v>
      </c>
      <c r="C22" t="s">
        <v>571</v>
      </c>
      <c r="D22" t="s">
        <v>350</v>
      </c>
      <c r="E22" s="145" t="s">
        <v>572</v>
      </c>
    </row>
    <row r="23" spans="1:6" x14ac:dyDescent="0.2">
      <c r="A23">
        <v>2</v>
      </c>
      <c r="B23" t="s">
        <v>570</v>
      </c>
      <c r="C23" t="s">
        <v>571</v>
      </c>
      <c r="D23" t="s">
        <v>350</v>
      </c>
      <c r="E23" t="s">
        <v>573</v>
      </c>
    </row>
    <row r="24" spans="1:6" x14ac:dyDescent="0.2">
      <c r="B24" s="13" t="s">
        <v>574</v>
      </c>
    </row>
    <row r="25" spans="1:6" ht="25.5" x14ac:dyDescent="0.2">
      <c r="A25">
        <v>3</v>
      </c>
      <c r="B25" t="s">
        <v>575</v>
      </c>
      <c r="C25" s="6" t="s">
        <v>353</v>
      </c>
      <c r="D25" t="s">
        <v>350</v>
      </c>
      <c r="E25" t="s">
        <v>576</v>
      </c>
    </row>
    <row r="26" spans="1:6" x14ac:dyDescent="0.2">
      <c r="A26">
        <v>4</v>
      </c>
      <c r="B26" t="s">
        <v>570</v>
      </c>
      <c r="C26" t="s">
        <v>577</v>
      </c>
      <c r="D26" t="s">
        <v>338</v>
      </c>
      <c r="E26" t="s">
        <v>578</v>
      </c>
    </row>
    <row r="29" spans="1:6" x14ac:dyDescent="0.2">
      <c r="B29" s="143" t="s">
        <v>579</v>
      </c>
      <c r="D29" s="2" t="s">
        <v>307</v>
      </c>
      <c r="E29" s="143" t="s">
        <v>549</v>
      </c>
      <c r="F29" s="13" t="s">
        <v>334</v>
      </c>
    </row>
    <row r="30" spans="1:6" ht="76.5" x14ac:dyDescent="0.2">
      <c r="A30">
        <v>1</v>
      </c>
      <c r="B30" t="s">
        <v>389</v>
      </c>
      <c r="C30" s="6" t="s">
        <v>580</v>
      </c>
      <c r="D30" s="59">
        <v>36433</v>
      </c>
      <c r="E30" t="s">
        <v>581</v>
      </c>
      <c r="F30" s="142" t="s">
        <v>582</v>
      </c>
    </row>
    <row r="33" spans="1:5" x14ac:dyDescent="0.2">
      <c r="B33" s="13" t="s">
        <v>439</v>
      </c>
      <c r="C33" s="13" t="s">
        <v>333</v>
      </c>
      <c r="D33" s="13" t="s">
        <v>548</v>
      </c>
      <c r="E33" s="143" t="s">
        <v>549</v>
      </c>
    </row>
    <row r="34" spans="1:5" x14ac:dyDescent="0.2">
      <c r="A34">
        <v>1</v>
      </c>
      <c r="B34" t="s">
        <v>336</v>
      </c>
      <c r="C34" t="s">
        <v>583</v>
      </c>
      <c r="D34" t="s">
        <v>338</v>
      </c>
      <c r="E34" t="s">
        <v>584</v>
      </c>
    </row>
    <row r="35" spans="1:5" x14ac:dyDescent="0.2">
      <c r="A35">
        <v>2</v>
      </c>
      <c r="B35" t="s">
        <v>340</v>
      </c>
      <c r="C35" t="s">
        <v>585</v>
      </c>
      <c r="D35" t="s">
        <v>338</v>
      </c>
      <c r="E35" t="s">
        <v>586</v>
      </c>
    </row>
    <row r="36" spans="1:5" x14ac:dyDescent="0.2">
      <c r="A36">
        <v>3</v>
      </c>
      <c r="B36" t="s">
        <v>344</v>
      </c>
      <c r="C36" t="s">
        <v>587</v>
      </c>
      <c r="D36" t="s">
        <v>338</v>
      </c>
      <c r="E36" t="s">
        <v>588</v>
      </c>
    </row>
    <row r="38" spans="1:5" x14ac:dyDescent="0.2">
      <c r="B38" s="2" t="s">
        <v>103</v>
      </c>
    </row>
    <row r="39" spans="1:5" x14ac:dyDescent="0.2">
      <c r="B39" s="13" t="s">
        <v>392</v>
      </c>
      <c r="E39" s="143" t="s">
        <v>549</v>
      </c>
    </row>
    <row r="40" spans="1:5" x14ac:dyDescent="0.2">
      <c r="A40">
        <v>1</v>
      </c>
      <c r="B40" t="s">
        <v>589</v>
      </c>
      <c r="E40" t="s">
        <v>600</v>
      </c>
    </row>
  </sheetData>
  <pageMargins left="0.75" right="0.75" top="1" bottom="1" header="0.5" footer="0.5"/>
  <pageSetup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K51"/>
  <sheetViews>
    <sheetView workbookViewId="0">
      <selection activeCell="A34" sqref="A34"/>
    </sheetView>
  </sheetViews>
  <sheetFormatPr defaultRowHeight="12.75" x14ac:dyDescent="0.2"/>
  <cols>
    <col min="1" max="1" width="12" customWidth="1"/>
    <col min="2" max="2" width="11.5703125" bestFit="1" customWidth="1"/>
    <col min="3" max="3" width="12.28515625" bestFit="1" customWidth="1"/>
    <col min="4" max="4" width="11.7109375" bestFit="1" customWidth="1"/>
    <col min="5" max="5" width="14.28515625" customWidth="1"/>
    <col min="6" max="6" width="12.28515625" bestFit="1" customWidth="1"/>
  </cols>
  <sheetData>
    <row r="1" spans="1:5" x14ac:dyDescent="0.2">
      <c r="A1" t="s">
        <v>112</v>
      </c>
    </row>
    <row r="2" spans="1:5" x14ac:dyDescent="0.2">
      <c r="A2" s="2"/>
    </row>
    <row r="3" spans="1:5" ht="51" x14ac:dyDescent="0.2">
      <c r="A3" s="13" t="s">
        <v>25</v>
      </c>
      <c r="B3" s="13" t="s">
        <v>26</v>
      </c>
      <c r="C3" s="13" t="s">
        <v>11</v>
      </c>
      <c r="D3" s="3" t="s">
        <v>113</v>
      </c>
      <c r="E3" s="3" t="s">
        <v>115</v>
      </c>
    </row>
    <row r="4" spans="1:5" s="14" customFormat="1" x14ac:dyDescent="0.2">
      <c r="A4" s="14" t="s">
        <v>74</v>
      </c>
      <c r="B4" s="14" t="s">
        <v>75</v>
      </c>
      <c r="C4" s="12">
        <v>90000</v>
      </c>
      <c r="D4" s="14" t="s">
        <v>63</v>
      </c>
      <c r="E4" s="14" t="s">
        <v>114</v>
      </c>
    </row>
    <row r="5" spans="1:5" x14ac:dyDescent="0.2">
      <c r="A5" t="s">
        <v>27</v>
      </c>
      <c r="B5" t="s">
        <v>28</v>
      </c>
      <c r="C5" s="11">
        <v>36000</v>
      </c>
      <c r="D5" t="s">
        <v>29</v>
      </c>
    </row>
    <row r="6" spans="1:5" x14ac:dyDescent="0.2">
      <c r="A6" t="s">
        <v>30</v>
      </c>
      <c r="B6" t="s">
        <v>31</v>
      </c>
      <c r="C6" s="11">
        <v>11440</v>
      </c>
      <c r="D6" t="s">
        <v>29</v>
      </c>
    </row>
    <row r="7" spans="1:5" x14ac:dyDescent="0.2">
      <c r="A7" t="s">
        <v>30</v>
      </c>
      <c r="B7" t="s">
        <v>32</v>
      </c>
      <c r="C7" s="11">
        <v>11440</v>
      </c>
      <c r="D7" t="s">
        <v>29</v>
      </c>
    </row>
    <row r="8" spans="1:5" x14ac:dyDescent="0.2">
      <c r="A8" t="s">
        <v>68</v>
      </c>
      <c r="B8" t="s">
        <v>69</v>
      </c>
      <c r="C8" s="11">
        <v>60000</v>
      </c>
      <c r="D8" t="s">
        <v>70</v>
      </c>
    </row>
    <row r="9" spans="1:5" x14ac:dyDescent="0.2">
      <c r="A9" t="s">
        <v>79</v>
      </c>
      <c r="B9" t="s">
        <v>80</v>
      </c>
      <c r="C9" s="11">
        <v>11252</v>
      </c>
      <c r="D9" t="s">
        <v>70</v>
      </c>
    </row>
    <row r="10" spans="1:5" x14ac:dyDescent="0.2">
      <c r="A10" t="s">
        <v>81</v>
      </c>
      <c r="B10" t="s">
        <v>82</v>
      </c>
      <c r="C10" s="11">
        <v>11024</v>
      </c>
      <c r="D10" t="s">
        <v>70</v>
      </c>
    </row>
    <row r="11" spans="1:5" x14ac:dyDescent="0.2">
      <c r="A11" t="s">
        <v>83</v>
      </c>
      <c r="B11" t="s">
        <v>84</v>
      </c>
      <c r="C11" s="11">
        <v>17222.400000000001</v>
      </c>
      <c r="D11" t="s">
        <v>70</v>
      </c>
    </row>
    <row r="12" spans="1:5" x14ac:dyDescent="0.2">
      <c r="A12" t="s">
        <v>85</v>
      </c>
      <c r="B12" t="s">
        <v>86</v>
      </c>
      <c r="C12" s="11">
        <v>11252.8</v>
      </c>
      <c r="D12" t="s">
        <v>70</v>
      </c>
    </row>
    <row r="13" spans="1:5" x14ac:dyDescent="0.2">
      <c r="A13" t="s">
        <v>91</v>
      </c>
      <c r="B13" t="s">
        <v>92</v>
      </c>
      <c r="C13" s="11">
        <v>11835.2</v>
      </c>
      <c r="D13" t="s">
        <v>70</v>
      </c>
    </row>
    <row r="14" spans="1:5" x14ac:dyDescent="0.2">
      <c r="A14" t="s">
        <v>94</v>
      </c>
      <c r="B14" t="s">
        <v>95</v>
      </c>
      <c r="C14" s="11">
        <v>12604.8</v>
      </c>
      <c r="D14" t="s">
        <v>70</v>
      </c>
    </row>
    <row r="15" spans="1:5" x14ac:dyDescent="0.2">
      <c r="A15" t="s">
        <v>96</v>
      </c>
      <c r="B15" t="s">
        <v>97</v>
      </c>
      <c r="C15" s="11">
        <v>12043.2</v>
      </c>
      <c r="D15" t="s">
        <v>70</v>
      </c>
    </row>
    <row r="16" spans="1:5" x14ac:dyDescent="0.2">
      <c r="A16" t="s">
        <v>100</v>
      </c>
      <c r="B16" t="s">
        <v>54</v>
      </c>
      <c r="C16" s="11">
        <v>12043.2</v>
      </c>
      <c r="D16" t="s">
        <v>70</v>
      </c>
    </row>
    <row r="17" spans="1:6" x14ac:dyDescent="0.2">
      <c r="A17" t="s">
        <v>106</v>
      </c>
      <c r="B17" t="s">
        <v>43</v>
      </c>
      <c r="C17" s="11">
        <v>14248</v>
      </c>
      <c r="D17" t="s">
        <v>70</v>
      </c>
    </row>
    <row r="18" spans="1:6" x14ac:dyDescent="0.2">
      <c r="A18" t="s">
        <v>106</v>
      </c>
      <c r="B18" t="s">
        <v>107</v>
      </c>
      <c r="C18" s="11">
        <v>11024</v>
      </c>
      <c r="D18" t="s">
        <v>70</v>
      </c>
    </row>
    <row r="19" spans="1:6" x14ac:dyDescent="0.2">
      <c r="A19" t="s">
        <v>109</v>
      </c>
      <c r="B19" t="s">
        <v>110</v>
      </c>
      <c r="C19" s="57">
        <v>24000</v>
      </c>
      <c r="D19" t="s">
        <v>70</v>
      </c>
      <c r="F19" s="26">
        <f>+SUM(C5:C19)</f>
        <v>267429.59999999998</v>
      </c>
    </row>
    <row r="20" spans="1:6" x14ac:dyDescent="0.2">
      <c r="A20" t="s">
        <v>36</v>
      </c>
      <c r="B20" t="s">
        <v>37</v>
      </c>
      <c r="C20" s="11">
        <v>11835.2</v>
      </c>
      <c r="D20" t="s">
        <v>38</v>
      </c>
    </row>
    <row r="21" spans="1:6" x14ac:dyDescent="0.2">
      <c r="A21" t="s">
        <v>39</v>
      </c>
      <c r="B21" t="s">
        <v>40</v>
      </c>
      <c r="C21" s="11">
        <v>12480</v>
      </c>
      <c r="D21" t="s">
        <v>38</v>
      </c>
    </row>
    <row r="22" spans="1:6" x14ac:dyDescent="0.2">
      <c r="A22" t="s">
        <v>39</v>
      </c>
      <c r="B22" t="s">
        <v>41</v>
      </c>
      <c r="C22" s="11">
        <v>15600</v>
      </c>
      <c r="D22" t="s">
        <v>38</v>
      </c>
    </row>
    <row r="23" spans="1:6" x14ac:dyDescent="0.2">
      <c r="A23" t="s">
        <v>42</v>
      </c>
      <c r="B23" t="s">
        <v>43</v>
      </c>
      <c r="C23" s="11">
        <v>12043.2</v>
      </c>
      <c r="D23" t="s">
        <v>38</v>
      </c>
    </row>
    <row r="24" spans="1:6" x14ac:dyDescent="0.2">
      <c r="A24" t="s">
        <v>44</v>
      </c>
      <c r="B24" t="s">
        <v>45</v>
      </c>
      <c r="C24" s="11">
        <v>15600</v>
      </c>
      <c r="D24" t="s">
        <v>38</v>
      </c>
    </row>
    <row r="25" spans="1:6" x14ac:dyDescent="0.2">
      <c r="A25" t="s">
        <v>44</v>
      </c>
      <c r="B25" t="s">
        <v>46</v>
      </c>
      <c r="C25" s="11">
        <v>15600</v>
      </c>
      <c r="D25" t="s">
        <v>38</v>
      </c>
    </row>
    <row r="26" spans="1:6" x14ac:dyDescent="0.2">
      <c r="A26" t="s">
        <v>48</v>
      </c>
      <c r="B26" t="s">
        <v>49</v>
      </c>
      <c r="C26" s="11">
        <v>11024</v>
      </c>
      <c r="D26" t="s">
        <v>38</v>
      </c>
    </row>
    <row r="27" spans="1:6" x14ac:dyDescent="0.2">
      <c r="A27" t="s">
        <v>50</v>
      </c>
      <c r="B27" t="s">
        <v>51</v>
      </c>
      <c r="C27" s="11">
        <v>11024</v>
      </c>
      <c r="D27" t="s">
        <v>38</v>
      </c>
    </row>
    <row r="28" spans="1:6" x14ac:dyDescent="0.2">
      <c r="A28" t="s">
        <v>52</v>
      </c>
      <c r="B28" t="s">
        <v>31</v>
      </c>
      <c r="C28" s="11">
        <v>11440</v>
      </c>
      <c r="D28" t="s">
        <v>38</v>
      </c>
    </row>
    <row r="29" spans="1:6" x14ac:dyDescent="0.2">
      <c r="A29" t="s">
        <v>53</v>
      </c>
      <c r="B29" t="s">
        <v>54</v>
      </c>
      <c r="C29" s="11">
        <v>11440</v>
      </c>
      <c r="D29" t="s">
        <v>38</v>
      </c>
    </row>
    <row r="30" spans="1:6" x14ac:dyDescent="0.2">
      <c r="A30" t="s">
        <v>55</v>
      </c>
      <c r="B30" t="s">
        <v>56</v>
      </c>
      <c r="C30" s="11">
        <v>11024</v>
      </c>
      <c r="D30" t="s">
        <v>38</v>
      </c>
    </row>
    <row r="31" spans="1:6" x14ac:dyDescent="0.2">
      <c r="A31" t="s">
        <v>57</v>
      </c>
      <c r="B31" t="s">
        <v>58</v>
      </c>
      <c r="C31" s="11">
        <v>11024</v>
      </c>
      <c r="D31" t="s">
        <v>38</v>
      </c>
    </row>
    <row r="32" spans="1:6" x14ac:dyDescent="0.2">
      <c r="A32" t="s">
        <v>59</v>
      </c>
      <c r="B32" t="s">
        <v>60</v>
      </c>
      <c r="C32" s="11">
        <v>11440</v>
      </c>
      <c r="D32" t="s">
        <v>38</v>
      </c>
      <c r="F32" s="26">
        <f>+SUM(C20:C32)</f>
        <v>161574.39999999999</v>
      </c>
    </row>
    <row r="33" spans="1:6" x14ac:dyDescent="0.2">
      <c r="A33" t="s">
        <v>71</v>
      </c>
      <c r="B33" t="s">
        <v>72</v>
      </c>
      <c r="C33" s="11">
        <v>26000</v>
      </c>
      <c r="D33" t="s">
        <v>47</v>
      </c>
    </row>
    <row r="34" spans="1:6" x14ac:dyDescent="0.2">
      <c r="A34" t="s">
        <v>39</v>
      </c>
      <c r="B34" t="s">
        <v>40</v>
      </c>
      <c r="C34" s="11">
        <v>15600</v>
      </c>
      <c r="D34" t="s">
        <v>47</v>
      </c>
    </row>
    <row r="35" spans="1:6" x14ac:dyDescent="0.2">
      <c r="A35" t="s">
        <v>77</v>
      </c>
      <c r="B35" t="s">
        <v>78</v>
      </c>
      <c r="C35" s="11">
        <v>14206.4</v>
      </c>
      <c r="D35" t="s">
        <v>47</v>
      </c>
    </row>
    <row r="36" spans="1:6" x14ac:dyDescent="0.2">
      <c r="A36" t="s">
        <v>87</v>
      </c>
      <c r="B36" t="s">
        <v>88</v>
      </c>
      <c r="C36" s="11">
        <v>10920</v>
      </c>
      <c r="D36" t="s">
        <v>47</v>
      </c>
    </row>
    <row r="37" spans="1:6" x14ac:dyDescent="0.2">
      <c r="A37" t="s">
        <v>89</v>
      </c>
      <c r="B37" t="s">
        <v>90</v>
      </c>
      <c r="C37" s="11">
        <v>15600</v>
      </c>
      <c r="D37" t="s">
        <v>47</v>
      </c>
    </row>
    <row r="38" spans="1:6" x14ac:dyDescent="0.2">
      <c r="A38" t="s">
        <v>93</v>
      </c>
      <c r="B38" t="s">
        <v>51</v>
      </c>
      <c r="C38" s="11">
        <v>11024</v>
      </c>
      <c r="D38" t="s">
        <v>47</v>
      </c>
    </row>
    <row r="39" spans="1:6" x14ac:dyDescent="0.2">
      <c r="A39" t="s">
        <v>98</v>
      </c>
      <c r="B39" t="s">
        <v>99</v>
      </c>
      <c r="C39" s="11">
        <v>14976</v>
      </c>
      <c r="D39" t="s">
        <v>47</v>
      </c>
    </row>
    <row r="40" spans="1:6" x14ac:dyDescent="0.2">
      <c r="A40" t="s">
        <v>104</v>
      </c>
      <c r="B40" t="s">
        <v>105</v>
      </c>
      <c r="C40" s="11">
        <v>11252.8</v>
      </c>
      <c r="D40" t="s">
        <v>47</v>
      </c>
      <c r="F40" s="26">
        <f>+SUM(C33:C40)</f>
        <v>119579.2</v>
      </c>
    </row>
    <row r="41" spans="1:6" x14ac:dyDescent="0.2">
      <c r="A41" t="s">
        <v>61</v>
      </c>
      <c r="B41" t="s">
        <v>62</v>
      </c>
      <c r="C41" s="11">
        <v>15936</v>
      </c>
      <c r="D41" t="s">
        <v>63</v>
      </c>
    </row>
    <row r="42" spans="1:6" x14ac:dyDescent="0.2">
      <c r="A42" t="s">
        <v>64</v>
      </c>
      <c r="B42" t="s">
        <v>65</v>
      </c>
      <c r="C42" s="11">
        <v>30000</v>
      </c>
      <c r="D42" t="s">
        <v>63</v>
      </c>
    </row>
    <row r="43" spans="1:6" x14ac:dyDescent="0.2">
      <c r="A43" t="s">
        <v>66</v>
      </c>
      <c r="B43" t="s">
        <v>67</v>
      </c>
      <c r="C43" s="11">
        <v>36000</v>
      </c>
      <c r="D43" t="s">
        <v>63</v>
      </c>
    </row>
    <row r="44" spans="1:6" x14ac:dyDescent="0.2">
      <c r="A44" t="s">
        <v>71</v>
      </c>
      <c r="B44" t="s">
        <v>73</v>
      </c>
      <c r="C44" s="11">
        <v>18000</v>
      </c>
      <c r="D44" t="s">
        <v>63</v>
      </c>
    </row>
    <row r="45" spans="1:6" x14ac:dyDescent="0.2">
      <c r="A45" t="s">
        <v>74</v>
      </c>
      <c r="B45" t="s">
        <v>76</v>
      </c>
      <c r="C45" s="11">
        <v>36000</v>
      </c>
      <c r="D45" t="s">
        <v>63</v>
      </c>
    </row>
    <row r="46" spans="1:6" x14ac:dyDescent="0.2">
      <c r="A46" t="s">
        <v>108</v>
      </c>
      <c r="B46" t="s">
        <v>40</v>
      </c>
      <c r="C46" s="11">
        <v>36000</v>
      </c>
      <c r="D46" t="s">
        <v>63</v>
      </c>
      <c r="F46" s="26">
        <f>+C4+SUM(C41:C46)</f>
        <v>261936</v>
      </c>
    </row>
    <row r="47" spans="1:6" x14ac:dyDescent="0.2">
      <c r="A47" t="s">
        <v>33</v>
      </c>
      <c r="B47" t="s">
        <v>34</v>
      </c>
      <c r="C47" s="11">
        <v>96000</v>
      </c>
      <c r="D47" t="s">
        <v>35</v>
      </c>
      <c r="F47" s="26">
        <f>+C47</f>
        <v>96000</v>
      </c>
    </row>
    <row r="48" spans="1:6" x14ac:dyDescent="0.2">
      <c r="A48" t="s">
        <v>101</v>
      </c>
      <c r="B48" t="s">
        <v>102</v>
      </c>
      <c r="C48" s="12">
        <v>72000</v>
      </c>
      <c r="D48" t="s">
        <v>103</v>
      </c>
      <c r="F48" s="27">
        <f>+C48</f>
        <v>72000</v>
      </c>
    </row>
    <row r="49" spans="1:11" x14ac:dyDescent="0.2">
      <c r="C49" s="11">
        <f>SUM(C4:C48)</f>
        <v>978519.20000000007</v>
      </c>
      <c r="F49" s="26">
        <f>SUM(F19:F48)</f>
        <v>978519.2</v>
      </c>
    </row>
    <row r="50" spans="1:11" x14ac:dyDescent="0.2">
      <c r="C50" s="11"/>
    </row>
    <row r="51" spans="1:11" ht="42.75" customHeight="1" x14ac:dyDescent="0.2">
      <c r="A51" s="167" t="s">
        <v>111</v>
      </c>
      <c r="B51" s="167"/>
      <c r="C51" s="167"/>
      <c r="D51" s="167"/>
      <c r="E51" s="167"/>
      <c r="F51" s="167"/>
      <c r="G51" s="167"/>
      <c r="H51" s="167"/>
      <c r="I51" s="167"/>
      <c r="J51" s="167"/>
      <c r="K51" s="167"/>
    </row>
  </sheetData>
  <mergeCells count="1">
    <mergeCell ref="A51:K51"/>
  </mergeCells>
  <pageMargins left="0.75" right="0.75" top="1" bottom="1" header="0.5" footer="0.5"/>
  <pageSetup scale="75"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50"/>
  <sheetViews>
    <sheetView view="pageBreakPreview" zoomScale="60" zoomScaleNormal="100" workbookViewId="0">
      <selection activeCell="G44" sqref="G44"/>
    </sheetView>
  </sheetViews>
  <sheetFormatPr defaultRowHeight="12.75" x14ac:dyDescent="0.2"/>
  <cols>
    <col min="1" max="1" width="28.42578125" style="20" bestFit="1" customWidth="1"/>
    <col min="2" max="2" width="12.85546875" style="20" bestFit="1" customWidth="1"/>
    <col min="3" max="16384" width="9.140625" style="20"/>
  </cols>
  <sheetData>
    <row r="1" spans="1:2" s="18" customFormat="1" ht="51" x14ac:dyDescent="0.2">
      <c r="A1" s="18" t="s">
        <v>276</v>
      </c>
      <c r="B1" s="19" t="s">
        <v>141</v>
      </c>
    </row>
    <row r="2" spans="1:2" x14ac:dyDescent="0.2">
      <c r="A2" s="20" t="s">
        <v>136</v>
      </c>
    </row>
    <row r="3" spans="1:2" x14ac:dyDescent="0.2">
      <c r="A3" s="20" t="s">
        <v>137</v>
      </c>
      <c r="B3" s="20">
        <v>66018</v>
      </c>
    </row>
    <row r="4" spans="1:2" x14ac:dyDescent="0.2">
      <c r="A4" s="20" t="s">
        <v>138</v>
      </c>
      <c r="B4" s="20">
        <v>0</v>
      </c>
    </row>
    <row r="5" spans="1:2" x14ac:dyDescent="0.2">
      <c r="A5" s="20" t="s">
        <v>139</v>
      </c>
      <c r="B5" s="20">
        <v>12526</v>
      </c>
    </row>
    <row r="6" spans="1:2" x14ac:dyDescent="0.2">
      <c r="A6" s="20" t="s">
        <v>140</v>
      </c>
      <c r="B6" s="20">
        <v>3835</v>
      </c>
    </row>
    <row r="7" spans="1:2" x14ac:dyDescent="0.2">
      <c r="A7" s="20" t="s">
        <v>142</v>
      </c>
      <c r="B7" s="20">
        <v>0</v>
      </c>
    </row>
    <row r="8" spans="1:2" x14ac:dyDescent="0.2">
      <c r="A8" s="20" t="s">
        <v>143</v>
      </c>
      <c r="B8" s="21">
        <f>1014357+2315170</f>
        <v>3329527</v>
      </c>
    </row>
    <row r="9" spans="1:2" x14ac:dyDescent="0.2">
      <c r="B9" s="20">
        <f>SUM(B3:B8)</f>
        <v>3411906</v>
      </c>
    </row>
    <row r="10" spans="1:2" x14ac:dyDescent="0.2">
      <c r="A10" s="20" t="s">
        <v>145</v>
      </c>
    </row>
    <row r="11" spans="1:2" x14ac:dyDescent="0.2">
      <c r="A11" s="20" t="s">
        <v>146</v>
      </c>
      <c r="B11" s="20">
        <v>72412</v>
      </c>
    </row>
    <row r="12" spans="1:2" x14ac:dyDescent="0.2">
      <c r="A12" s="20" t="s">
        <v>147</v>
      </c>
      <c r="B12" s="20">
        <v>856820</v>
      </c>
    </row>
    <row r="13" spans="1:2" x14ac:dyDescent="0.2">
      <c r="A13" s="20" t="s">
        <v>103</v>
      </c>
      <c r="B13" s="20">
        <v>324960</v>
      </c>
    </row>
    <row r="14" spans="1:2" x14ac:dyDescent="0.2">
      <c r="A14" s="20" t="s">
        <v>148</v>
      </c>
      <c r="B14" s="20">
        <v>13200</v>
      </c>
    </row>
    <row r="15" spans="1:2" x14ac:dyDescent="0.2">
      <c r="A15" s="20" t="s">
        <v>149</v>
      </c>
      <c r="B15" s="20">
        <v>-9316886</v>
      </c>
    </row>
    <row r="16" spans="1:2" x14ac:dyDescent="0.2">
      <c r="A16" s="20" t="s">
        <v>150</v>
      </c>
      <c r="B16" s="21">
        <v>-3425691</v>
      </c>
    </row>
    <row r="17" spans="1:2" x14ac:dyDescent="0.2">
      <c r="B17" s="20">
        <f>SUM(B11:B16)</f>
        <v>-11475185</v>
      </c>
    </row>
    <row r="18" spans="1:2" x14ac:dyDescent="0.2">
      <c r="A18" s="20" t="s">
        <v>144</v>
      </c>
    </row>
    <row r="19" spans="1:2" x14ac:dyDescent="0.2">
      <c r="A19" s="20" t="s">
        <v>151</v>
      </c>
      <c r="B19" s="20">
        <v>51158</v>
      </c>
    </row>
    <row r="20" spans="1:2" x14ac:dyDescent="0.2">
      <c r="A20" s="20" t="s">
        <v>152</v>
      </c>
      <c r="B20" s="20">
        <v>914957</v>
      </c>
    </row>
    <row r="21" spans="1:2" x14ac:dyDescent="0.2">
      <c r="A21" s="20" t="s">
        <v>153</v>
      </c>
      <c r="B21" s="20">
        <v>-77030</v>
      </c>
    </row>
    <row r="22" spans="1:2" x14ac:dyDescent="0.2">
      <c r="A22" s="20" t="s">
        <v>154</v>
      </c>
      <c r="B22" s="20">
        <v>12596</v>
      </c>
    </row>
    <row r="23" spans="1:2" x14ac:dyDescent="0.2">
      <c r="A23" s="20" t="s">
        <v>155</v>
      </c>
      <c r="B23" s="20">
        <v>183808</v>
      </c>
    </row>
    <row r="24" spans="1:2" x14ac:dyDescent="0.2">
      <c r="A24" s="20" t="s">
        <v>156</v>
      </c>
      <c r="B24" s="20">
        <v>2973655</v>
      </c>
    </row>
    <row r="25" spans="1:2" x14ac:dyDescent="0.2">
      <c r="A25" s="20" t="s">
        <v>157</v>
      </c>
      <c r="B25" s="20">
        <v>1627018</v>
      </c>
    </row>
    <row r="26" spans="1:2" x14ac:dyDescent="0.2">
      <c r="A26" s="20" t="s">
        <v>158</v>
      </c>
      <c r="B26" s="20">
        <v>18208</v>
      </c>
    </row>
    <row r="27" spans="1:2" x14ac:dyDescent="0.2">
      <c r="A27" s="20" t="s">
        <v>159</v>
      </c>
      <c r="B27" s="21">
        <v>-848908</v>
      </c>
    </row>
    <row r="28" spans="1:2" x14ac:dyDescent="0.2">
      <c r="B28" s="20">
        <f>SUM(B19:B27)</f>
        <v>4855462</v>
      </c>
    </row>
    <row r="29" spans="1:2" x14ac:dyDescent="0.2">
      <c r="A29" s="20" t="s">
        <v>160</v>
      </c>
    </row>
    <row r="30" spans="1:2" x14ac:dyDescent="0.2">
      <c r="A30" s="20" t="s">
        <v>140</v>
      </c>
      <c r="B30" s="20">
        <v>0</v>
      </c>
    </row>
    <row r="31" spans="1:2" x14ac:dyDescent="0.2">
      <c r="A31" s="20" t="s">
        <v>161</v>
      </c>
      <c r="B31" s="20">
        <v>3509</v>
      </c>
    </row>
    <row r="32" spans="1:2" x14ac:dyDescent="0.2">
      <c r="A32" s="20" t="s">
        <v>162</v>
      </c>
      <c r="B32" s="20">
        <v>135000</v>
      </c>
    </row>
    <row r="33" spans="1:2" x14ac:dyDescent="0.2">
      <c r="A33" s="20" t="s">
        <v>163</v>
      </c>
      <c r="B33" s="20">
        <v>28050</v>
      </c>
    </row>
    <row r="34" spans="1:2" x14ac:dyDescent="0.2">
      <c r="A34" s="20" t="s">
        <v>164</v>
      </c>
      <c r="B34" s="21">
        <v>0</v>
      </c>
    </row>
    <row r="35" spans="1:2" x14ac:dyDescent="0.2">
      <c r="B35" s="20">
        <f>SUM(B30:B34)</f>
        <v>166559</v>
      </c>
    </row>
    <row r="36" spans="1:2" x14ac:dyDescent="0.2">
      <c r="A36" s="20" t="s">
        <v>166</v>
      </c>
    </row>
    <row r="37" spans="1:2" x14ac:dyDescent="0.2">
      <c r="A37" s="20" t="s">
        <v>167</v>
      </c>
      <c r="B37" s="20">
        <v>673430</v>
      </c>
    </row>
    <row r="38" spans="1:2" x14ac:dyDescent="0.2">
      <c r="A38" s="20" t="s">
        <v>168</v>
      </c>
      <c r="B38" s="20">
        <v>218</v>
      </c>
    </row>
    <row r="39" spans="1:2" x14ac:dyDescent="0.2">
      <c r="A39" s="20" t="s">
        <v>169</v>
      </c>
      <c r="B39" s="21">
        <v>1420000</v>
      </c>
    </row>
    <row r="40" spans="1:2" x14ac:dyDescent="0.2">
      <c r="B40" s="20">
        <f>SUM(B37:B39)</f>
        <v>2093648</v>
      </c>
    </row>
    <row r="41" spans="1:2" x14ac:dyDescent="0.2">
      <c r="A41" s="20" t="s">
        <v>170</v>
      </c>
    </row>
    <row r="42" spans="1:2" x14ac:dyDescent="0.2">
      <c r="A42" s="20" t="s">
        <v>171</v>
      </c>
      <c r="B42" s="20">
        <v>-2280208</v>
      </c>
    </row>
    <row r="43" spans="1:2" x14ac:dyDescent="0.2">
      <c r="A43" s="20" t="s">
        <v>172</v>
      </c>
      <c r="B43" s="21">
        <v>100000</v>
      </c>
    </row>
    <row r="44" spans="1:2" x14ac:dyDescent="0.2">
      <c r="B44" s="20">
        <f>SUM(B42:B43)</f>
        <v>-2180208</v>
      </c>
    </row>
    <row r="45" spans="1:2" x14ac:dyDescent="0.2">
      <c r="A45" s="20" t="s">
        <v>173</v>
      </c>
    </row>
    <row r="46" spans="1:2" x14ac:dyDescent="0.2">
      <c r="A46" s="20" t="s">
        <v>174</v>
      </c>
      <c r="B46" s="20">
        <v>12500</v>
      </c>
    </row>
    <row r="47" spans="1:2" x14ac:dyDescent="0.2">
      <c r="A47" s="20" t="s">
        <v>175</v>
      </c>
      <c r="B47" s="20">
        <v>1237500</v>
      </c>
    </row>
    <row r="48" spans="1:2" x14ac:dyDescent="0.2">
      <c r="A48" s="20" t="s">
        <v>176</v>
      </c>
      <c r="B48" s="20">
        <v>-3691699</v>
      </c>
    </row>
    <row r="49" spans="1:2" x14ac:dyDescent="0.2">
      <c r="A49" s="20" t="s">
        <v>177</v>
      </c>
      <c r="B49" s="21">
        <v>-512995</v>
      </c>
    </row>
    <row r="50" spans="1:2" x14ac:dyDescent="0.2">
      <c r="B50" s="20">
        <f>SUM(B46:B49)</f>
        <v>-2954694</v>
      </c>
    </row>
  </sheetData>
  <pageMargins left="0.75" right="0.75" top="1" bottom="1" header="0.5" footer="0.5"/>
  <pageSetup scale="96"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98"/>
  <sheetViews>
    <sheetView view="pageBreakPreview" zoomScale="60" zoomScaleNormal="100" workbookViewId="0">
      <selection activeCell="T16" sqref="T16"/>
    </sheetView>
  </sheetViews>
  <sheetFormatPr defaultRowHeight="12.75" x14ac:dyDescent="0.2"/>
  <cols>
    <col min="1" max="1" width="9.140625" style="2"/>
    <col min="2" max="2" width="31" customWidth="1"/>
    <col min="3" max="3" width="3.28515625" customWidth="1"/>
    <col min="4" max="4" width="14.85546875" bestFit="1" customWidth="1"/>
    <col min="5" max="5" width="4" customWidth="1"/>
    <col min="6" max="6" width="12.28515625" bestFit="1" customWidth="1"/>
  </cols>
  <sheetData>
    <row r="1" spans="1:6" ht="18" x14ac:dyDescent="0.25">
      <c r="A1" s="28" t="s">
        <v>279</v>
      </c>
    </row>
    <row r="3" spans="1:6" x14ac:dyDescent="0.2">
      <c r="A3" s="29" t="s">
        <v>249</v>
      </c>
      <c r="B3" s="30"/>
      <c r="C3" s="30"/>
      <c r="D3" s="30"/>
      <c r="E3" s="30"/>
      <c r="F3" s="31"/>
    </row>
    <row r="4" spans="1:6" x14ac:dyDescent="0.2">
      <c r="A4" s="32"/>
      <c r="B4" s="33" t="s">
        <v>250</v>
      </c>
      <c r="C4" s="34"/>
      <c r="D4" s="35">
        <f>3878082-3701067</f>
        <v>177015</v>
      </c>
      <c r="E4" s="34"/>
      <c r="F4" s="36"/>
    </row>
    <row r="5" spans="1:6" x14ac:dyDescent="0.2">
      <c r="A5" s="32"/>
      <c r="B5" s="37" t="s">
        <v>251</v>
      </c>
      <c r="C5" s="34"/>
      <c r="D5" s="38">
        <v>2174018</v>
      </c>
      <c r="E5" s="34"/>
      <c r="F5" s="39">
        <f>+D4/D5</f>
        <v>8.142296889906156E-2</v>
      </c>
    </row>
    <row r="6" spans="1:6" x14ac:dyDescent="0.2">
      <c r="A6" s="40"/>
      <c r="B6" s="33"/>
      <c r="C6" s="14"/>
      <c r="D6" s="35"/>
      <c r="E6" s="14"/>
      <c r="F6" s="41"/>
    </row>
    <row r="7" spans="1:6" x14ac:dyDescent="0.2">
      <c r="B7" s="7"/>
    </row>
    <row r="8" spans="1:6" x14ac:dyDescent="0.2">
      <c r="A8" s="29" t="s">
        <v>252</v>
      </c>
      <c r="B8" s="42"/>
      <c r="C8" s="30"/>
      <c r="D8" s="30"/>
      <c r="E8" s="30"/>
      <c r="F8" s="31"/>
    </row>
    <row r="9" spans="1:6" x14ac:dyDescent="0.2">
      <c r="A9" s="32"/>
      <c r="B9" s="33" t="s">
        <v>253</v>
      </c>
      <c r="C9" s="34"/>
      <c r="D9" s="35">
        <v>-637658</v>
      </c>
      <c r="E9" s="34"/>
      <c r="F9" s="36"/>
    </row>
    <row r="10" spans="1:6" x14ac:dyDescent="0.2">
      <c r="A10" s="32"/>
      <c r="B10" s="37" t="s">
        <v>165</v>
      </c>
      <c r="C10" s="34"/>
      <c r="D10" s="38">
        <f>D22</f>
        <v>15486730</v>
      </c>
      <c r="E10" s="34"/>
      <c r="F10" s="43">
        <f>+D9/D10</f>
        <v>-4.1174476471146589E-2</v>
      </c>
    </row>
    <row r="11" spans="1:6" x14ac:dyDescent="0.2">
      <c r="A11" s="32"/>
      <c r="B11" s="37"/>
      <c r="C11" s="34"/>
      <c r="D11" s="38"/>
      <c r="E11" s="34"/>
      <c r="F11" s="43"/>
    </row>
    <row r="12" spans="1:6" x14ac:dyDescent="0.2">
      <c r="A12" s="32" t="s">
        <v>165</v>
      </c>
      <c r="B12" s="37"/>
      <c r="C12" s="34"/>
      <c r="D12" s="38"/>
      <c r="E12" s="34"/>
      <c r="F12" s="43"/>
    </row>
    <row r="13" spans="1:6" x14ac:dyDescent="0.2">
      <c r="A13" s="32"/>
      <c r="B13" s="44" t="s">
        <v>165</v>
      </c>
      <c r="C13" s="34"/>
      <c r="D13" s="38">
        <v>-1693172</v>
      </c>
      <c r="E13" s="34"/>
      <c r="F13" s="43"/>
    </row>
    <row r="14" spans="1:6" x14ac:dyDescent="0.2">
      <c r="A14" s="32"/>
      <c r="B14" s="44"/>
      <c r="C14" s="34"/>
      <c r="D14" s="38"/>
      <c r="E14" s="34"/>
      <c r="F14" s="43"/>
    </row>
    <row r="15" spans="1:6" x14ac:dyDescent="0.2">
      <c r="A15" s="32" t="s">
        <v>254</v>
      </c>
      <c r="B15" s="44"/>
      <c r="C15" s="34"/>
      <c r="D15" s="38"/>
      <c r="E15" s="34"/>
      <c r="F15" s="43"/>
    </row>
    <row r="16" spans="1:6" x14ac:dyDescent="0.2">
      <c r="A16" s="32"/>
      <c r="B16" s="44" t="s">
        <v>255</v>
      </c>
      <c r="C16" s="34"/>
      <c r="D16" s="45">
        <v>1163128</v>
      </c>
      <c r="E16" s="34"/>
      <c r="F16" s="43"/>
    </row>
    <row r="17" spans="1:11" x14ac:dyDescent="0.2">
      <c r="A17" s="32"/>
      <c r="B17" s="44" t="s">
        <v>256</v>
      </c>
      <c r="C17" s="34"/>
      <c r="D17" s="38">
        <v>146772</v>
      </c>
      <c r="E17" s="34"/>
      <c r="F17" s="43"/>
    </row>
    <row r="18" spans="1:11" x14ac:dyDescent="0.2">
      <c r="A18" s="32"/>
      <c r="B18" s="44" t="s">
        <v>116</v>
      </c>
      <c r="C18" s="34"/>
      <c r="D18" s="38">
        <v>1217987</v>
      </c>
      <c r="E18" s="34"/>
      <c r="F18" s="43"/>
    </row>
    <row r="19" spans="1:11" x14ac:dyDescent="0.2">
      <c r="A19" s="32"/>
      <c r="B19" s="44" t="s">
        <v>257</v>
      </c>
      <c r="C19" s="34"/>
      <c r="D19" s="38">
        <v>100</v>
      </c>
      <c r="E19" s="34"/>
      <c r="F19" s="43"/>
    </row>
    <row r="20" spans="1:11" x14ac:dyDescent="0.2">
      <c r="A20" s="32"/>
      <c r="B20" s="44" t="s">
        <v>258</v>
      </c>
      <c r="C20" s="34"/>
      <c r="D20" s="38">
        <v>3980703</v>
      </c>
      <c r="E20" s="34"/>
      <c r="F20" s="43"/>
    </row>
    <row r="21" spans="1:11" x14ac:dyDescent="0.2">
      <c r="A21" s="32"/>
      <c r="B21" s="34" t="s">
        <v>259</v>
      </c>
      <c r="C21" s="34"/>
      <c r="D21" s="38">
        <v>10671212</v>
      </c>
      <c r="E21" s="34"/>
      <c r="F21" s="43"/>
    </row>
    <row r="22" spans="1:11" ht="13.5" thickBot="1" x14ac:dyDescent="0.25">
      <c r="A22" s="32"/>
      <c r="B22" s="44" t="s">
        <v>260</v>
      </c>
      <c r="C22" s="34"/>
      <c r="D22" s="46">
        <f>SUM(D13:D21)</f>
        <v>15486730</v>
      </c>
      <c r="E22" s="34"/>
      <c r="F22" s="43"/>
    </row>
    <row r="23" spans="1:11" ht="13.5" thickTop="1" x14ac:dyDescent="0.2">
      <c r="A23" s="40"/>
      <c r="B23" s="33"/>
      <c r="C23" s="14"/>
      <c r="D23" s="35"/>
      <c r="E23" s="14"/>
      <c r="F23" s="47"/>
    </row>
    <row r="24" spans="1:11" x14ac:dyDescent="0.2">
      <c r="B24" s="7"/>
    </row>
    <row r="25" spans="1:11" x14ac:dyDescent="0.2">
      <c r="A25" s="29" t="s">
        <v>261</v>
      </c>
      <c r="B25" s="42"/>
      <c r="C25" s="30"/>
      <c r="D25" s="30"/>
      <c r="E25" s="30"/>
      <c r="F25" s="31"/>
    </row>
    <row r="26" spans="1:11" x14ac:dyDescent="0.2">
      <c r="A26" s="32"/>
      <c r="B26" s="33" t="s">
        <v>262</v>
      </c>
      <c r="C26" s="34"/>
      <c r="D26" s="48">
        <f>D42</f>
        <v>19379694</v>
      </c>
      <c r="E26" s="34"/>
      <c r="F26" s="36"/>
    </row>
    <row r="27" spans="1:11" x14ac:dyDescent="0.2">
      <c r="A27" s="32"/>
      <c r="B27" s="37" t="s">
        <v>173</v>
      </c>
      <c r="C27" s="34"/>
      <c r="D27" s="38">
        <f>+D48+D50+D52+D54</f>
        <v>-4646982</v>
      </c>
      <c r="E27" s="34"/>
      <c r="F27" s="43">
        <f>D26/D27</f>
        <v>-4.1703828420252114</v>
      </c>
      <c r="K27" t="s">
        <v>263</v>
      </c>
    </row>
    <row r="28" spans="1:11" ht="11.25" customHeight="1" x14ac:dyDescent="0.2">
      <c r="A28" s="32"/>
      <c r="B28" s="34"/>
      <c r="C28" s="34"/>
      <c r="D28" s="34"/>
      <c r="E28" s="34"/>
      <c r="F28" s="36"/>
    </row>
    <row r="29" spans="1:11" x14ac:dyDescent="0.2">
      <c r="A29" s="32" t="s">
        <v>264</v>
      </c>
      <c r="B29" s="34" t="s">
        <v>265</v>
      </c>
      <c r="C29" s="34"/>
      <c r="D29" s="38">
        <v>779792</v>
      </c>
      <c r="E29" s="34"/>
      <c r="F29" s="36"/>
    </row>
    <row r="30" spans="1:11" x14ac:dyDescent="0.2">
      <c r="A30" s="32"/>
      <c r="B30" s="34" t="s">
        <v>266</v>
      </c>
      <c r="C30" s="34"/>
      <c r="D30" s="38">
        <v>0</v>
      </c>
      <c r="E30" s="34"/>
      <c r="F30" s="36"/>
    </row>
    <row r="31" spans="1:11" x14ac:dyDescent="0.2">
      <c r="A31" s="32"/>
      <c r="B31" s="34" t="s">
        <v>267</v>
      </c>
      <c r="C31" s="34"/>
      <c r="D31" s="38">
        <v>0</v>
      </c>
      <c r="E31" s="34"/>
      <c r="F31" s="36"/>
    </row>
    <row r="32" spans="1:11" x14ac:dyDescent="0.2">
      <c r="A32" s="32"/>
      <c r="B32" s="34" t="s">
        <v>268</v>
      </c>
      <c r="C32" s="34"/>
      <c r="D32" s="38">
        <v>1420000</v>
      </c>
      <c r="E32" s="34"/>
      <c r="F32" s="36"/>
    </row>
    <row r="33" spans="1:6" ht="13.5" thickBot="1" x14ac:dyDescent="0.25">
      <c r="A33" s="32"/>
      <c r="B33" s="34"/>
      <c r="C33" s="34"/>
      <c r="D33" s="49">
        <f>SUM(D29:D32)</f>
        <v>2199792</v>
      </c>
      <c r="E33" s="34"/>
      <c r="F33" s="36"/>
    </row>
    <row r="34" spans="1:6" ht="13.5" thickTop="1" x14ac:dyDescent="0.2">
      <c r="A34" s="32"/>
      <c r="B34" s="34"/>
      <c r="C34" s="34"/>
      <c r="D34" s="50"/>
      <c r="E34" s="34"/>
      <c r="F34" s="36"/>
    </row>
    <row r="35" spans="1:6" x14ac:dyDescent="0.2">
      <c r="A35" s="32" t="s">
        <v>254</v>
      </c>
      <c r="B35" s="44"/>
      <c r="C35" s="34"/>
      <c r="D35" s="38"/>
      <c r="E35" s="34"/>
      <c r="F35" s="36"/>
    </row>
    <row r="36" spans="1:6" x14ac:dyDescent="0.2">
      <c r="A36" s="32"/>
      <c r="B36" s="44" t="s">
        <v>255</v>
      </c>
      <c r="C36" s="34"/>
      <c r="D36" s="45">
        <v>1163128</v>
      </c>
      <c r="E36" s="34"/>
      <c r="F36" s="36"/>
    </row>
    <row r="37" spans="1:6" x14ac:dyDescent="0.2">
      <c r="A37" s="32"/>
      <c r="B37" s="44" t="s">
        <v>256</v>
      </c>
      <c r="C37" s="34"/>
      <c r="D37" s="38">
        <v>146772</v>
      </c>
      <c r="E37" s="34"/>
      <c r="F37" s="36"/>
    </row>
    <row r="38" spans="1:6" x14ac:dyDescent="0.2">
      <c r="A38" s="32"/>
      <c r="B38" s="44" t="s">
        <v>116</v>
      </c>
      <c r="C38" s="34"/>
      <c r="D38" s="38">
        <v>1217987</v>
      </c>
      <c r="E38" s="34"/>
      <c r="F38" s="36"/>
    </row>
    <row r="39" spans="1:6" x14ac:dyDescent="0.2">
      <c r="A39" s="32"/>
      <c r="B39" s="44" t="s">
        <v>257</v>
      </c>
      <c r="C39" s="34"/>
      <c r="D39" s="38">
        <v>100</v>
      </c>
      <c r="E39" s="34"/>
      <c r="F39" s="36"/>
    </row>
    <row r="40" spans="1:6" x14ac:dyDescent="0.2">
      <c r="A40" s="32"/>
      <c r="B40" s="44" t="s">
        <v>258</v>
      </c>
      <c r="C40" s="34"/>
      <c r="D40" s="38">
        <v>3980703</v>
      </c>
      <c r="E40" s="34"/>
      <c r="F40" s="36"/>
    </row>
    <row r="41" spans="1:6" x14ac:dyDescent="0.2">
      <c r="A41" s="32"/>
      <c r="B41" s="34" t="s">
        <v>259</v>
      </c>
      <c r="C41" s="34"/>
      <c r="D41" s="38">
        <v>10671212</v>
      </c>
      <c r="E41" s="34"/>
      <c r="F41" s="36"/>
    </row>
    <row r="42" spans="1:6" ht="13.5" thickBot="1" x14ac:dyDescent="0.25">
      <c r="A42" s="32"/>
      <c r="B42" s="44" t="s">
        <v>260</v>
      </c>
      <c r="C42" s="34"/>
      <c r="D42" s="46">
        <f>SUM(D33:D41)</f>
        <v>19379694</v>
      </c>
      <c r="E42" s="34"/>
      <c r="F42" s="36"/>
    </row>
    <row r="43" spans="1:6" ht="13.5" thickTop="1" x14ac:dyDescent="0.2">
      <c r="A43" s="32"/>
      <c r="B43" s="34"/>
      <c r="C43" s="34"/>
      <c r="D43" s="50"/>
      <c r="E43" s="34"/>
      <c r="F43" s="36"/>
    </row>
    <row r="44" spans="1:6" x14ac:dyDescent="0.2">
      <c r="A44" s="32"/>
      <c r="B44" s="34"/>
      <c r="C44" s="34"/>
      <c r="D44" s="34"/>
      <c r="E44" s="34"/>
      <c r="F44" s="36"/>
    </row>
    <row r="45" spans="1:6" x14ac:dyDescent="0.2">
      <c r="A45" s="32" t="s">
        <v>173</v>
      </c>
      <c r="B45" s="34" t="s">
        <v>269</v>
      </c>
      <c r="C45" s="34"/>
      <c r="D45" s="51">
        <v>0</v>
      </c>
      <c r="E45" s="34"/>
      <c r="F45" s="36"/>
    </row>
    <row r="46" spans="1:6" x14ac:dyDescent="0.2">
      <c r="A46" s="32"/>
      <c r="B46" s="34" t="s">
        <v>270</v>
      </c>
      <c r="C46" s="34"/>
      <c r="D46" s="51">
        <v>4860</v>
      </c>
      <c r="E46" s="34"/>
      <c r="F46" s="36"/>
    </row>
    <row r="47" spans="1:6" x14ac:dyDescent="0.2">
      <c r="A47" s="32"/>
      <c r="B47" s="34" t="s">
        <v>271</v>
      </c>
      <c r="C47" s="34"/>
      <c r="D47" s="51">
        <v>1250600</v>
      </c>
      <c r="E47" s="34"/>
      <c r="F47" s="36"/>
    </row>
    <row r="48" spans="1:6" ht="13.5" thickBot="1" x14ac:dyDescent="0.25">
      <c r="A48" s="32"/>
      <c r="B48" s="34"/>
      <c r="C48" s="34"/>
      <c r="D48" s="46">
        <f>SUM(D45:D47)</f>
        <v>1255460</v>
      </c>
      <c r="E48" s="34"/>
      <c r="F48" s="36"/>
    </row>
    <row r="49" spans="1:6" ht="13.5" thickTop="1" x14ac:dyDescent="0.2">
      <c r="A49" s="32"/>
      <c r="B49" s="34"/>
      <c r="C49" s="34"/>
      <c r="D49" s="38"/>
      <c r="E49" s="34"/>
      <c r="F49" s="36"/>
    </row>
    <row r="50" spans="1:6" x14ac:dyDescent="0.2">
      <c r="A50" s="32"/>
      <c r="B50" s="34" t="s">
        <v>272</v>
      </c>
      <c r="C50" s="34"/>
      <c r="D50" s="51">
        <v>304300</v>
      </c>
      <c r="E50" s="34"/>
      <c r="F50" s="36"/>
    </row>
    <row r="51" spans="1:6" x14ac:dyDescent="0.2">
      <c r="A51" s="32"/>
      <c r="B51" s="34"/>
      <c r="C51" s="34"/>
      <c r="D51" s="38"/>
      <c r="E51" s="34"/>
      <c r="F51" s="36"/>
    </row>
    <row r="52" spans="1:6" x14ac:dyDescent="0.2">
      <c r="A52" s="32"/>
      <c r="B52" s="34" t="s">
        <v>273</v>
      </c>
      <c r="C52" s="34"/>
      <c r="D52" s="51">
        <v>-6206650</v>
      </c>
      <c r="E52" s="34"/>
      <c r="F52" s="36"/>
    </row>
    <row r="53" spans="1:6" x14ac:dyDescent="0.2">
      <c r="A53" s="32"/>
      <c r="B53" s="34"/>
      <c r="C53" s="34"/>
      <c r="D53" s="51" t="s">
        <v>274</v>
      </c>
      <c r="E53" s="34"/>
      <c r="F53" s="36"/>
    </row>
    <row r="54" spans="1:6" x14ac:dyDescent="0.2">
      <c r="A54" s="32"/>
      <c r="B54" s="34" t="s">
        <v>275</v>
      </c>
      <c r="C54" s="34"/>
      <c r="D54" s="51">
        <v>-92</v>
      </c>
      <c r="E54" s="34"/>
      <c r="F54" s="36"/>
    </row>
    <row r="55" spans="1:6" x14ac:dyDescent="0.2">
      <c r="A55" s="40"/>
      <c r="B55" s="14"/>
      <c r="C55" s="14"/>
      <c r="D55" s="35"/>
      <c r="E55" s="14"/>
      <c r="F55" s="52"/>
    </row>
    <row r="56" spans="1:6" x14ac:dyDescent="0.2">
      <c r="D56" s="53"/>
    </row>
    <row r="57" spans="1:6" x14ac:dyDescent="0.2">
      <c r="D57" s="53"/>
    </row>
    <row r="58" spans="1:6" x14ac:dyDescent="0.2">
      <c r="D58" s="53"/>
    </row>
    <row r="59" spans="1:6" x14ac:dyDescent="0.2">
      <c r="D59" s="54"/>
    </row>
    <row r="60" spans="1:6" x14ac:dyDescent="0.2">
      <c r="D60" s="54"/>
    </row>
    <row r="61" spans="1:6" x14ac:dyDescent="0.2">
      <c r="D61" s="54"/>
    </row>
    <row r="62" spans="1:6" x14ac:dyDescent="0.2">
      <c r="D62" s="54"/>
    </row>
    <row r="63" spans="1:6" x14ac:dyDescent="0.2">
      <c r="D63" s="54"/>
    </row>
    <row r="64" spans="1:6" x14ac:dyDescent="0.2">
      <c r="D64" s="54"/>
    </row>
    <row r="65" spans="4:4" x14ac:dyDescent="0.2">
      <c r="D65" s="54"/>
    </row>
    <row r="66" spans="4:4" x14ac:dyDescent="0.2">
      <c r="D66" s="54"/>
    </row>
    <row r="67" spans="4:4" x14ac:dyDescent="0.2">
      <c r="D67" s="54"/>
    </row>
    <row r="68" spans="4:4" x14ac:dyDescent="0.2">
      <c r="D68" s="54"/>
    </row>
    <row r="69" spans="4:4" x14ac:dyDescent="0.2">
      <c r="D69" s="54"/>
    </row>
    <row r="70" spans="4:4" x14ac:dyDescent="0.2">
      <c r="D70" s="54"/>
    </row>
    <row r="71" spans="4:4" x14ac:dyDescent="0.2">
      <c r="D71" s="54"/>
    </row>
    <row r="72" spans="4:4" x14ac:dyDescent="0.2">
      <c r="D72" s="54"/>
    </row>
    <row r="73" spans="4:4" x14ac:dyDescent="0.2">
      <c r="D73" s="54"/>
    </row>
    <row r="74" spans="4:4" x14ac:dyDescent="0.2">
      <c r="D74" s="54"/>
    </row>
    <row r="75" spans="4:4" x14ac:dyDescent="0.2">
      <c r="D75" s="54"/>
    </row>
    <row r="76" spans="4:4" x14ac:dyDescent="0.2">
      <c r="D76" s="54"/>
    </row>
    <row r="77" spans="4:4" x14ac:dyDescent="0.2">
      <c r="D77" s="54"/>
    </row>
    <row r="78" spans="4:4" x14ac:dyDescent="0.2">
      <c r="D78" s="54"/>
    </row>
    <row r="79" spans="4:4" x14ac:dyDescent="0.2">
      <c r="D79" s="54"/>
    </row>
    <row r="80" spans="4:4" x14ac:dyDescent="0.2">
      <c r="D80" s="54"/>
    </row>
    <row r="81" spans="4:4" x14ac:dyDescent="0.2">
      <c r="D81" s="54"/>
    </row>
    <row r="82" spans="4:4" x14ac:dyDescent="0.2">
      <c r="D82" s="54"/>
    </row>
    <row r="83" spans="4:4" x14ac:dyDescent="0.2">
      <c r="D83" s="54"/>
    </row>
    <row r="84" spans="4:4" x14ac:dyDescent="0.2">
      <c r="D84" s="54"/>
    </row>
    <row r="85" spans="4:4" x14ac:dyDescent="0.2">
      <c r="D85" s="54"/>
    </row>
    <row r="86" spans="4:4" x14ac:dyDescent="0.2">
      <c r="D86" s="54"/>
    </row>
    <row r="87" spans="4:4" x14ac:dyDescent="0.2">
      <c r="D87" s="54"/>
    </row>
    <row r="88" spans="4:4" x14ac:dyDescent="0.2">
      <c r="D88" s="54"/>
    </row>
    <row r="89" spans="4:4" x14ac:dyDescent="0.2">
      <c r="D89" s="54"/>
    </row>
    <row r="90" spans="4:4" x14ac:dyDescent="0.2">
      <c r="D90" s="54"/>
    </row>
    <row r="91" spans="4:4" x14ac:dyDescent="0.2">
      <c r="D91" s="54"/>
    </row>
    <row r="92" spans="4:4" x14ac:dyDescent="0.2">
      <c r="D92" s="54"/>
    </row>
    <row r="93" spans="4:4" x14ac:dyDescent="0.2">
      <c r="D93" s="54"/>
    </row>
    <row r="94" spans="4:4" x14ac:dyDescent="0.2">
      <c r="D94" s="54"/>
    </row>
    <row r="95" spans="4:4" x14ac:dyDescent="0.2">
      <c r="D95" s="54"/>
    </row>
    <row r="96" spans="4:4" x14ac:dyDescent="0.2">
      <c r="D96" s="54"/>
    </row>
    <row r="97" spans="4:4" x14ac:dyDescent="0.2">
      <c r="D97" s="54"/>
    </row>
    <row r="98" spans="4:4" x14ac:dyDescent="0.2">
      <c r="D98" s="54"/>
    </row>
  </sheetData>
  <pageMargins left="0.75" right="0.75" top="1" bottom="1" header="0.5" footer="0.5"/>
  <pageSetup scale="91"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76"/>
  <sheetViews>
    <sheetView zoomScaleNormal="100" workbookViewId="0">
      <selection activeCell="A61" sqref="A61"/>
    </sheetView>
  </sheetViews>
  <sheetFormatPr defaultRowHeight="12.75" x14ac:dyDescent="0.2"/>
  <cols>
    <col min="1" max="1" width="30.140625" bestFit="1" customWidth="1"/>
    <col min="2" max="3" width="11" bestFit="1" customWidth="1"/>
    <col min="6" max="6" width="8.140625" customWidth="1"/>
    <col min="7" max="7" width="12" bestFit="1" customWidth="1"/>
  </cols>
  <sheetData>
    <row r="1" spans="1:6" ht="63.75" x14ac:dyDescent="0.2">
      <c r="B1" s="19" t="s">
        <v>178</v>
      </c>
      <c r="C1" s="19" t="s">
        <v>179</v>
      </c>
      <c r="D1" s="19" t="s">
        <v>180</v>
      </c>
      <c r="E1" s="19" t="s">
        <v>181</v>
      </c>
      <c r="F1" s="19" t="s">
        <v>182</v>
      </c>
    </row>
    <row r="2" spans="1:6" x14ac:dyDescent="0.2">
      <c r="A2" s="22" t="s">
        <v>183</v>
      </c>
      <c r="B2" s="23"/>
      <c r="C2" s="23"/>
      <c r="D2" s="23"/>
      <c r="E2" s="23"/>
      <c r="F2" s="23"/>
    </row>
    <row r="3" spans="1:6" x14ac:dyDescent="0.2">
      <c r="A3" t="s">
        <v>184</v>
      </c>
      <c r="B3" s="23">
        <v>2547</v>
      </c>
      <c r="C3" s="23"/>
      <c r="D3" s="23"/>
      <c r="E3" s="23"/>
      <c r="F3" s="23"/>
    </row>
    <row r="4" spans="1:6" x14ac:dyDescent="0.2">
      <c r="A4" t="s">
        <v>185</v>
      </c>
      <c r="B4" s="23">
        <v>25.81</v>
      </c>
      <c r="C4" s="23"/>
      <c r="D4" s="23"/>
      <c r="E4" s="23"/>
      <c r="F4" s="23"/>
    </row>
    <row r="5" spans="1:6" x14ac:dyDescent="0.2">
      <c r="A5" t="s">
        <v>186</v>
      </c>
      <c r="B5" s="23">
        <f>58.1+17.25+58+97+99.4</f>
        <v>329.75</v>
      </c>
      <c r="C5" s="23">
        <f>70.92+19</f>
        <v>89.92</v>
      </c>
      <c r="D5" s="23"/>
      <c r="E5" s="23"/>
      <c r="F5" s="23"/>
    </row>
    <row r="6" spans="1:6" x14ac:dyDescent="0.2">
      <c r="A6" t="s">
        <v>187</v>
      </c>
      <c r="B6" s="23">
        <v>3669</v>
      </c>
      <c r="C6" s="23"/>
      <c r="D6" s="23"/>
      <c r="E6" s="23"/>
      <c r="F6" s="23"/>
    </row>
    <row r="7" spans="1:6" x14ac:dyDescent="0.2">
      <c r="A7" t="s">
        <v>188</v>
      </c>
      <c r="B7" s="23">
        <v>230.7</v>
      </c>
      <c r="C7" s="23"/>
      <c r="D7" s="23"/>
      <c r="E7" s="23"/>
      <c r="F7" s="23"/>
    </row>
    <row r="8" spans="1:6" x14ac:dyDescent="0.2">
      <c r="A8" t="s">
        <v>189</v>
      </c>
      <c r="B8" s="23">
        <v>2619.65</v>
      </c>
      <c r="C8" s="23"/>
      <c r="D8" s="23"/>
      <c r="E8" s="23"/>
      <c r="F8" s="23"/>
    </row>
    <row r="9" spans="1:6" x14ac:dyDescent="0.2">
      <c r="A9" t="s">
        <v>190</v>
      </c>
      <c r="B9" s="23"/>
      <c r="C9" s="23">
        <v>179.69</v>
      </c>
      <c r="D9" s="23"/>
      <c r="E9" s="23"/>
      <c r="F9" s="23"/>
    </row>
    <row r="10" spans="1:6" x14ac:dyDescent="0.2">
      <c r="A10" t="s">
        <v>191</v>
      </c>
      <c r="B10" s="23">
        <v>1507.16</v>
      </c>
      <c r="C10" s="23"/>
      <c r="D10" s="23"/>
      <c r="E10" s="23"/>
      <c r="F10" s="23"/>
    </row>
    <row r="11" spans="1:6" x14ac:dyDescent="0.2">
      <c r="A11" t="s">
        <v>192</v>
      </c>
      <c r="B11" s="23">
        <v>158.56</v>
      </c>
      <c r="C11" s="23"/>
      <c r="D11" s="23"/>
      <c r="E11" s="23"/>
      <c r="F11" s="23"/>
    </row>
    <row r="12" spans="1:6" x14ac:dyDescent="0.2">
      <c r="A12" t="s">
        <v>193</v>
      </c>
      <c r="B12" s="23">
        <v>1357.5</v>
      </c>
      <c r="C12" s="23">
        <f>1221.75+1725</f>
        <v>2946.75</v>
      </c>
      <c r="D12" s="23"/>
      <c r="E12" s="23"/>
      <c r="F12" s="23"/>
    </row>
    <row r="13" spans="1:6" x14ac:dyDescent="0.2">
      <c r="A13" t="s">
        <v>194</v>
      </c>
      <c r="B13" s="23"/>
      <c r="C13" s="23">
        <v>336.34</v>
      </c>
      <c r="D13" s="23"/>
      <c r="E13" s="23"/>
      <c r="F13" s="23"/>
    </row>
    <row r="14" spans="1:6" x14ac:dyDescent="0.2">
      <c r="A14" t="s">
        <v>195</v>
      </c>
      <c r="B14" s="23"/>
      <c r="C14" s="23">
        <v>648.97</v>
      </c>
      <c r="D14" s="23"/>
      <c r="E14" s="23"/>
      <c r="F14" s="23"/>
    </row>
    <row r="15" spans="1:6" x14ac:dyDescent="0.2">
      <c r="A15" t="s">
        <v>196</v>
      </c>
      <c r="B15" s="23">
        <v>24969.82</v>
      </c>
      <c r="C15" s="23"/>
      <c r="D15" s="23"/>
      <c r="E15" s="23"/>
      <c r="F15" s="23"/>
    </row>
    <row r="16" spans="1:6" x14ac:dyDescent="0.2">
      <c r="A16" t="s">
        <v>197</v>
      </c>
      <c r="B16" s="23">
        <v>-7.37</v>
      </c>
      <c r="C16" s="23"/>
      <c r="D16" s="23"/>
      <c r="E16" s="23"/>
      <c r="F16" s="23"/>
    </row>
    <row r="17" spans="1:6" x14ac:dyDescent="0.2">
      <c r="A17" t="s">
        <v>198</v>
      </c>
      <c r="B17" s="23">
        <v>3418.97</v>
      </c>
      <c r="C17" s="23"/>
      <c r="D17" s="23"/>
      <c r="E17" s="23"/>
      <c r="F17" s="23"/>
    </row>
    <row r="18" spans="1:6" x14ac:dyDescent="0.2">
      <c r="A18" t="s">
        <v>199</v>
      </c>
      <c r="B18" s="23">
        <v>310.60000000000002</v>
      </c>
      <c r="C18" s="23"/>
      <c r="D18" s="23"/>
      <c r="E18" s="23"/>
      <c r="F18" s="23"/>
    </row>
    <row r="19" spans="1:6" x14ac:dyDescent="0.2">
      <c r="A19" t="s">
        <v>200</v>
      </c>
      <c r="B19" s="23">
        <v>2067.83</v>
      </c>
      <c r="C19" s="23"/>
      <c r="D19" s="23"/>
      <c r="E19" s="23"/>
      <c r="F19" s="23"/>
    </row>
    <row r="20" spans="1:6" x14ac:dyDescent="0.2">
      <c r="A20" t="s">
        <v>201</v>
      </c>
      <c r="B20" s="23">
        <v>35.090000000000003</v>
      </c>
      <c r="C20" s="23">
        <v>63.45</v>
      </c>
      <c r="D20" s="23"/>
      <c r="E20" s="23"/>
      <c r="F20" s="23"/>
    </row>
    <row r="21" spans="1:6" x14ac:dyDescent="0.2">
      <c r="A21" t="s">
        <v>202</v>
      </c>
      <c r="B21" s="23">
        <v>59.69</v>
      </c>
      <c r="C21" s="23"/>
      <c r="D21" s="23"/>
      <c r="E21" s="23"/>
      <c r="F21" s="23"/>
    </row>
    <row r="22" spans="1:6" x14ac:dyDescent="0.2">
      <c r="A22" t="s">
        <v>203</v>
      </c>
      <c r="B22" s="23">
        <v>2727.72</v>
      </c>
      <c r="C22" s="23"/>
      <c r="D22" s="23"/>
      <c r="E22" s="23"/>
      <c r="F22" s="23"/>
    </row>
    <row r="23" spans="1:6" x14ac:dyDescent="0.2">
      <c r="A23" t="s">
        <v>204</v>
      </c>
      <c r="B23" s="23">
        <f>65+184.8+38.6</f>
        <v>288.40000000000003</v>
      </c>
      <c r="C23" s="23">
        <v>298.41000000000003</v>
      </c>
      <c r="D23" s="23"/>
      <c r="E23" s="23"/>
      <c r="F23" s="23"/>
    </row>
    <row r="24" spans="1:6" x14ac:dyDescent="0.2">
      <c r="A24" t="s">
        <v>205</v>
      </c>
      <c r="B24" s="23">
        <v>2913.57</v>
      </c>
      <c r="C24" s="23"/>
      <c r="D24" s="23"/>
      <c r="E24" s="23"/>
      <c r="F24" s="23"/>
    </row>
    <row r="25" spans="1:6" x14ac:dyDescent="0.2">
      <c r="A25" t="s">
        <v>206</v>
      </c>
      <c r="B25" s="23">
        <v>571.04</v>
      </c>
      <c r="C25" s="23"/>
      <c r="D25" s="23"/>
      <c r="E25" s="23"/>
      <c r="F25" s="23"/>
    </row>
    <row r="26" spans="1:6" x14ac:dyDescent="0.2">
      <c r="A26" t="s">
        <v>207</v>
      </c>
      <c r="B26" s="23">
        <v>65.36</v>
      </c>
      <c r="C26" s="23"/>
      <c r="D26" s="23"/>
      <c r="E26" s="23"/>
      <c r="F26" s="23"/>
    </row>
    <row r="27" spans="1:6" x14ac:dyDescent="0.2">
      <c r="A27" t="s">
        <v>208</v>
      </c>
      <c r="B27" s="23">
        <v>62.64</v>
      </c>
      <c r="C27" s="23">
        <v>52.93</v>
      </c>
      <c r="D27" s="23"/>
      <c r="E27" s="23"/>
      <c r="F27" s="23"/>
    </row>
    <row r="28" spans="1:6" x14ac:dyDescent="0.2">
      <c r="A28" t="s">
        <v>209</v>
      </c>
      <c r="B28" s="23">
        <v>-1933.05</v>
      </c>
      <c r="C28" s="23"/>
      <c r="D28" s="23"/>
      <c r="E28" s="23"/>
      <c r="F28" s="23"/>
    </row>
    <row r="29" spans="1:6" x14ac:dyDescent="0.2">
      <c r="A29" t="s">
        <v>210</v>
      </c>
      <c r="B29" s="23">
        <v>422.12</v>
      </c>
      <c r="C29" s="23"/>
      <c r="D29" s="23"/>
      <c r="E29" s="23"/>
      <c r="F29" s="23"/>
    </row>
    <row r="30" spans="1:6" x14ac:dyDescent="0.2">
      <c r="A30" t="s">
        <v>211</v>
      </c>
      <c r="B30" s="23">
        <v>338</v>
      </c>
      <c r="C30" s="23"/>
      <c r="D30" s="23"/>
      <c r="E30" s="23"/>
      <c r="F30" s="23"/>
    </row>
    <row r="31" spans="1:6" x14ac:dyDescent="0.2">
      <c r="A31" t="s">
        <v>212</v>
      </c>
      <c r="B31" s="23">
        <v>1215</v>
      </c>
      <c r="C31" s="23"/>
      <c r="D31" s="23"/>
      <c r="E31" s="23"/>
      <c r="F31" s="23"/>
    </row>
    <row r="32" spans="1:6" x14ac:dyDescent="0.2">
      <c r="A32" t="s">
        <v>213</v>
      </c>
      <c r="B32" s="23">
        <v>88.1</v>
      </c>
      <c r="C32" s="23"/>
      <c r="D32" s="23"/>
      <c r="E32" s="23"/>
      <c r="F32" s="23"/>
    </row>
    <row r="33" spans="1:6" x14ac:dyDescent="0.2">
      <c r="A33" t="s">
        <v>214</v>
      </c>
      <c r="B33" s="23">
        <v>133.32</v>
      </c>
      <c r="C33" s="23"/>
      <c r="D33" s="23"/>
      <c r="E33" s="23"/>
      <c r="F33" s="23"/>
    </row>
    <row r="34" spans="1:6" x14ac:dyDescent="0.2">
      <c r="A34" t="s">
        <v>215</v>
      </c>
      <c r="B34" s="23">
        <f>95.82+135.11</f>
        <v>230.93</v>
      </c>
      <c r="C34" s="23">
        <v>91.28</v>
      </c>
      <c r="D34" s="23"/>
      <c r="E34" s="23"/>
      <c r="F34" s="23"/>
    </row>
    <row r="35" spans="1:6" x14ac:dyDescent="0.2">
      <c r="A35" t="s">
        <v>216</v>
      </c>
      <c r="B35" s="23"/>
      <c r="C35" s="23">
        <v>37.39</v>
      </c>
      <c r="D35" s="23"/>
      <c r="E35" s="23"/>
      <c r="F35" s="23"/>
    </row>
    <row r="36" spans="1:6" x14ac:dyDescent="0.2">
      <c r="A36" t="s">
        <v>217</v>
      </c>
      <c r="B36" s="23">
        <v>6281.8</v>
      </c>
      <c r="C36" s="23"/>
      <c r="D36" s="23"/>
      <c r="E36" s="23"/>
      <c r="F36" s="23"/>
    </row>
    <row r="37" spans="1:6" x14ac:dyDescent="0.2">
      <c r="A37" t="s">
        <v>218</v>
      </c>
      <c r="B37" s="23">
        <v>9216.35</v>
      </c>
      <c r="C37" s="23"/>
      <c r="D37" s="23"/>
      <c r="E37" s="23"/>
      <c r="F37" s="23"/>
    </row>
    <row r="38" spans="1:6" x14ac:dyDescent="0.2">
      <c r="A38" t="s">
        <v>219</v>
      </c>
      <c r="B38" s="23">
        <v>2915.67</v>
      </c>
      <c r="C38" s="23"/>
      <c r="D38" s="23"/>
      <c r="E38" s="23"/>
      <c r="F38" s="23"/>
    </row>
    <row r="39" spans="1:6" x14ac:dyDescent="0.2">
      <c r="A39" t="s">
        <v>220</v>
      </c>
      <c r="B39" s="23">
        <v>-18.350000000000001</v>
      </c>
      <c r="C39" s="23">
        <f>15.56+18.17</f>
        <v>33.730000000000004</v>
      </c>
      <c r="D39" s="23"/>
      <c r="E39" s="23"/>
      <c r="F39" s="23"/>
    </row>
    <row r="40" spans="1:6" x14ac:dyDescent="0.2">
      <c r="A40" t="s">
        <v>221</v>
      </c>
      <c r="B40" s="23">
        <v>467.66</v>
      </c>
      <c r="C40" s="23"/>
      <c r="D40" s="23"/>
      <c r="E40" s="23"/>
      <c r="F40" s="23"/>
    </row>
    <row r="41" spans="1:6" x14ac:dyDescent="0.2">
      <c r="A41" t="s">
        <v>222</v>
      </c>
      <c r="B41" s="23">
        <f>37.1+45+56.3</f>
        <v>138.39999999999998</v>
      </c>
      <c r="C41" s="23"/>
      <c r="D41" s="23"/>
      <c r="E41" s="23"/>
      <c r="F41" s="23"/>
    </row>
    <row r="42" spans="1:6" x14ac:dyDescent="0.2">
      <c r="A42" t="s">
        <v>223</v>
      </c>
      <c r="B42" s="23">
        <f>80+40</f>
        <v>120</v>
      </c>
      <c r="C42" s="23"/>
      <c r="D42" s="23"/>
      <c r="E42" s="23"/>
      <c r="F42" s="23"/>
    </row>
    <row r="43" spans="1:6" x14ac:dyDescent="0.2">
      <c r="A43" t="s">
        <v>224</v>
      </c>
      <c r="B43" s="23">
        <v>13.9</v>
      </c>
      <c r="C43" s="23"/>
      <c r="D43" s="23"/>
      <c r="E43" s="23"/>
      <c r="F43" s="23"/>
    </row>
    <row r="44" spans="1:6" x14ac:dyDescent="0.2">
      <c r="A44" t="s">
        <v>225</v>
      </c>
      <c r="B44" s="23">
        <f>17.4+226.2</f>
        <v>243.6</v>
      </c>
      <c r="C44" s="23">
        <v>802.5</v>
      </c>
      <c r="D44" s="23"/>
      <c r="E44" s="23"/>
      <c r="F44" s="23"/>
    </row>
    <row r="45" spans="1:6" x14ac:dyDescent="0.2">
      <c r="A45" t="s">
        <v>226</v>
      </c>
      <c r="B45" s="23"/>
      <c r="C45" s="23">
        <v>220.95</v>
      </c>
      <c r="D45" s="23"/>
      <c r="E45" s="23"/>
      <c r="F45" s="23"/>
    </row>
    <row r="46" spans="1:6" x14ac:dyDescent="0.2">
      <c r="A46" t="s">
        <v>227</v>
      </c>
      <c r="B46" s="23"/>
      <c r="C46" s="23">
        <v>10</v>
      </c>
      <c r="D46" s="23"/>
      <c r="E46" s="23"/>
      <c r="F46" s="23"/>
    </row>
    <row r="47" spans="1:6" x14ac:dyDescent="0.2">
      <c r="A47" t="s">
        <v>228</v>
      </c>
      <c r="B47" s="23">
        <v>20</v>
      </c>
      <c r="C47" s="23"/>
      <c r="D47" s="23"/>
      <c r="E47" s="23"/>
      <c r="F47" s="23"/>
    </row>
    <row r="48" spans="1:6" x14ac:dyDescent="0.2">
      <c r="A48" t="s">
        <v>229</v>
      </c>
      <c r="B48" s="23">
        <v>1803.1</v>
      </c>
      <c r="C48" s="23"/>
      <c r="D48" s="23"/>
      <c r="E48" s="23"/>
      <c r="F48" s="23"/>
    </row>
    <row r="49" spans="1:7" x14ac:dyDescent="0.2">
      <c r="A49" t="s">
        <v>230</v>
      </c>
      <c r="B49" s="23">
        <v>64.67</v>
      </c>
      <c r="C49" s="23"/>
      <c r="D49" s="23"/>
      <c r="E49" s="23"/>
      <c r="F49" s="23"/>
    </row>
    <row r="50" spans="1:7" x14ac:dyDescent="0.2">
      <c r="A50" t="s">
        <v>231</v>
      </c>
      <c r="B50" s="23"/>
      <c r="C50" s="24">
        <f>62.08+91.25+91.94</f>
        <v>245.26999999999998</v>
      </c>
      <c r="D50" s="23"/>
      <c r="E50" s="23"/>
      <c r="F50" s="23"/>
    </row>
    <row r="51" spans="1:7" x14ac:dyDescent="0.2">
      <c r="A51" t="s">
        <v>232</v>
      </c>
      <c r="B51" s="23">
        <f>94.2+15.2</f>
        <v>109.4</v>
      </c>
      <c r="C51" s="23">
        <f>222.92+46.58</f>
        <v>269.5</v>
      </c>
      <c r="D51" s="23"/>
      <c r="E51" s="23"/>
      <c r="F51" s="23"/>
    </row>
    <row r="52" spans="1:7" x14ac:dyDescent="0.2">
      <c r="A52" t="s">
        <v>233</v>
      </c>
      <c r="B52" s="23">
        <v>1641.94</v>
      </c>
      <c r="C52" s="23"/>
      <c r="D52" s="23"/>
      <c r="E52" s="23"/>
      <c r="F52" s="23"/>
    </row>
    <row r="53" spans="1:7" x14ac:dyDescent="0.2">
      <c r="A53" t="s">
        <v>234</v>
      </c>
      <c r="B53" s="23"/>
      <c r="C53" s="23">
        <v>394.52</v>
      </c>
      <c r="D53" s="23"/>
      <c r="E53" s="23"/>
      <c r="F53" s="23"/>
    </row>
    <row r="54" spans="1:7" x14ac:dyDescent="0.2">
      <c r="A54" t="s">
        <v>235</v>
      </c>
      <c r="B54" s="23">
        <f>56.61+130.49+134.82+56.61+56.61+162.42</f>
        <v>597.56000000000006</v>
      </c>
      <c r="C54" s="23">
        <f>62.02+133.2+60.08+133.2</f>
        <v>388.5</v>
      </c>
      <c r="D54" s="23"/>
      <c r="E54" s="23"/>
      <c r="F54" s="23"/>
    </row>
    <row r="55" spans="1:7" x14ac:dyDescent="0.2">
      <c r="A55" t="s">
        <v>236</v>
      </c>
      <c r="B55" s="23">
        <v>28.5</v>
      </c>
      <c r="C55" s="23">
        <v>324.55</v>
      </c>
      <c r="D55" s="23"/>
      <c r="E55" s="23"/>
      <c r="F55" s="23"/>
    </row>
    <row r="56" spans="1:7" x14ac:dyDescent="0.2">
      <c r="A56" t="s">
        <v>237</v>
      </c>
      <c r="B56" s="23">
        <v>181.56</v>
      </c>
      <c r="C56" s="23">
        <v>477.1</v>
      </c>
      <c r="D56" s="23"/>
      <c r="E56" s="23"/>
      <c r="F56" s="23"/>
    </row>
    <row r="57" spans="1:7" x14ac:dyDescent="0.2">
      <c r="A57" t="s">
        <v>238</v>
      </c>
      <c r="B57" s="25">
        <v>189.44</v>
      </c>
      <c r="C57" s="25"/>
      <c r="D57" s="23"/>
      <c r="E57" s="23"/>
      <c r="F57" s="23"/>
    </row>
    <row r="58" spans="1:7" x14ac:dyDescent="0.2">
      <c r="B58" s="23">
        <f>SUM(B3:B57)</f>
        <v>74438.109999999986</v>
      </c>
      <c r="C58" s="23">
        <f>SUM(C3:C57)</f>
        <v>7911.7500000000009</v>
      </c>
      <c r="D58" s="23"/>
      <c r="E58" s="23"/>
      <c r="F58" s="23"/>
      <c r="G58" s="26">
        <f>SUM(B58:F58)</f>
        <v>82349.859999999986</v>
      </c>
    </row>
    <row r="59" spans="1:7" x14ac:dyDescent="0.2">
      <c r="A59" s="22" t="s">
        <v>103</v>
      </c>
      <c r="B59" s="23"/>
      <c r="C59" s="23"/>
      <c r="D59" s="23"/>
      <c r="E59" s="23"/>
      <c r="F59" s="23"/>
    </row>
    <row r="60" spans="1:7" x14ac:dyDescent="0.2">
      <c r="A60" t="s">
        <v>239</v>
      </c>
      <c r="B60" s="23">
        <v>391.73</v>
      </c>
      <c r="C60" s="23"/>
      <c r="D60" s="23"/>
      <c r="E60" s="23"/>
      <c r="F60" s="23"/>
    </row>
    <row r="61" spans="1:7" x14ac:dyDescent="0.2">
      <c r="A61" t="s">
        <v>240</v>
      </c>
      <c r="B61" s="23"/>
      <c r="C61" s="23">
        <v>107.14</v>
      </c>
      <c r="D61" s="23"/>
      <c r="E61" s="23"/>
      <c r="F61" s="23"/>
    </row>
    <row r="62" spans="1:7" x14ac:dyDescent="0.2">
      <c r="A62" t="s">
        <v>241</v>
      </c>
      <c r="B62" s="23">
        <v>130.59</v>
      </c>
      <c r="C62" s="23"/>
      <c r="D62" s="23"/>
      <c r="E62" s="23"/>
      <c r="F62" s="23"/>
    </row>
    <row r="63" spans="1:7" x14ac:dyDescent="0.2">
      <c r="A63" t="s">
        <v>242</v>
      </c>
      <c r="B63" s="23">
        <v>4067</v>
      </c>
      <c r="C63" s="23"/>
      <c r="D63" s="23"/>
      <c r="E63" s="23"/>
      <c r="F63" s="23"/>
    </row>
    <row r="64" spans="1:7" x14ac:dyDescent="0.2">
      <c r="A64" t="s">
        <v>199</v>
      </c>
      <c r="B64" s="23"/>
      <c r="C64" s="23">
        <v>215.94</v>
      </c>
      <c r="D64" s="23"/>
      <c r="E64" s="23"/>
      <c r="F64" s="23"/>
    </row>
    <row r="65" spans="1:7" x14ac:dyDescent="0.2">
      <c r="A65" t="s">
        <v>243</v>
      </c>
      <c r="B65" s="23">
        <f>105.62+347.47+449.06+146</f>
        <v>1048.1500000000001</v>
      </c>
      <c r="C65" s="23">
        <f>542.72+283.26</f>
        <v>825.98</v>
      </c>
      <c r="D65" s="23"/>
      <c r="E65" s="23"/>
      <c r="F65" s="23"/>
    </row>
    <row r="66" spans="1:7" x14ac:dyDescent="0.2">
      <c r="A66" t="s">
        <v>244</v>
      </c>
      <c r="B66" s="23">
        <f>265+135</f>
        <v>400</v>
      </c>
      <c r="C66" s="23"/>
      <c r="D66" s="23"/>
      <c r="E66" s="23"/>
      <c r="F66" s="23"/>
    </row>
    <row r="67" spans="1:7" x14ac:dyDescent="0.2">
      <c r="A67" t="s">
        <v>245</v>
      </c>
      <c r="B67" s="23">
        <v>82.11</v>
      </c>
      <c r="C67" s="23"/>
      <c r="D67" s="23"/>
      <c r="E67" s="23"/>
      <c r="F67" s="23"/>
    </row>
    <row r="68" spans="1:7" x14ac:dyDescent="0.2">
      <c r="A68" t="s">
        <v>246</v>
      </c>
      <c r="B68" s="25"/>
      <c r="C68" s="25">
        <v>915</v>
      </c>
      <c r="D68" s="23"/>
      <c r="E68" s="23"/>
      <c r="F68" s="23"/>
    </row>
    <row r="69" spans="1:7" x14ac:dyDescent="0.2">
      <c r="B69" s="23">
        <f>SUM(B60:B68)</f>
        <v>6119.579999999999</v>
      </c>
      <c r="C69" s="23">
        <f>SUM(C60:C68)</f>
        <v>2064.06</v>
      </c>
      <c r="D69" s="23"/>
      <c r="E69" s="23"/>
      <c r="F69" s="23"/>
      <c r="G69" s="26">
        <f>SUM(B69:F69)</f>
        <v>8183.6399999999994</v>
      </c>
    </row>
    <row r="70" spans="1:7" x14ac:dyDescent="0.2">
      <c r="B70" s="23"/>
      <c r="C70" s="23"/>
      <c r="D70" s="23"/>
      <c r="E70" s="23"/>
      <c r="F70" s="23"/>
    </row>
    <row r="71" spans="1:7" x14ac:dyDescent="0.2">
      <c r="A71" s="22" t="s">
        <v>35</v>
      </c>
      <c r="B71" s="23"/>
      <c r="C71" s="23"/>
      <c r="D71" s="23"/>
      <c r="E71" s="23"/>
      <c r="F71" s="23"/>
    </row>
    <row r="72" spans="1:7" x14ac:dyDescent="0.2">
      <c r="A72" t="s">
        <v>216</v>
      </c>
      <c r="B72" s="23">
        <v>12.36</v>
      </c>
      <c r="C72" s="23"/>
      <c r="D72" s="23"/>
      <c r="E72" s="23"/>
      <c r="F72" s="23"/>
    </row>
    <row r="73" spans="1:7" x14ac:dyDescent="0.2">
      <c r="A73" t="s">
        <v>247</v>
      </c>
      <c r="B73" s="23">
        <f>790.65+725.39+804.65</f>
        <v>2320.69</v>
      </c>
      <c r="C73" s="23">
        <f>667.14+534.52</f>
        <v>1201.6599999999999</v>
      </c>
      <c r="D73" s="23"/>
      <c r="E73" s="23"/>
      <c r="F73" s="23"/>
    </row>
    <row r="74" spans="1:7" x14ac:dyDescent="0.2">
      <c r="A74" t="s">
        <v>248</v>
      </c>
      <c r="B74" s="25">
        <v>11511</v>
      </c>
      <c r="C74" s="25"/>
      <c r="D74" s="23"/>
      <c r="E74" s="23"/>
      <c r="F74" s="23"/>
    </row>
    <row r="75" spans="1:7" x14ac:dyDescent="0.2">
      <c r="B75" s="26">
        <f>SUM(B72:B74)</f>
        <v>13844.05</v>
      </c>
      <c r="C75" s="26">
        <f>SUM(C72:C74)</f>
        <v>1201.6599999999999</v>
      </c>
      <c r="G75" s="27">
        <f>SUM(B75:F75)</f>
        <v>15045.71</v>
      </c>
    </row>
    <row r="76" spans="1:7" x14ac:dyDescent="0.2">
      <c r="B76" s="26">
        <f>B75+B69+B58</f>
        <v>94401.739999999991</v>
      </c>
      <c r="C76" s="26">
        <f>C75+C69+C58</f>
        <v>11177.470000000001</v>
      </c>
      <c r="G76" s="26">
        <f>SUM(G58:G75)</f>
        <v>105579.20999999999</v>
      </c>
    </row>
  </sheetData>
  <pageMargins left="0.75" right="0.75" top="1" bottom="1" header="0.5" footer="0.5"/>
  <pageSetup scale="64" orientation="portrait" verticalDpi="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5"/>
  <sheetViews>
    <sheetView workbookViewId="0">
      <pane ySplit="2" topLeftCell="A3" activePane="bottomLeft" state="frozen"/>
      <selection pane="bottomLeft" activeCell="A23" sqref="A23"/>
    </sheetView>
  </sheetViews>
  <sheetFormatPr defaultRowHeight="12.75" x14ac:dyDescent="0.2"/>
  <cols>
    <col min="1" max="1" width="53.140625" bestFit="1" customWidth="1"/>
    <col min="2" max="2" width="21.140625" bestFit="1" customWidth="1"/>
    <col min="3" max="3" width="12" style="129" customWidth="1"/>
    <col min="4" max="4" width="12.28515625" style="129" bestFit="1" customWidth="1"/>
    <col min="5" max="5" width="58.5703125" bestFit="1" customWidth="1"/>
  </cols>
  <sheetData>
    <row r="1" spans="1:5" ht="18" x14ac:dyDescent="0.25">
      <c r="E1" s="95" t="s">
        <v>514</v>
      </c>
    </row>
    <row r="2" spans="1:5" s="130" customFormat="1" ht="36.75" customHeight="1" x14ac:dyDescent="0.2">
      <c r="A2" s="130" t="s">
        <v>434</v>
      </c>
      <c r="B2" s="130" t="s">
        <v>435</v>
      </c>
      <c r="C2" s="131" t="s">
        <v>436</v>
      </c>
      <c r="D2" s="131" t="s">
        <v>515</v>
      </c>
      <c r="E2" s="130" t="s">
        <v>439</v>
      </c>
    </row>
    <row r="3" spans="1:5" x14ac:dyDescent="0.2">
      <c r="A3" s="132" t="s">
        <v>516</v>
      </c>
      <c r="B3" s="30" t="s">
        <v>517</v>
      </c>
      <c r="C3" s="133">
        <v>24987</v>
      </c>
      <c r="D3" s="133">
        <v>24987</v>
      </c>
      <c r="E3" s="31"/>
    </row>
    <row r="4" spans="1:5" x14ac:dyDescent="0.2">
      <c r="A4" s="134" t="s">
        <v>518</v>
      </c>
      <c r="B4" s="34"/>
      <c r="C4" s="127"/>
      <c r="D4" s="127"/>
      <c r="E4" s="36"/>
    </row>
    <row r="5" spans="1:5" x14ac:dyDescent="0.2">
      <c r="A5" s="134" t="s">
        <v>519</v>
      </c>
      <c r="B5" s="34"/>
      <c r="C5" s="127"/>
      <c r="D5" s="127"/>
      <c r="E5" s="36"/>
    </row>
    <row r="6" spans="1:5" x14ac:dyDescent="0.2">
      <c r="A6" s="134" t="s">
        <v>520</v>
      </c>
      <c r="B6" s="34"/>
      <c r="C6" s="127"/>
      <c r="D6" s="127"/>
      <c r="E6" s="36"/>
    </row>
    <row r="7" spans="1:5" x14ac:dyDescent="0.2">
      <c r="A7" s="135" t="s">
        <v>521</v>
      </c>
      <c r="B7" s="14"/>
      <c r="C7" s="136"/>
      <c r="D7" s="136"/>
      <c r="E7" s="52"/>
    </row>
    <row r="8" spans="1:5" x14ac:dyDescent="0.2">
      <c r="A8" s="132" t="s">
        <v>522</v>
      </c>
      <c r="B8" s="30" t="s">
        <v>517</v>
      </c>
      <c r="C8" s="133">
        <v>123725</v>
      </c>
      <c r="D8" s="133">
        <f>62896.5+60828.5</f>
        <v>123725</v>
      </c>
      <c r="E8" s="31"/>
    </row>
    <row r="9" spans="1:5" x14ac:dyDescent="0.2">
      <c r="A9" s="134" t="s">
        <v>523</v>
      </c>
      <c r="B9" s="34"/>
      <c r="C9" s="127"/>
      <c r="D9" s="127"/>
      <c r="E9" s="36"/>
    </row>
    <row r="10" spans="1:5" x14ac:dyDescent="0.2">
      <c r="A10" s="134" t="s">
        <v>524</v>
      </c>
      <c r="B10" s="34"/>
      <c r="C10" s="127"/>
      <c r="D10" s="127"/>
      <c r="E10" s="36"/>
    </row>
    <row r="11" spans="1:5" x14ac:dyDescent="0.2">
      <c r="A11" s="135" t="s">
        <v>525</v>
      </c>
      <c r="B11" s="14"/>
      <c r="C11" s="136"/>
      <c r="D11" s="136"/>
      <c r="E11" s="52"/>
    </row>
    <row r="12" spans="1:5" s="56" customFormat="1" x14ac:dyDescent="0.2">
      <c r="A12" s="137" t="s">
        <v>526</v>
      </c>
      <c r="B12" s="80" t="s">
        <v>517</v>
      </c>
      <c r="C12" s="138">
        <v>43480</v>
      </c>
      <c r="D12" s="138">
        <v>43480</v>
      </c>
      <c r="E12" s="139"/>
    </row>
    <row r="13" spans="1:5" s="56" customFormat="1" x14ac:dyDescent="0.2">
      <c r="A13" s="137" t="s">
        <v>526</v>
      </c>
      <c r="B13" s="80" t="s">
        <v>517</v>
      </c>
      <c r="C13" s="138">
        <v>42450</v>
      </c>
      <c r="D13" s="138">
        <v>42450</v>
      </c>
      <c r="E13" s="139"/>
    </row>
    <row r="14" spans="1:5" x14ac:dyDescent="0.2">
      <c r="A14" s="69" t="s">
        <v>527</v>
      </c>
      <c r="B14" s="70" t="s">
        <v>453</v>
      </c>
      <c r="C14" s="140">
        <v>109110.8</v>
      </c>
      <c r="D14" s="140">
        <v>109110.8</v>
      </c>
      <c r="E14" s="79"/>
    </row>
    <row r="15" spans="1:5" x14ac:dyDescent="0.2">
      <c r="A15" s="69" t="s">
        <v>528</v>
      </c>
      <c r="B15" s="70" t="s">
        <v>529</v>
      </c>
      <c r="C15" s="140">
        <v>19627</v>
      </c>
      <c r="D15" s="140">
        <v>19627</v>
      </c>
      <c r="E15" s="79"/>
    </row>
    <row r="16" spans="1:5" x14ac:dyDescent="0.2">
      <c r="A16" s="69" t="s">
        <v>530</v>
      </c>
      <c r="B16" s="70" t="s">
        <v>531</v>
      </c>
      <c r="C16" s="140">
        <v>14062.69</v>
      </c>
      <c r="D16" s="140">
        <v>14062.69</v>
      </c>
      <c r="E16" s="79"/>
    </row>
    <row r="17" spans="1:5" x14ac:dyDescent="0.2">
      <c r="A17" s="69" t="s">
        <v>532</v>
      </c>
      <c r="B17" s="70" t="s">
        <v>533</v>
      </c>
      <c r="C17" s="140">
        <v>11210</v>
      </c>
      <c r="D17" s="140">
        <f>5924+5924</f>
        <v>11848</v>
      </c>
      <c r="E17" s="79"/>
    </row>
    <row r="18" spans="1:5" s="56" customFormat="1" x14ac:dyDescent="0.2">
      <c r="A18" s="137" t="s">
        <v>534</v>
      </c>
      <c r="B18" s="80" t="s">
        <v>517</v>
      </c>
      <c r="C18" s="138">
        <v>12667</v>
      </c>
      <c r="D18" s="138">
        <v>12667</v>
      </c>
      <c r="E18" s="139"/>
    </row>
    <row r="19" spans="1:5" x14ac:dyDescent="0.2">
      <c r="A19" s="69" t="s">
        <v>535</v>
      </c>
      <c r="B19" s="70" t="s">
        <v>453</v>
      </c>
      <c r="C19" s="140">
        <v>13794.05</v>
      </c>
      <c r="D19" s="140">
        <v>13794.05</v>
      </c>
      <c r="E19" s="79"/>
    </row>
    <row r="20" spans="1:5" x14ac:dyDescent="0.2">
      <c r="A20" s="69" t="s">
        <v>536</v>
      </c>
      <c r="B20" s="70" t="s">
        <v>517</v>
      </c>
      <c r="C20" s="140">
        <v>9772.52</v>
      </c>
      <c r="D20" s="140">
        <v>9772.52</v>
      </c>
      <c r="E20" s="79"/>
    </row>
    <row r="21" spans="1:5" x14ac:dyDescent="0.2">
      <c r="A21" s="69" t="s">
        <v>537</v>
      </c>
      <c r="B21" s="70" t="s">
        <v>538</v>
      </c>
      <c r="C21" s="140">
        <v>41288</v>
      </c>
      <c r="D21" s="140">
        <f>13762+27525</f>
        <v>41287</v>
      </c>
      <c r="E21" s="79"/>
    </row>
    <row r="22" spans="1:5" x14ac:dyDescent="0.2">
      <c r="A22" s="135" t="s">
        <v>539</v>
      </c>
      <c r="B22" s="14" t="s">
        <v>517</v>
      </c>
      <c r="C22" s="136">
        <v>19750</v>
      </c>
      <c r="D22" s="136">
        <v>19171.5</v>
      </c>
      <c r="E22" s="52"/>
    </row>
    <row r="24" spans="1:5" s="2" customFormat="1" ht="13.5" thickBot="1" x14ac:dyDescent="0.25">
      <c r="A24" s="2" t="s">
        <v>540</v>
      </c>
      <c r="C24" s="141">
        <f>SUM(C2:C23)</f>
        <v>485924.06</v>
      </c>
      <c r="D24" s="141">
        <f>SUM(D2:D23)</f>
        <v>485982.56</v>
      </c>
    </row>
    <row r="25" spans="1:5" ht="13.5" thickTop="1" x14ac:dyDescent="0.2"/>
  </sheetData>
  <pageMargins left="0.75" right="0.75" top="1" bottom="1" header="0.5" footer="0.5"/>
  <pageSetup paperSize="5" orientation="landscape" verticalDpi="0" r:id="rId1"/>
  <headerFooter alignWithMargins="0">
    <oddFooter xml:space="preserve">&amp;R&amp;"Arial,Bold"&amp;14PROCEDURES:&amp;"Arial,Regular"&amp;10  Selected all 1999 Plant Equipment additions &gt; $9,000 and tied to vendor invoices and check stub.  On a test basis also tied to canceled check.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Summary</vt:lpstr>
      <vt:lpstr>Employ &amp; Farmer Agreements</vt:lpstr>
      <vt:lpstr>Lease Agreements</vt:lpstr>
      <vt:lpstr>Lease  Summary</vt:lpstr>
      <vt:lpstr>Employees</vt:lpstr>
      <vt:lpstr>Financial Statements</vt:lpstr>
      <vt:lpstr>Ratio Analysis</vt:lpstr>
      <vt:lpstr>APAging</vt:lpstr>
      <vt:lpstr>PlantSummary</vt:lpstr>
      <vt:lpstr>FarmSummary</vt:lpstr>
      <vt:lpstr>FarmSummary!Print_Area</vt:lpstr>
      <vt:lpstr>'Ratio Analysis'!Print_Area</vt:lpstr>
      <vt:lpstr>FarmSummary!Print_Titles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serwin</dc:creator>
  <cp:lastModifiedBy>Jan Havlíček</cp:lastModifiedBy>
  <cp:lastPrinted>2000-07-06T19:47:33Z</cp:lastPrinted>
  <dcterms:created xsi:type="dcterms:W3CDTF">2000-06-21T16:40:10Z</dcterms:created>
  <dcterms:modified xsi:type="dcterms:W3CDTF">2023-09-11T23:42:13Z</dcterms:modified>
</cp:coreProperties>
</file>