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C15CD2-DAE4-402F-99C1-10FF9DF5634D}" xr6:coauthVersionLast="47" xr6:coauthVersionMax="47" xr10:uidLastSave="{00000000-0000-0000-0000-000000000000}"/>
  <bookViews>
    <workbookView xWindow="-120" yWindow="-120" windowWidth="23280" windowHeight="1320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<sst xmlns="http://schemas.openxmlformats.org/spreadsheetml/2006/main" count="357" uniqueCount="141">
  <si>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</si>
  <si>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</si>
  <si>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</si>
  <si>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</si>
  <si>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</si>
  <si>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</si>
  <si>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</si>
  <si>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</si>
  <si>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</si>
  <si>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</si>
  <si>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</si>
  <si>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</si>
  <si>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</si>
  <si>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</si>
  <si>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</si>
  <si>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</si>
  <si>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</si>
  <si>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</si>
  <si>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</si>
  <si>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</si>
  <si>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</si>
  <si>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</si>
  <si>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</si>
  <si>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</si>
  <si>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</si>
  <si>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</si>
  <si>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</si>
  <si>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</si>
  <si>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</si>
  <si>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</si>
  <si>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</si>
  <si>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</si>
  <si>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</si>
  <si>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</si>
  <si>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</si>
  <si>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</si>
  <si>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</si>
  <si>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</si>
  <si>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</si>
  <si>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</si>
  <si>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</si>
  <si>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</si>
  <si>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</si>
  <si>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</si>
  <si>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</si>
  <si>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</si>
  <si>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</si>
  <si>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</si>
  <si>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</si>
  <si>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</si>
  <si>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</si>
  <si>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</si>
  <si>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</si>
  <si>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</si>
  <si>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</si>
  <si>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</si>
  <si>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</si>
  <si>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</si>
  <si>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</si>
  <si>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</si>
  <si>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</si>
  <si>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</si>
  <si>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</si>
  <si>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</si>
  <si>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</si>
  <si>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</si>
  <si>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</si>
  <si>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</si>
  <si>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</si>
  <si>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</si>
  <si>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</si>
  <si>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</si>
  <si>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</si>
  <si>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</si>
  <si>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</si>
  <si>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</si>
  <si>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</si>
  <si>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</si>
  <si>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</si>
  <si>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</si>
  <si>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</si>
  <si>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</si>
  <si>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</si>
  <si>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</si>
  <si>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</si>
  <si>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</si>
  <si>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</si>
  <si>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</si>
  <si>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</si>
  <si>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</si>
  <si>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</si>
  <si>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</si>
  <si>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</si>
  <si>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</si>
  <si>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</si>
  <si>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</si>
  <si>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</si>
  <si>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</si>
  <si>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</si>
  <si>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</si>
  <si>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</si>
  <si>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</si>
  <si>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</si>
  <si>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</si>
  <si>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</si>
  <si>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</si>
  <si>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</si>
  <si>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</si>
  <si>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</si>
  <si>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</si>
  <si>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</si>
  <si>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</si>
  <si>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</si>
  <si>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</si>
  <si>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</si>
  <si>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</si>
  <si>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</si>
  <si>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</si>
  <si>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</si>
  <si>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</si>
  <si>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</si>
  <si>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</si>
  <si>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</si>
  <si>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</si>
  <si>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</si>
  <si>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</si>
  <si>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</si>
  <si>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</si>
  <si>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</si>
  <si>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</si>
  <si>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</si>
  <si>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</si>
  <si>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52003500</t>
  </si>
  <si>
    <t>Refreshment Center at Willard Inter-</t>
  </si>
  <si>
    <t>self</t>
  </si>
  <si>
    <t xml:space="preserve">Energy Bar Association - 2001 membership </t>
  </si>
  <si>
    <t xml:space="preserve">Energy Bar Association - Seminar:  Perspectives on the California Energy Crisis </t>
  </si>
  <si>
    <t>PrimeCo - cell phone charges and monthly service from 12/15/00 to 1/14/01</t>
  </si>
  <si>
    <t xml:space="preserve">   Continental, Washington DC (FERC mtg)</t>
  </si>
  <si>
    <t>52002000</t>
  </si>
  <si>
    <t>52004000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</si>
</sst>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5EB38101-72F2-4DFE-2AC8-4C608F37E1C4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31741740-A5CD-36A2-D87B-E8363F931454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0A95F94-EFD3-265B-B4F6-58F9E57FE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048DC855-B74C-B110-2C7D-A6C6B0158C7E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D35B0EEC-07DB-A3D6-77BB-070757A4FBF9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D8B96E2C-36C3-BC00-DD09-CFC9C266A3B2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6147549A-E9D3-4215-2377-17567BE3A17E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E49BB9A0-1109-A10D-7D67-9A29D45B0245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17C919F6-8236-2DF8-EA55-4D805547C4B5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935EF4B2-D2B8-0F55-847F-E430D3848713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3035C3CC-328A-F8F1-9232-7CF59B0C2EA0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21F561A5-5EDC-83A7-B507-590336B6047B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FC0189C6-9010-54E8-4E7C-BBE31B2EEB50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7AE08A2D-39DE-AA9B-7A95-13EC1B561A22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9C6E5E95-F99D-4C8E-6446-54B6D6BF0859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79FE4C73-4BBD-BCD6-B1D5-4ADCB61D7E76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C5CB4E2B-8511-2FDC-904D-0D7926F3DD5E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0594C0D9-AAD8-EE88-B830-AB6C92FE0B0E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7AA90B94-692B-54B4-5AE5-7F6E5A9130DD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99117D36-A913-F4C1-D8E9-4EBF2E190737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6E583299-2E26-2734-C69C-849517E907FB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FE539EC6-A789-4717-0F8A-EF8D56677C75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EB098FF6-EF9C-98C8-8849-82BFB156A8B6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3FFD3749-ADF3-BDD6-2A6E-471A491B3960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4CAC44C1-E384-272A-E0D8-8E3896D823F9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33EDC35D-B10D-DB8D-CF23-C713188DA626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DE000D48-B76A-DF27-1D7C-EA4E68C28E20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A9BAB8C-1D70-5F22-14A6-8DD2ABDB1CF7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851C7C1E-978C-3AAD-7357-42EB263405F7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5ECF09F9-EDC7-7E61-9CFC-500FA4962CDD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756781B3-40A0-96CF-6D5E-53A7B6118DDF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353DF354-2A95-53D8-5C8E-AB675EFB1B4B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E6940C71-89A2-3278-0198-8821584917AE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563D6A88-F441-0CBA-FF3C-465A9754F2DB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C8A53E6E-0FAB-5847-7056-BF6BBE6CC6C9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D4C0E0BF-D724-FA66-F865-C30A505E06DC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DD3377E8-5B18-BFAD-13F0-9658C1976AD5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75CF56B0-C78A-7D91-06B2-762D5C42FC09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F17D7AA8-28C4-C178-989E-BE233BC3A5E0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20E0DB32-80F5-ABFD-4CA9-CFAA402906A8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D24E921E-3B3C-6CA2-9C4C-17611425B1FB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6E38FE64-8A97-0288-B705-FD3E5DAB48F9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B9351D0F-738F-A15F-D92B-1D3C87248442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20160608-517E-345A-F037-AADED7E80CDC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11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110</v>
      </c>
      <c r="B5" s="290" t="str">
        <f>'Short Form'!A44</f>
        <v>52004000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0</v>
      </c>
      <c r="B7" s="290">
        <f>'Travel Form'!B49</f>
        <v>0</v>
      </c>
      <c r="C7" s="290">
        <f>'Travel Form'!C49</f>
        <v>0</v>
      </c>
      <c r="D7" s="386">
        <f>'Travel Form'!D49:G49</f>
        <v>0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55</v>
      </c>
      <c r="B19" s="290" t="str">
        <f>'Misc. Exp. Sup'!B49</f>
        <v>52002000</v>
      </c>
      <c r="C19" s="344" t="str">
        <f>'Misc. Exp. Sup'!C49</f>
        <v>0366</v>
      </c>
      <c r="D19" s="387" t="str">
        <f>'Misc. Exp. Sup'!D49</f>
        <v>111679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40.06</v>
      </c>
      <c r="B21" s="290" t="str">
        <f>'Misc. Exp. Sup'!B51</f>
        <v>52503500</v>
      </c>
      <c r="C21" s="290" t="str">
        <f>'Misc. Exp. Sup'!C51</f>
        <v>0366</v>
      </c>
      <c r="D21" s="386" t="str">
        <f>'Misc. Exp. Sup'!D51</f>
        <v>111679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 t="str">
        <f>'Misc. Exp. Sup'!J51</f>
        <v>9000021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216.06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D1" zoomScale="80" workbookViewId="0">
      <selection activeCell="N7" sqref="N7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36928</v>
      </c>
      <c r="P2" s="259">
        <f ca="1">TODAY()</f>
        <v>36928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36900</v>
      </c>
      <c r="B14" s="134" t="s">
        <v>131</v>
      </c>
      <c r="C14" s="125" t="s">
        <v>133</v>
      </c>
      <c r="D14" s="154"/>
      <c r="E14" s="154"/>
      <c r="F14" s="155"/>
      <c r="G14" s="156"/>
      <c r="H14" s="263" t="s">
        <v>134</v>
      </c>
      <c r="I14" s="260"/>
      <c r="J14" s="261"/>
      <c r="K14" s="261"/>
      <c r="L14" s="385">
        <v>11</v>
      </c>
      <c r="M14" s="194"/>
      <c r="N14" s="187">
        <f>IF(M14=" ",L14*1,L14*M14)</f>
        <v>11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 t="s">
        <v>138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11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132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11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36928</v>
      </c>
      <c r="B34" s="128" t="s">
        <v>135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110</v>
      </c>
      <c r="M34" s="194"/>
      <c r="N34" s="187">
        <f t="shared" ref="N34:N41" si="1">IF(M34=" ",L34*1,L34*M34)</f>
        <v>110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110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95.06</v>
      </c>
    </row>
    <row r="44" spans="1:64" ht="24" customHeight="1" x14ac:dyDescent="0.2">
      <c r="A44" s="294" t="s">
        <v>140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/>
      <c r="J44" s="331"/>
      <c r="K44" s="121"/>
      <c r="L44" s="304" t="s">
        <v>28</v>
      </c>
      <c r="M44" s="304"/>
      <c r="N44" s="182">
        <f>SUM(N42:N43)</f>
        <v>205.06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0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216.06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216.06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036928</v>
      </c>
      <c r="D62" s="110" t="str">
        <f>TEXT($K$6,"#########")</f>
        <v>P00505330</v>
      </c>
      <c r="E62" s="249" t="str">
        <f>TEXT($N$52,"######0.00")</f>
        <v>216.06</v>
      </c>
      <c r="F62" s="283" t="s">
        <v>60</v>
      </c>
      <c r="G62" s="283" t="s">
        <v>61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/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 t="str">
        <f>IF(VALUE('Short Form'!H62)&lt;&gt;0,2,"")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385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385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385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385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>
        <f>IF((VALUE('Short Form'!J62)&lt;&gt;0),1+VALUE('Short Form'!I62)+VALUE('Short Form'!J62)+VALUE('Short Form'!H62),"")</f>
        <v>2</v>
      </c>
      <c r="O2" s="267">
        <f>IF((N2=0),"",'Short Form'!$N3)</f>
        <v>2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 t="s">
        <v>60</v>
      </c>
      <c r="B10" s="147">
        <v>36936</v>
      </c>
      <c r="C10" s="123" t="s">
        <v>136</v>
      </c>
      <c r="D10" s="165"/>
      <c r="E10" s="165"/>
      <c r="F10" s="165"/>
      <c r="G10" s="166"/>
      <c r="H10" s="165"/>
      <c r="I10" s="167"/>
      <c r="J10" s="165"/>
      <c r="K10" s="165"/>
      <c r="L10" s="165"/>
      <c r="M10" s="385">
        <v>55</v>
      </c>
      <c r="N10" s="255"/>
      <c r="O10" s="187">
        <f>IF(N10=" ",M10*1,M10*N10)</f>
        <v>55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 t="s">
        <v>61</v>
      </c>
      <c r="B11" s="147">
        <v>36907</v>
      </c>
      <c r="C11" s="123" t="s">
        <v>137</v>
      </c>
      <c r="D11" s="165"/>
      <c r="E11" s="165"/>
      <c r="F11" s="165"/>
      <c r="G11" s="166"/>
      <c r="H11" s="165"/>
      <c r="I11" s="165"/>
      <c r="J11" s="165"/>
      <c r="K11" s="165"/>
      <c r="L11" s="165"/>
      <c r="M11" s="385">
        <v>40.06</v>
      </c>
      <c r="N11" s="255"/>
      <c r="O11" s="187">
        <f>IF(N11=" ",M11*1,M11*N11)</f>
        <v>40.06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95.06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 t="s">
        <v>60</v>
      </c>
      <c r="B49" s="335" t="s">
        <v>139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55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 t="s">
        <v>61</v>
      </c>
      <c r="B51" s="335" t="s">
        <v>129</v>
      </c>
      <c r="C51" s="336" t="s">
        <v>121</v>
      </c>
      <c r="D51" s="404" t="s">
        <v>122</v>
      </c>
      <c r="E51" s="406"/>
      <c r="F51" s="406"/>
      <c r="G51" s="407"/>
      <c r="H51" s="404"/>
      <c r="I51" s="405"/>
      <c r="J51" s="186" t="s">
        <v>130</v>
      </c>
      <c r="K51" s="186"/>
      <c r="L51" s="282"/>
      <c r="M51" s="73"/>
      <c r="N51" s="73"/>
      <c r="O51" s="168">
        <f>IF($L$51=" ",SUMIF($A$10:$A$40,A51,$O$10:$O$40),$K$41*$L$51)</f>
        <v>40.06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95.06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2001-02-06T16:49:39Z</cp:lastPrinted>
  <dcterms:created xsi:type="dcterms:W3CDTF">1997-11-03T17:34:07Z</dcterms:created>
  <dcterms:modified xsi:type="dcterms:W3CDTF">2023-09-12T04:20:08Z</dcterms:modified>
</cp:coreProperties>
</file>