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169605-C2AF-4C18-94A0-19FA18B9AC8F}" xr6:coauthVersionLast="47" xr6:coauthVersionMax="47" xr10:uidLastSave="{00000000-0000-0000-0000-000000000000}"/>
  <bookViews>
    <workbookView xWindow="-120" yWindow="-120" windowWidth="23280" windowHeight="1320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<sst xmlns="http://schemas.openxmlformats.org/spreadsheetml/2006/main" count="446" uniqueCount="169">
  <si>
    <t>Expense Report Coding Form</t>
  </si>
  <si>
    <t>AMOUNT</t>
  </si>
  <si>
    <t>GL Account Number</t>
  </si>
  <si>
    <t xml:space="preserve">GL Co </t>
  </si>
  <si>
    <t>Cost Center                WBS Element</t>
  </si>
  <si>
    <t>Order                                      Network</t>
  </si>
  <si>
    <t>Material</t>
  </si>
  <si>
    <t>Plant</t>
  </si>
  <si>
    <t>Enron Corp</t>
  </si>
  <si>
    <t xml:space="preserve">Employee Expense Report </t>
  </si>
  <si>
    <t>EXP</t>
  </si>
  <si>
    <t>082100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</si>
  <si>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</si>
  <si>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</si>
  <si>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</si>
  <si>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</si>
  <si>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</si>
  <si>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</si>
  <si>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EMPLOYEE NUMBER</t>
  </si>
  <si>
    <t>Scott</t>
  </si>
  <si>
    <t>Susan</t>
  </si>
  <si>
    <t>S. Counsel</t>
  </si>
  <si>
    <t>P00505330</t>
  </si>
  <si>
    <t>COMPANY NUMBER</t>
  </si>
  <si>
    <t xml:space="preserve">OFFICE NUMBER/FIELD LOCATION </t>
  </si>
  <si>
    <t>PHONE NUMBER FOR QUESTIONS</t>
  </si>
  <si>
    <t>0366</t>
  </si>
  <si>
    <t>4788 EB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</si>
  <si>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</si>
  <si>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information page at http://hrweb.enron.com/accts/index.asp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</si>
  <si>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</si>
  <si>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</si>
  <si>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</si>
  <si>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</si>
  <si>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</si>
  <si>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</si>
  <si>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</si>
  <si>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</si>
  <si>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Houston, Energy Bar Association Luncheon</t>
  </si>
  <si>
    <t>self</t>
  </si>
  <si>
    <t>B</t>
  </si>
  <si>
    <t>San Francisco, CPUC Conf.</t>
  </si>
  <si>
    <t>Washington, DC, FERC Technical Conference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</si>
  <si>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</si>
  <si>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</si>
  <si>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GL Acct      Asset</t>
  </si>
  <si>
    <t>GL Co       Tr Ptr</t>
  </si>
  <si>
    <t>Cost Center                  WBS Element</t>
  </si>
  <si>
    <t>Material        Activity</t>
  </si>
  <si>
    <t>Plant                            Func Area</t>
  </si>
  <si>
    <t>MEALS, SUPP PAGES</t>
  </si>
  <si>
    <t>52003000</t>
  </si>
  <si>
    <t>0014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</si>
  <si>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</si>
  <si>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</si>
  <si>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</si>
  <si>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Primeco Cellular Telephone</t>
  </si>
  <si>
    <t>MISC THIS PAGE</t>
  </si>
  <si>
    <t>MISC., SUPP PAGES</t>
  </si>
  <si>
    <t>52503500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</si>
  <si>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</si>
  <si>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</si>
  <si>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</si>
  <si>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</si>
  <si>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</si>
  <si>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</si>
  <si>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</si>
  <si>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</si>
  <si>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</si>
  <si>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</si>
  <si>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</si>
  <si>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</si>
  <si>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</si>
  <si>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</si>
  <si>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</si>
  <si>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</si>
  <si>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</si>
  <si>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7/1/00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</si>
  <si>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</si>
  <si>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</si>
  <si>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</si>
  <si>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</si>
  <si>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</si>
  <si>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</si>
  <si>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</si>
  <si>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</si>
  <si>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</si>
  <si>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</si>
  <si>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</si>
  <si>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</si>
  <si>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</si>
  <si>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</si>
  <si>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</si>
  <si>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</si>
  <si>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</si>
  <si>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</si>
  <si>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</si>
  <si>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</si>
  <si>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</si>
  <si>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</si>
  <si>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</si>
  <si>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</si>
  <si>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</si>
  <si>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</si>
  <si>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</si>
  <si>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</si>
  <si>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IAH Parking for San Francisco CPUC Conference</t>
  </si>
  <si>
    <t>PC</t>
  </si>
  <si>
    <t>San Francisco CPUC Conference - $1.00 toll</t>
  </si>
  <si>
    <t>P</t>
  </si>
  <si>
    <t>San Francisco, CPUC Conf., hotel</t>
  </si>
  <si>
    <t>C</t>
  </si>
  <si>
    <t>To IAH for San Francisco CPUC Conference</t>
  </si>
  <si>
    <t>San Francisco, CPUC Conf., telephone</t>
  </si>
  <si>
    <t>Houston, Parking at IAH for Trip to CA for CPUC Conf.</t>
  </si>
  <si>
    <t>Washington, DC, FERC Technical Conference,</t>
  </si>
  <si>
    <t>Washington, DC, FERC Technical Conference, Cab</t>
  </si>
  <si>
    <t>Car fare to/from Airport  for Ferc Tercnical conf. In Washington, D.C $60. +$120</t>
  </si>
  <si>
    <t>Denver, Colorado, Conference with Caiphness re:  Big Sandy project</t>
  </si>
  <si>
    <t>Washington, DC, FERC Technical Conference, Hotel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</si>
  <si>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</si>
  <si>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</si>
  <si>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</si>
  <si>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</si>
  <si>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</si>
  <si>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</si>
  <si>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</si>
  <si>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</si>
  <si>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</si>
  <si>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</si>
  <si>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</si>
  <si>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GL Co Trd Ptr</t>
  </si>
  <si>
    <t>Material       Activity</t>
  </si>
  <si>
    <t>Plant                      Func Area</t>
  </si>
  <si>
    <t>ALLOC FACTOR</t>
  </si>
  <si>
    <t>Amount</t>
  </si>
  <si>
    <t>52004500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</si>
  <si>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</si>
  <si>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</si>
  <si>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</si>
  <si>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</si>
  <si>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D</t>
  </si>
  <si>
    <t>San Francisco, CA, CPUC Hearing</t>
  </si>
  <si>
    <t>Jeff Dasovich, Dir, Gov. Affairs, Enron</t>
  </si>
  <si>
    <t xml:space="preserve">Jeff Fawcett, Account Executive, </t>
  </si>
  <si>
    <t>Transwestern; self</t>
  </si>
  <si>
    <t>Mary K. Miller, Vice President Rates, NNG</t>
  </si>
  <si>
    <t>Lorraine Lindberg, Acct Dir., Transwestern</t>
  </si>
  <si>
    <t>Steve Harris, Vice President Transwestern</t>
  </si>
  <si>
    <t>Frank Kelly, Atty., Gallagher, Boland</t>
  </si>
  <si>
    <t>Glenn Hass, Dir, Rates, NNG</t>
  </si>
  <si>
    <t>San Francisco, CA, CPUC Conference</t>
  </si>
  <si>
    <t>Denver, CO, discuss Big Sandy Project with</t>
  </si>
  <si>
    <t>Ron Matthews, Facility Planner, TW</t>
  </si>
  <si>
    <t>Caiphness</t>
  </si>
  <si>
    <t>Show the total amount for each accounting classification referenced above.</t>
  </si>
  <si>
    <t>GL Co Tr Ptr</t>
  </si>
  <si>
    <t>Cost Center                           WBS Element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</si>
  <si>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</si>
  <si>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</si>
  <si>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San Francisco, CA; CPUC Conf., mailed box of files</t>
  </si>
  <si>
    <t>GL Co    Tr Ptr</t>
  </si>
  <si>
    <t>52508500</t>
  </si>
  <si>
    <t>Travel Expense Summary (2)</t>
  </si>
  <si>
    <t>GL Co     Tr Ptr</t>
  </si>
  <si>
    <t>Meals and Entertainment Supplement (2)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</si>
  <si>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</si>
  <si>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>GL Co           Tr Ptr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</si>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</sst>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64" fontId="31" fillId="5" borderId="26" xfId="4" applyNumberFormat="1" applyFont="1" applyFill="1" applyBorder="1" applyAlignment="1" applyProtection="1">
      <alignment horizontal="centerContinuous" vertical="center" wrapText="1"/>
    </xf>
    <xf numFmtId="0" fontId="0" fillId="0" borderId="26" xfId="0" applyBorder="1" applyAlignment="1">
      <alignment horizontal="centerContinuous" vertical="center" wrapText="1"/>
    </xf>
    <xf numFmtId="164" fontId="31" fillId="5" borderId="44" xfId="4" applyNumberFormat="1" applyFont="1" applyFill="1" applyBorder="1" applyAlignment="1" applyProtection="1">
      <alignment horizontal="centerContinuous" vertical="center" wrapText="1"/>
    </xf>
    <xf numFmtId="182" fontId="53" fillId="0" borderId="0" xfId="1" applyNumberFormat="1" applyFont="1" applyAlignment="1">
      <alignment horizontal="centerContinuous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34" xfId="4" applyNumberFormat="1" applyFont="1" applyFill="1" applyBorder="1" applyAlignment="1" applyProtection="1">
      <alignment horizontal="centerContinuous" vertical="center" wrapText="1"/>
    </xf>
    <xf numFmtId="49" fontId="9" fillId="0" borderId="14" xfId="4" applyNumberFormat="1" applyFont="1" applyBorder="1" applyAlignment="1" applyProtection="1">
      <alignment horizontal="centerContinuous" vertical="center"/>
      <protection locked="0"/>
    </xf>
    <xf numFmtId="49" fontId="9" fillId="0" borderId="1" xfId="4" applyNumberFormat="1" applyFont="1" applyBorder="1" applyAlignment="1" applyProtection="1">
      <alignment horizontal="centerContinuous" vertical="center"/>
      <protection locked="0"/>
    </xf>
    <xf numFmtId="49" fontId="9" fillId="0" borderId="46" xfId="4" applyNumberFormat="1" applyFont="1" applyBorder="1" applyAlignment="1" applyProtection="1">
      <alignment horizontal="centerContinuous" vertical="center"/>
      <protection locked="0"/>
    </xf>
    <xf numFmtId="164" fontId="31" fillId="5" borderId="19" xfId="4" applyNumberFormat="1" applyFont="1" applyFill="1" applyBorder="1" applyAlignment="1" applyProtection="1">
      <alignment horizontal="centerContinuous" vertical="center" wrapText="1"/>
    </xf>
    <xf numFmtId="0" fontId="0" fillId="0" borderId="19" xfId="0" applyBorder="1" applyAlignment="1">
      <alignment horizontal="centerContinuous" vertical="center" wrapText="1"/>
    </xf>
    <xf numFmtId="49" fontId="9" fillId="0" borderId="25" xfId="4" applyNumberFormat="1" applyFont="1" applyBorder="1" applyAlignment="1" applyProtection="1">
      <alignment horizontal="centerContinuous" vertical="center"/>
      <protection locked="0"/>
    </xf>
    <xf numFmtId="49" fontId="9" fillId="0" borderId="26" xfId="4" applyNumberFormat="1" applyFont="1" applyBorder="1" applyAlignment="1" applyProtection="1">
      <alignment horizontal="centerContinuous" vertical="center"/>
      <protection locked="0"/>
    </xf>
    <xf numFmtId="49" fontId="9" fillId="0" borderId="45" xfId="4" applyNumberFormat="1" applyFont="1" applyBorder="1" applyAlignment="1" applyProtection="1">
      <alignment horizontal="centerContinuous" vertical="center"/>
      <protection locked="0"/>
    </xf>
    <xf numFmtId="49" fontId="9" fillId="0" borderId="17" xfId="4" applyNumberFormat="1" applyFont="1" applyBorder="1" applyAlignment="1" applyProtection="1">
      <alignment horizontal="centerContinuous" vertical="center"/>
      <protection locked="0"/>
    </xf>
    <xf numFmtId="49" fontId="9" fillId="0" borderId="34" xfId="4" applyNumberFormat="1" applyFont="1" applyBorder="1" applyAlignment="1" applyProtection="1">
      <alignment horizontal="centerContinuous" vertical="center"/>
      <protection locked="0"/>
    </xf>
    <xf numFmtId="49" fontId="9" fillId="0" borderId="47" xfId="5" applyNumberFormat="1" applyFont="1" applyBorder="1" applyAlignment="1" applyProtection="1">
      <alignment horizontal="centerContinuous"/>
      <protection locked="0"/>
    </xf>
    <xf numFmtId="49" fontId="9" fillId="0" borderId="34" xfId="5" applyNumberFormat="1" applyFont="1" applyBorder="1" applyAlignment="1" applyProtection="1">
      <alignment horizontal="centerContinuous"/>
      <protection locked="0"/>
    </xf>
    <xf numFmtId="49" fontId="9" fillId="0" borderId="19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E63789B3-412D-AE8F-50F1-0B0371C989EA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204949A-77DD-FCD4-226D-E095FF8B653C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2057" name="Picture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D876FEB-1393-C260-CA6B-58F461D11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8F2E56F1-B0A0-30BA-C426-CB1230D0E70F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DB27C71D-5738-92A4-48ED-EA6A796EF6D8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2063" name="Line 15">
          <a:extLst>
            <a:ext uri="{FF2B5EF4-FFF2-40B4-BE49-F238E27FC236}">
              <a16:creationId xmlns:a16="http://schemas.microsoft.com/office/drawing/2014/main" id="{EBFE9728-144C-131F-D5A7-C37C2EA10BCF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376E05A7-3942-5609-2029-8DF9AC534E95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2065" name="Line 17">
          <a:extLst>
            <a:ext uri="{FF2B5EF4-FFF2-40B4-BE49-F238E27FC236}">
              <a16:creationId xmlns:a16="http://schemas.microsoft.com/office/drawing/2014/main" id="{A8AB426D-BC9F-46C0-B88B-2F54A57D68A2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2068" name="Line 20">
          <a:extLst>
            <a:ext uri="{FF2B5EF4-FFF2-40B4-BE49-F238E27FC236}">
              <a16:creationId xmlns:a16="http://schemas.microsoft.com/office/drawing/2014/main" id="{16078669-E863-AD39-FD97-7BA3FC61B573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C83D6E26-E958-C001-786A-1BC7E6EF41B5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463F1592-460F-2F8C-19B8-8DB7E53D2FF8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FBDE741E-6D6F-CB14-FF9E-80E83ED86BDE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3076" name="Text 4">
          <a:extLst>
            <a:ext uri="{FF2B5EF4-FFF2-40B4-BE49-F238E27FC236}">
              <a16:creationId xmlns:a16="http://schemas.microsoft.com/office/drawing/2014/main" id="{9958D931-E575-B46C-7B12-6FDADA3FC1F5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F42F0E07-071F-7FC3-DFA4-EEF7EC703E6F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10053B38-22DB-2A46-26EC-27B7DEC23585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4A721285-9469-E548-51B8-29C5D73C33EB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4102" name="Text 6">
          <a:extLst>
            <a:ext uri="{FF2B5EF4-FFF2-40B4-BE49-F238E27FC236}">
              <a16:creationId xmlns:a16="http://schemas.microsoft.com/office/drawing/2014/main" id="{8885727C-2650-DC53-6954-BF589D8D63CA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7EBF4758-982A-DF4D-E998-7FB4D2E2B2C8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4113" name="Line 17">
          <a:extLst>
            <a:ext uri="{FF2B5EF4-FFF2-40B4-BE49-F238E27FC236}">
              <a16:creationId xmlns:a16="http://schemas.microsoft.com/office/drawing/2014/main" id="{80EAD856-8E7A-E8BF-4463-CFFB5650392A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48D72B5E-B89E-7839-8405-CA10FCC8FBC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4116" name="Line 20">
          <a:extLst>
            <a:ext uri="{FF2B5EF4-FFF2-40B4-BE49-F238E27FC236}">
              <a16:creationId xmlns:a16="http://schemas.microsoft.com/office/drawing/2014/main" id="{C6608089-0DE7-FCBA-E61D-F7E42B061E25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17" name="Line 21">
          <a:extLst>
            <a:ext uri="{FF2B5EF4-FFF2-40B4-BE49-F238E27FC236}">
              <a16:creationId xmlns:a16="http://schemas.microsoft.com/office/drawing/2014/main" id="{7979DAB7-39FD-0D0D-52A1-001EC6275BE3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CE29E4D3-69EC-731B-D133-F3EB863F3D51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5124" name="Text 4">
          <a:extLst>
            <a:ext uri="{FF2B5EF4-FFF2-40B4-BE49-F238E27FC236}">
              <a16:creationId xmlns:a16="http://schemas.microsoft.com/office/drawing/2014/main" id="{72A5A8FC-04B4-F8E7-B9C9-9C6307ACF38F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5127" name="Line 7">
          <a:extLst>
            <a:ext uri="{FF2B5EF4-FFF2-40B4-BE49-F238E27FC236}">
              <a16:creationId xmlns:a16="http://schemas.microsoft.com/office/drawing/2014/main" id="{7AF1343C-7DCE-B988-14CE-CE373700747E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C4B77DDF-0D90-A3CC-EAFD-080610FCEB67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3" name="Line 13">
          <a:extLst>
            <a:ext uri="{FF2B5EF4-FFF2-40B4-BE49-F238E27FC236}">
              <a16:creationId xmlns:a16="http://schemas.microsoft.com/office/drawing/2014/main" id="{B72E2318-E9AA-B300-7AE1-D909A2498F65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3EE48C6B-ACB8-E20E-D4EA-F5E411A2EEA8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6154" name="Line 10">
          <a:extLst>
            <a:ext uri="{FF2B5EF4-FFF2-40B4-BE49-F238E27FC236}">
              <a16:creationId xmlns:a16="http://schemas.microsoft.com/office/drawing/2014/main" id="{747C8ECF-0917-183F-C599-689E6FE8741C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656B7C6F-CB5B-02BE-2C97-9FC79F639453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6" name="Line 12">
          <a:extLst>
            <a:ext uri="{FF2B5EF4-FFF2-40B4-BE49-F238E27FC236}">
              <a16:creationId xmlns:a16="http://schemas.microsoft.com/office/drawing/2014/main" id="{7D1AF71A-9F27-C76C-19FF-B238B66A05D4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444DADB7-3D52-1259-3039-D82416E994F1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61E09BEC-35DF-07DF-6769-726DC416F67B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7179" name="Text 11">
          <a:extLst>
            <a:ext uri="{FF2B5EF4-FFF2-40B4-BE49-F238E27FC236}">
              <a16:creationId xmlns:a16="http://schemas.microsoft.com/office/drawing/2014/main" id="{35330784-CBB2-5AE7-BACC-09BC29587F31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55B4E9A4-92E5-500C-AEDA-2360787F8760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2F4F3DA8-3E0C-19CC-D6B3-2FF3ABC3E950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7183" name="Line 15">
          <a:extLst>
            <a:ext uri="{FF2B5EF4-FFF2-40B4-BE49-F238E27FC236}">
              <a16:creationId xmlns:a16="http://schemas.microsoft.com/office/drawing/2014/main" id="{3F597F7D-427B-FC12-AE65-AE816D871A26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8" name="Line 20">
          <a:extLst>
            <a:ext uri="{FF2B5EF4-FFF2-40B4-BE49-F238E27FC236}">
              <a16:creationId xmlns:a16="http://schemas.microsoft.com/office/drawing/2014/main" id="{039AA90E-7012-349C-B2B8-35EA2247DB10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9" name="Line 21">
          <a:extLst>
            <a:ext uri="{FF2B5EF4-FFF2-40B4-BE49-F238E27FC236}">
              <a16:creationId xmlns:a16="http://schemas.microsoft.com/office/drawing/2014/main" id="{72965529-3165-9209-DCF2-FC9F79EAD5A3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8201" name="Line 9">
          <a:extLst>
            <a:ext uri="{FF2B5EF4-FFF2-40B4-BE49-F238E27FC236}">
              <a16:creationId xmlns:a16="http://schemas.microsoft.com/office/drawing/2014/main" id="{B381079D-F03D-05D9-00DF-401357A848A0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8202" name="Text 10">
          <a:extLst>
            <a:ext uri="{FF2B5EF4-FFF2-40B4-BE49-F238E27FC236}">
              <a16:creationId xmlns:a16="http://schemas.microsoft.com/office/drawing/2014/main" id="{3EFB9D51-7D8F-235F-4E13-ED0F15FDE17F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8204" name="Line 12">
          <a:extLst>
            <a:ext uri="{FF2B5EF4-FFF2-40B4-BE49-F238E27FC236}">
              <a16:creationId xmlns:a16="http://schemas.microsoft.com/office/drawing/2014/main" id="{18F557D2-7B29-541C-6BAE-61EF3CE58940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8206" name="Line 14">
          <a:extLst>
            <a:ext uri="{FF2B5EF4-FFF2-40B4-BE49-F238E27FC236}">
              <a16:creationId xmlns:a16="http://schemas.microsoft.com/office/drawing/2014/main" id="{B821651E-CE92-AE49-5D2A-E2A357DCF215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8208" name="Line 16">
          <a:extLst>
            <a:ext uri="{FF2B5EF4-FFF2-40B4-BE49-F238E27FC236}">
              <a16:creationId xmlns:a16="http://schemas.microsoft.com/office/drawing/2014/main" id="{E0C24835-1FCD-4E79-F71B-847A72AE222D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2</v>
      </c>
      <c r="C2" s="373" t="s">
        <v>3</v>
      </c>
      <c r="D2" s="374"/>
      <c r="E2" s="386" t="s">
        <v>4</v>
      </c>
      <c r="F2" s="387"/>
      <c r="G2" s="375"/>
      <c r="H2" s="388" t="s">
        <v>5</v>
      </c>
      <c r="I2" s="386"/>
      <c r="J2" s="366" t="s">
        <v>6</v>
      </c>
      <c r="K2" s="365" t="s">
        <v>7</v>
      </c>
    </row>
    <row r="3" spans="1:11" ht="16.5" customHeight="1" x14ac:dyDescent="0.25">
      <c r="A3" s="290">
        <f>'Short Form'!N27</f>
        <v>39.78</v>
      </c>
      <c r="B3" s="345" t="str">
        <f>'Short Form'!A29</f>
        <v>52003000</v>
      </c>
      <c r="C3" s="291" t="str">
        <f>'Short Form'!B29</f>
        <v>0366</v>
      </c>
      <c r="D3" s="345" t="str">
        <f>'Short Form'!C29</f>
        <v>0014</v>
      </c>
      <c r="E3" s="345"/>
      <c r="F3" s="345"/>
      <c r="G3" s="345"/>
      <c r="H3" s="345">
        <f>'Short Form'!G29</f>
        <v>0</v>
      </c>
      <c r="I3" s="345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45">
        <f>'Short Form'!C30</f>
        <v>0</v>
      </c>
      <c r="E4" s="345"/>
      <c r="F4" s="345"/>
      <c r="G4" s="345"/>
      <c r="H4" s="345">
        <f>'Short Form'!G30</f>
        <v>0</v>
      </c>
      <c r="I4" s="345"/>
      <c r="J4" s="358"/>
      <c r="K4" s="358"/>
    </row>
    <row r="5" spans="1:11" ht="16.5" customHeight="1" x14ac:dyDescent="0.25">
      <c r="A5" s="290">
        <f>'Short Form'!N42</f>
        <v>104.89</v>
      </c>
      <c r="B5" s="291" t="str">
        <f>'Short Form'!A44</f>
        <v>52503500</v>
      </c>
      <c r="C5" s="291" t="str">
        <f>'Short Form'!B44</f>
        <v>0366</v>
      </c>
      <c r="D5" s="345" t="str">
        <f>'Short Form'!C44</f>
        <v>0014</v>
      </c>
      <c r="E5" s="345"/>
      <c r="F5" s="345"/>
      <c r="G5" s="345"/>
      <c r="H5" s="345">
        <f>'Short Form'!G44</f>
        <v>0</v>
      </c>
      <c r="I5" s="345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45">
        <f>'Short Form'!C45</f>
        <v>0</v>
      </c>
      <c r="E6" s="345"/>
      <c r="F6" s="345"/>
      <c r="G6" s="345"/>
      <c r="H6" s="345">
        <f>'Short Form'!G45</f>
        <v>0</v>
      </c>
      <c r="I6" s="345"/>
      <c r="J6" s="358"/>
      <c r="K6" s="358"/>
    </row>
    <row r="7" spans="1:11" ht="16.5" customHeight="1" x14ac:dyDescent="0.25">
      <c r="A7" s="290">
        <f>'Travel Form'!O49</f>
        <v>4339.68</v>
      </c>
      <c r="B7" s="291" t="str">
        <f>'Travel Form'!B49</f>
        <v>52004500</v>
      </c>
      <c r="C7" s="291" t="str">
        <f>'Travel Form'!C49</f>
        <v>0366</v>
      </c>
      <c r="D7" s="345" t="str">
        <f>'Travel Form'!D49:G49</f>
        <v>0014</v>
      </c>
      <c r="E7" s="345"/>
      <c r="F7" s="345"/>
      <c r="G7" s="345"/>
      <c r="H7" s="345">
        <f>'Travel Form'!H49:I49</f>
        <v>0</v>
      </c>
      <c r="I7" s="345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45">
        <f>'Travel Form'!D50:G50</f>
        <v>0</v>
      </c>
      <c r="E8" s="345"/>
      <c r="F8" s="345"/>
      <c r="G8" s="345"/>
      <c r="H8" s="345">
        <f>'Travel Form'!H50:I50</f>
        <v>0</v>
      </c>
      <c r="I8" s="345"/>
      <c r="J8" s="358"/>
      <c r="K8" s="358"/>
    </row>
    <row r="9" spans="1:11" ht="16.5" customHeight="1" x14ac:dyDescent="0.25">
      <c r="A9" s="290">
        <f>'Travel Form'!O51</f>
        <v>18.899999999999999</v>
      </c>
      <c r="B9" s="291" t="str">
        <f>'Travel Form'!B51</f>
        <v>52503500</v>
      </c>
      <c r="C9" s="291" t="str">
        <f>'Travel Form'!C51</f>
        <v>0366</v>
      </c>
      <c r="D9" s="345" t="str">
        <f>'Travel Form'!D51:G51</f>
        <v>0014</v>
      </c>
      <c r="E9" s="345"/>
      <c r="F9" s="345"/>
      <c r="G9" s="345"/>
      <c r="H9" s="345">
        <f>'Travel Form'!H51:I51</f>
        <v>0</v>
      </c>
      <c r="I9" s="345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45">
        <f>'Travel Form'!D52:G52</f>
        <v>0</v>
      </c>
      <c r="E10" s="345"/>
      <c r="F10" s="345"/>
      <c r="G10" s="345"/>
      <c r="H10" s="345">
        <f>'Travel Form'!H52:I52</f>
        <v>0</v>
      </c>
      <c r="I10" s="345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45">
        <f>'Travel Form'!D53:G53</f>
        <v>0</v>
      </c>
      <c r="E11" s="345"/>
      <c r="F11" s="345"/>
      <c r="G11" s="345"/>
      <c r="H11" s="345">
        <f>'Travel Form'!H53:I53</f>
        <v>0</v>
      </c>
      <c r="I11" s="345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45">
        <f>'Travel Form'!D54:G54</f>
        <v>0</v>
      </c>
      <c r="E12" s="345"/>
      <c r="F12" s="345"/>
      <c r="G12" s="345"/>
      <c r="H12" s="345">
        <f>'Travel Form'!H54:I54</f>
        <v>0</v>
      </c>
      <c r="I12" s="345"/>
      <c r="J12" s="358"/>
      <c r="K12" s="358"/>
    </row>
    <row r="13" spans="1:11" ht="16.5" customHeight="1" x14ac:dyDescent="0.25">
      <c r="A13" s="290">
        <f>'Meals and Ent Sup'!N49</f>
        <v>660.07</v>
      </c>
      <c r="B13" s="291" t="str">
        <f>'Meals and Ent Sup'!B49</f>
        <v>52003000</v>
      </c>
      <c r="C13" s="291" t="str">
        <f>'Meals and Ent Sup'!C49</f>
        <v>0366</v>
      </c>
      <c r="D13" s="345" t="str">
        <f>'Meals and Ent Sup'!D49</f>
        <v>0014</v>
      </c>
      <c r="E13" s="345"/>
      <c r="F13" s="345"/>
      <c r="G13" s="345"/>
      <c r="H13" s="345">
        <f>'Meals and Ent Sup'!H49</f>
        <v>0</v>
      </c>
      <c r="I13" s="345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291">
        <f>'Meals and Ent Sup'!D50</f>
        <v>0</v>
      </c>
      <c r="E14" s="291"/>
      <c r="F14" s="291"/>
      <c r="G14" s="291"/>
      <c r="H14" s="345">
        <f>'Meals and Ent Sup'!H50</f>
        <v>0</v>
      </c>
      <c r="I14" s="345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45">
        <f>'Meals and Ent Sup'!D51</f>
        <v>0</v>
      </c>
      <c r="E15" s="345"/>
      <c r="F15" s="345"/>
      <c r="G15" s="345"/>
      <c r="H15" s="345">
        <f>'Meals and Ent Sup'!H51</f>
        <v>0</v>
      </c>
      <c r="I15" s="345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45">
        <f>'Meals and Ent Sup'!D52</f>
        <v>0</v>
      </c>
      <c r="E16" s="345"/>
      <c r="F16" s="345"/>
      <c r="G16" s="345"/>
      <c r="H16" s="345">
        <f>'Meals and Ent Sup'!H52</f>
        <v>0</v>
      </c>
      <c r="I16" s="345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45">
        <f>'Meals and Ent Sup'!D53</f>
        <v>0</v>
      </c>
      <c r="E17" s="345"/>
      <c r="F17" s="345"/>
      <c r="G17" s="345"/>
      <c r="H17" s="345">
        <f>'Meals and Ent Sup'!H53</f>
        <v>0</v>
      </c>
      <c r="I17" s="345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45">
        <f>'Meals and Ent Sup'!D54</f>
        <v>0</v>
      </c>
      <c r="E18" s="345"/>
      <c r="F18" s="345"/>
      <c r="G18" s="345"/>
      <c r="H18" s="345">
        <f>'Meals and Ent Sup'!H54</f>
        <v>0</v>
      </c>
      <c r="I18" s="345"/>
      <c r="J18" s="362"/>
      <c r="K18" s="362"/>
    </row>
    <row r="19" spans="1:11" ht="16.5" customHeight="1" x14ac:dyDescent="0.25">
      <c r="A19" s="290">
        <f>'Misc. Exp. Sup'!O49</f>
        <v>25.12</v>
      </c>
      <c r="B19" s="291" t="str">
        <f>'Misc. Exp. Sup'!B49</f>
        <v>52508500</v>
      </c>
      <c r="C19" s="345" t="str">
        <f>'Misc. Exp. Sup'!C49</f>
        <v>0366</v>
      </c>
      <c r="D19" s="291" t="str">
        <f>'Misc. Exp. Sup'!D49</f>
        <v>0014</v>
      </c>
      <c r="E19" s="291"/>
      <c r="F19" s="291"/>
      <c r="G19" s="291"/>
      <c r="H19" s="291">
        <f>'Misc. Exp. Sup'!H49</f>
        <v>0</v>
      </c>
      <c r="I19" s="291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45">
        <f>'Misc. Exp. Sup'!D50</f>
        <v>0</v>
      </c>
      <c r="E20" s="345"/>
      <c r="F20" s="345"/>
      <c r="G20" s="345"/>
      <c r="H20" s="345">
        <f>'Misc. Exp. Sup'!H50</f>
        <v>0</v>
      </c>
      <c r="I20" s="345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45">
        <f>'Misc. Exp. Sup'!D51</f>
        <v>0</v>
      </c>
      <c r="E21" s="345"/>
      <c r="F21" s="345"/>
      <c r="G21" s="345"/>
      <c r="H21" s="345">
        <f>'Misc. Exp. Sup'!H51</f>
        <v>0</v>
      </c>
      <c r="I21" s="345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45">
        <f>'Misc. Exp. Sup'!D52</f>
        <v>0</v>
      </c>
      <c r="E22" s="345"/>
      <c r="F22" s="345"/>
      <c r="G22" s="345"/>
      <c r="H22" s="345">
        <f>'Misc. Exp. Sup'!H52</f>
        <v>0</v>
      </c>
      <c r="I22" s="345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45">
        <f>'Misc. Exp. Sup'!D53</f>
        <v>0</v>
      </c>
      <c r="E23" s="345"/>
      <c r="F23" s="345"/>
      <c r="G23" s="345"/>
      <c r="H23" s="345">
        <f>'Misc. Exp. Sup'!H53</f>
        <v>0</v>
      </c>
      <c r="I23" s="345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45">
        <f>'Misc. Exp. Sup'!D54</f>
        <v>0</v>
      </c>
      <c r="E24" s="345"/>
      <c r="F24" s="345"/>
      <c r="G24" s="345"/>
      <c r="H24" s="345">
        <f>'Misc. Exp. Sup'!H54</f>
        <v>0</v>
      </c>
      <c r="I24" s="345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291">
        <f>'Travel Sup (2)'!D49</f>
        <v>0</v>
      </c>
      <c r="E25" s="291"/>
      <c r="F25" s="291"/>
      <c r="G25" s="291"/>
      <c r="H25" s="345">
        <f>'Travel Sup (2)'!H49</f>
        <v>0</v>
      </c>
      <c r="I25" s="345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45">
        <f>'Travel Sup (2)'!D50</f>
        <v>0</v>
      </c>
      <c r="E26" s="345"/>
      <c r="F26" s="345"/>
      <c r="G26" s="345"/>
      <c r="H26" s="345">
        <f>'Travel Sup (2)'!H50</f>
        <v>0</v>
      </c>
      <c r="I26" s="345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291">
        <f>'Travel Sup (2)'!D51</f>
        <v>0</v>
      </c>
      <c r="E27" s="291"/>
      <c r="F27" s="291"/>
      <c r="G27" s="291"/>
      <c r="H27" s="345">
        <f>'Travel Sup (2)'!H51</f>
        <v>0</v>
      </c>
      <c r="I27" s="345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291">
        <f>'Travel Sup (2)'!D52</f>
        <v>0</v>
      </c>
      <c r="E28" s="291"/>
      <c r="F28" s="291"/>
      <c r="G28" s="291"/>
      <c r="H28" s="345">
        <f>'Travel Sup (2)'!H52</f>
        <v>0</v>
      </c>
      <c r="I28" s="345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291">
        <f>'Travel Sup (2)'!D53</f>
        <v>0</v>
      </c>
      <c r="E29" s="291"/>
      <c r="F29" s="291"/>
      <c r="G29" s="291"/>
      <c r="H29" s="345">
        <f>'Travel Sup (2)'!H53</f>
        <v>0</v>
      </c>
      <c r="I29" s="345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291">
        <f>'Travel Sup (2)'!D54</f>
        <v>0</v>
      </c>
      <c r="E30" s="291"/>
      <c r="F30" s="291"/>
      <c r="G30" s="291"/>
      <c r="H30" s="345">
        <f>'Travel Sup (2)'!H54</f>
        <v>0</v>
      </c>
      <c r="I30" s="345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291">
        <f>'Meals and Ent Sup (2)'!D49</f>
        <v>0</v>
      </c>
      <c r="E31" s="291">
        <f>'Meals and Ent Sup (2)'!E49</f>
        <v>0</v>
      </c>
      <c r="F31" s="291">
        <f>'Meals and Ent Sup (2)'!F49</f>
        <v>0</v>
      </c>
      <c r="G31" s="291">
        <f>'Meals and Ent Sup (2)'!G49</f>
        <v>0</v>
      </c>
      <c r="H31" s="345">
        <f>'Meals and Ent Sup (2)'!H49</f>
        <v>0</v>
      </c>
      <c r="I31" s="345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291">
        <f>'Meals and Ent Sup (2)'!D50</f>
        <v>0</v>
      </c>
      <c r="E32" s="291">
        <f>'Meals and Ent Sup (2)'!E50</f>
        <v>0</v>
      </c>
      <c r="F32" s="291">
        <f>'Meals and Ent Sup (2)'!F50</f>
        <v>0</v>
      </c>
      <c r="G32" s="291">
        <f>'Meals and Ent Sup (2)'!G50</f>
        <v>0</v>
      </c>
      <c r="H32" s="345">
        <f>'Meals and Ent Sup (2)'!H50</f>
        <v>0</v>
      </c>
      <c r="I32" s="345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291">
        <f>'Meals and Ent Sup (2)'!D51</f>
        <v>0</v>
      </c>
      <c r="E33" s="291">
        <f>'Meals and Ent Sup (2)'!E51</f>
        <v>0</v>
      </c>
      <c r="F33" s="291">
        <f>'Meals and Ent Sup (2)'!F51</f>
        <v>0</v>
      </c>
      <c r="G33" s="291">
        <f>'Meals and Ent Sup (2)'!G51</f>
        <v>0</v>
      </c>
      <c r="H33" s="345">
        <f>'Meals and Ent Sup (2)'!H51</f>
        <v>0</v>
      </c>
      <c r="I33" s="345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291">
        <f>'Meals and Ent Sup (2)'!D52</f>
        <v>0</v>
      </c>
      <c r="E34" s="291">
        <f>'Meals and Ent Sup (2)'!E52</f>
        <v>0</v>
      </c>
      <c r="F34" s="291">
        <f>'Meals and Ent Sup (2)'!F52</f>
        <v>0</v>
      </c>
      <c r="G34" s="291">
        <f>'Meals and Ent Sup (2)'!G52</f>
        <v>0</v>
      </c>
      <c r="H34" s="345">
        <f>'Meals and Ent Sup (2)'!H52</f>
        <v>0</v>
      </c>
      <c r="I34" s="345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291">
        <f>'Meals and Ent Sup (2)'!D53</f>
        <v>0</v>
      </c>
      <c r="E35" s="291">
        <f>'Meals and Ent Sup (2)'!E53</f>
        <v>0</v>
      </c>
      <c r="F35" s="291">
        <f>'Meals and Ent Sup (2)'!F53</f>
        <v>0</v>
      </c>
      <c r="G35" s="291">
        <f>'Meals and Ent Sup (2)'!G53</f>
        <v>0</v>
      </c>
      <c r="H35" s="345">
        <f>'Meals and Ent Sup (2)'!H53</f>
        <v>0</v>
      </c>
      <c r="I35" s="345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291">
        <f>'Meals and Ent Sup (2)'!D54</f>
        <v>0</v>
      </c>
      <c r="E36" s="291">
        <f>'Meals and Ent Sup (2)'!E54</f>
        <v>0</v>
      </c>
      <c r="F36" s="291">
        <f>'Meals and Ent Sup (2)'!F54</f>
        <v>0</v>
      </c>
      <c r="G36" s="291">
        <f>'Meals and Ent Sup (2)'!G54</f>
        <v>0</v>
      </c>
      <c r="H36" s="345">
        <f>'Meals and Ent Sup (2)'!H54</f>
        <v>0</v>
      </c>
      <c r="I36" s="345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9">
        <f>'Misc. Exp. Sup (2)'!D49</f>
        <v>0</v>
      </c>
      <c r="E37" s="389"/>
      <c r="F37" s="389"/>
      <c r="G37" s="389"/>
      <c r="H37" s="345">
        <f>'Misc. Exp. Sup (2)'!H49</f>
        <v>0</v>
      </c>
      <c r="I37" s="345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291">
        <f>'Misc. Exp. Sup (2)'!D50</f>
        <v>0</v>
      </c>
      <c r="E38" s="291">
        <f>'Misc. Exp. Sup (2)'!F50</f>
        <v>0</v>
      </c>
      <c r="F38" s="291">
        <f>'Misc. Exp. Sup (2)'!G50</f>
        <v>0</v>
      </c>
      <c r="G38" s="291">
        <f>'Misc. Exp. Sup (2)'!H50</f>
        <v>0</v>
      </c>
      <c r="H38" s="345">
        <f>'Misc. Exp. Sup (2)'!H50</f>
        <v>0</v>
      </c>
      <c r="I38" s="345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9">
        <f>'Misc. Exp. Sup (2)'!D51</f>
        <v>0</v>
      </c>
      <c r="E39" s="389"/>
      <c r="F39" s="389"/>
      <c r="G39" s="389"/>
      <c r="H39" s="345">
        <f>'Misc. Exp. Sup (2)'!H51</f>
        <v>0</v>
      </c>
      <c r="I39" s="345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291">
        <f>'Misc. Exp. Sup (2)'!D52</f>
        <v>0</v>
      </c>
      <c r="E40" s="291">
        <f>'Misc. Exp. Sup (2)'!F52</f>
        <v>0</v>
      </c>
      <c r="F40" s="291">
        <f>'Misc. Exp. Sup (2)'!G52</f>
        <v>0</v>
      </c>
      <c r="G40" s="291">
        <f>'Misc. Exp. Sup (2)'!H52</f>
        <v>0</v>
      </c>
      <c r="H40" s="345">
        <f>'Misc. Exp. Sup (2)'!H52</f>
        <v>0</v>
      </c>
      <c r="I40" s="345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9">
        <f>'Misc. Exp. Sup (2)'!D53</f>
        <v>0</v>
      </c>
      <c r="E41" s="389"/>
      <c r="F41" s="389"/>
      <c r="G41" s="389"/>
      <c r="H41" s="345">
        <f>'Misc. Exp. Sup (2)'!H53</f>
        <v>0</v>
      </c>
      <c r="I41" s="345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291">
        <f>'Misc. Exp. Sup (2)'!D54</f>
        <v>0</v>
      </c>
      <c r="E42" s="291">
        <f>'Misc. Exp. Sup (2)'!F54</f>
        <v>0</v>
      </c>
      <c r="F42" s="291">
        <f>'Misc. Exp. Sup (2)'!G54</f>
        <v>0</v>
      </c>
      <c r="G42" s="291">
        <f>'Misc. Exp. Sup (2)'!H54</f>
        <v>0</v>
      </c>
      <c r="H42" s="345">
        <f>'Misc. Exp. Sup (2)'!H54</f>
        <v>0</v>
      </c>
      <c r="I42" s="345">
        <f>'Misc. Exp. Sup (2)'!J54</f>
        <v>0</v>
      </c>
      <c r="J42" s="362"/>
      <c r="K42" s="362"/>
    </row>
    <row r="43" spans="1:11" ht="16.5" customHeight="1" x14ac:dyDescent="0.2">
      <c r="A43" s="364">
        <f>SUM(A3:A42)</f>
        <v>5188.4399999999996</v>
      </c>
      <c r="B43" s="359"/>
      <c r="C43" s="359"/>
      <c r="D43" s="359"/>
      <c r="E43" s="359"/>
      <c r="F43" s="359"/>
      <c r="G43" s="359"/>
      <c r="H43" s="359"/>
      <c r="I43" s="359"/>
    </row>
  </sheetData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zoomScale="80" workbookViewId="0">
      <selection activeCell="A14" sqref="A14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40" t="s">
        <v>8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9</v>
      </c>
      <c r="E2" s="239"/>
      <c r="F2" s="72"/>
      <c r="G2"/>
      <c r="H2" s="329"/>
      <c r="I2" s="72"/>
      <c r="J2" s="241"/>
      <c r="K2" s="241"/>
      <c r="L2" s="72"/>
      <c r="M2" s="302" t="s">
        <v>10</v>
      </c>
      <c r="N2" s="292" t="s">
        <v>11</v>
      </c>
      <c r="P2" s="260">
        <f ca="1">TODAY()</f>
        <v>36762</v>
      </c>
    </row>
    <row r="3" spans="1:64" ht="20.25" customHeight="1" x14ac:dyDescent="0.3">
      <c r="A3"/>
      <c r="B3"/>
      <c r="C3"/>
      <c r="D3" s="240" t="s">
        <v>12</v>
      </c>
      <c r="E3" s="38"/>
      <c r="F3" s="38"/>
      <c r="G3" s="38"/>
      <c r="H3" s="38"/>
      <c r="I3" s="38"/>
      <c r="J3" s="38"/>
      <c r="K3" s="57" t="s">
        <v>13</v>
      </c>
      <c r="L3" s="145">
        <v>1</v>
      </c>
      <c r="M3" s="58" t="s">
        <v>14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15</v>
      </c>
      <c r="B5" s="236"/>
      <c r="C5" s="27"/>
      <c r="D5" s="236"/>
      <c r="E5" s="237" t="s">
        <v>16</v>
      </c>
      <c r="F5" s="236"/>
      <c r="G5" s="236"/>
      <c r="H5" s="106" t="s">
        <v>17</v>
      </c>
      <c r="I5" s="27"/>
      <c r="J5" s="28"/>
      <c r="K5" s="35" t="s">
        <v>18</v>
      </c>
      <c r="L5" s="23"/>
      <c r="M5" s="23"/>
      <c r="N5" s="24"/>
    </row>
    <row r="6" spans="1:64" s="3" customFormat="1" ht="17.25" customHeight="1" x14ac:dyDescent="0.2">
      <c r="A6" s="287" t="s">
        <v>19</v>
      </c>
      <c r="B6" s="121"/>
      <c r="C6" s="121"/>
      <c r="D6"/>
      <c r="E6" s="288" t="s">
        <v>20</v>
      </c>
      <c r="F6" s="121"/>
      <c r="G6" s="121"/>
      <c r="H6" s="174" t="s">
        <v>21</v>
      </c>
      <c r="I6" s="121"/>
      <c r="J6" s="176"/>
      <c r="K6" s="114" t="s">
        <v>22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23</v>
      </c>
      <c r="B7" s="31"/>
      <c r="C7" s="31"/>
      <c r="D7" s="32"/>
      <c r="E7" s="112" t="s">
        <v>24</v>
      </c>
      <c r="F7" s="34"/>
      <c r="G7" s="31"/>
      <c r="H7" s="30"/>
      <c r="I7" s="27"/>
      <c r="J7" s="26"/>
      <c r="K7" s="111" t="s">
        <v>25</v>
      </c>
      <c r="L7" s="22"/>
      <c r="M7" s="23"/>
      <c r="N7" s="24"/>
    </row>
    <row r="8" spans="1:64" s="3" customFormat="1" ht="17.25" customHeight="1" x14ac:dyDescent="0.2">
      <c r="A8" s="287" t="s">
        <v>26</v>
      </c>
      <c r="B8" s="289"/>
      <c r="C8" s="289"/>
      <c r="D8" s="173"/>
      <c r="E8" s="190" t="s">
        <v>27</v>
      </c>
      <c r="F8" s="172"/>
      <c r="G8" s="191"/>
      <c r="H8" s="172"/>
      <c r="I8" s="172"/>
      <c r="J8" s="189"/>
      <c r="K8" s="269">
        <v>7138530596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28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29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30</v>
      </c>
      <c r="B13" s="297" t="s">
        <v>31</v>
      </c>
      <c r="C13" s="298"/>
      <c r="D13" s="298" t="s">
        <v>32</v>
      </c>
      <c r="E13" s="298"/>
      <c r="F13" s="298"/>
      <c r="G13" s="299"/>
      <c r="H13" s="300" t="s">
        <v>33</v>
      </c>
      <c r="I13" s="300"/>
      <c r="J13" s="300"/>
      <c r="K13" s="299"/>
      <c r="L13" s="296" t="s">
        <v>34</v>
      </c>
      <c r="M13" s="296" t="s">
        <v>35</v>
      </c>
      <c r="N13" s="296" t="s">
        <v>36</v>
      </c>
    </row>
    <row r="14" spans="1:64" s="4" customFormat="1" ht="24" customHeight="1" x14ac:dyDescent="0.2">
      <c r="A14" s="146">
        <v>36749</v>
      </c>
      <c r="B14" s="135" t="s">
        <v>37</v>
      </c>
      <c r="C14" s="126" t="s">
        <v>38</v>
      </c>
      <c r="D14" s="155"/>
      <c r="E14" s="155"/>
      <c r="F14" s="156"/>
      <c r="G14" s="157"/>
      <c r="H14" s="264" t="s">
        <v>39</v>
      </c>
      <c r="I14" s="261"/>
      <c r="J14" s="262"/>
      <c r="K14" s="262"/>
      <c r="L14" s="258">
        <v>25</v>
      </c>
      <c r="M14" s="195"/>
      <c r="N14" s="188">
        <f>IF(M14=" ",L14*1,L14*M14)</f>
        <v>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36669</v>
      </c>
      <c r="B15" s="135" t="s">
        <v>40</v>
      </c>
      <c r="C15" s="126" t="s">
        <v>41</v>
      </c>
      <c r="D15" s="155"/>
      <c r="E15" s="155"/>
      <c r="F15" s="156"/>
      <c r="G15" s="157"/>
      <c r="H15" s="264" t="s">
        <v>39</v>
      </c>
      <c r="I15" s="261"/>
      <c r="J15" s="262"/>
      <c r="K15" s="262"/>
      <c r="L15" s="258">
        <v>4.88</v>
      </c>
      <c r="M15" s="195"/>
      <c r="N15" s="188">
        <f>IF(M15=" ",L15*1,L15*M15)</f>
        <v>4.88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36704</v>
      </c>
      <c r="B16" s="135" t="s">
        <v>40</v>
      </c>
      <c r="C16" s="126" t="s">
        <v>42</v>
      </c>
      <c r="D16" s="155"/>
      <c r="E16" s="155"/>
      <c r="F16" s="156"/>
      <c r="G16" s="157"/>
      <c r="H16" s="264" t="s">
        <v>39</v>
      </c>
      <c r="I16" s="261"/>
      <c r="J16" s="262"/>
      <c r="K16" s="262"/>
      <c r="L16" s="258">
        <v>9.9</v>
      </c>
      <c r="M16" s="195"/>
      <c r="N16" s="188">
        <f t="shared" ref="N16:N26" si="0">IF(M16=" ",L16*1,L16*M16)</f>
        <v>9.9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43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44</v>
      </c>
      <c r="M27" s="305"/>
      <c r="N27" s="130">
        <f>SUM(N14:N26)</f>
        <v>39.78</v>
      </c>
    </row>
    <row r="28" spans="1:64" ht="24" customHeight="1" x14ac:dyDescent="0.2">
      <c r="A28" s="306" t="s">
        <v>45</v>
      </c>
      <c r="B28" s="306" t="s">
        <v>46</v>
      </c>
      <c r="C28" s="330"/>
      <c r="D28" s="395" t="s">
        <v>47</v>
      </c>
      <c r="E28" s="396"/>
      <c r="F28" s="331"/>
      <c r="G28" s="390" t="s">
        <v>5</v>
      </c>
      <c r="H28" s="391"/>
      <c r="I28" s="344" t="s">
        <v>48</v>
      </c>
      <c r="J28" s="344" t="s">
        <v>49</v>
      </c>
      <c r="K28" s="68"/>
      <c r="L28" s="304" t="s">
        <v>50</v>
      </c>
      <c r="M28" s="305"/>
      <c r="N28" s="230">
        <f>'Meals and Ent Sup'!N55+'Meals and Ent Sup (2)'!N55</f>
        <v>660.07</v>
      </c>
    </row>
    <row r="29" spans="1:64" ht="24" customHeight="1" x14ac:dyDescent="0.2">
      <c r="A29" s="295" t="s">
        <v>51</v>
      </c>
      <c r="B29" s="295" t="s">
        <v>26</v>
      </c>
      <c r="C29" s="392" t="s">
        <v>52</v>
      </c>
      <c r="D29" s="393"/>
      <c r="E29" s="393"/>
      <c r="F29" s="394"/>
      <c r="G29" s="400"/>
      <c r="H29" s="401"/>
      <c r="I29" s="294"/>
      <c r="J29" s="332"/>
      <c r="K29" s="66"/>
      <c r="L29" s="305" t="s">
        <v>53</v>
      </c>
      <c r="M29" s="305"/>
      <c r="N29" s="183">
        <f>SUM(N27:N28)</f>
        <v>699.85</v>
      </c>
    </row>
    <row r="30" spans="1:64" ht="24" customHeight="1" x14ac:dyDescent="0.2">
      <c r="A30" s="295"/>
      <c r="B30" s="295"/>
      <c r="C30" s="397"/>
      <c r="D30" s="398"/>
      <c r="E30" s="398"/>
      <c r="F30" s="399"/>
      <c r="G30" s="400"/>
      <c r="H30" s="401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54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30</v>
      </c>
      <c r="B33" s="298"/>
      <c r="C33" s="298"/>
      <c r="D33" s="298"/>
      <c r="E33" s="298"/>
      <c r="F33" s="298" t="s">
        <v>55</v>
      </c>
      <c r="G33" s="298"/>
      <c r="H33" s="298"/>
      <c r="I33" s="298"/>
      <c r="J33" s="298"/>
      <c r="K33" s="299"/>
      <c r="L33" s="296" t="s">
        <v>34</v>
      </c>
      <c r="M33" s="296" t="s">
        <v>35</v>
      </c>
      <c r="N33" s="296" t="s">
        <v>36</v>
      </c>
    </row>
    <row r="34" spans="1:64" s="4" customFormat="1" ht="24" customHeight="1" x14ac:dyDescent="0.2">
      <c r="A34" s="146">
        <v>36722</v>
      </c>
      <c r="B34" s="129" t="s">
        <v>56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8">
        <v>104.89</v>
      </c>
      <c r="M34" s="195"/>
      <c r="N34" s="188">
        <f t="shared" ref="N34:N41" si="1">IF(M34=" ",L34*1,L34*M34)</f>
        <v>104.89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43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57</v>
      </c>
      <c r="M42" s="300"/>
      <c r="N42" s="130">
        <f>SUM(N34:N41)</f>
        <v>104.89</v>
      </c>
    </row>
    <row r="43" spans="1:64" ht="24" customHeight="1" x14ac:dyDescent="0.2">
      <c r="A43" s="306" t="s">
        <v>45</v>
      </c>
      <c r="B43" s="306" t="s">
        <v>46</v>
      </c>
      <c r="C43" s="330"/>
      <c r="D43" s="395" t="s">
        <v>47</v>
      </c>
      <c r="E43" s="396"/>
      <c r="F43" s="331"/>
      <c r="G43" s="390" t="s">
        <v>5</v>
      </c>
      <c r="H43" s="391"/>
      <c r="I43" s="344" t="s">
        <v>48</v>
      </c>
      <c r="J43" s="344" t="s">
        <v>49</v>
      </c>
      <c r="K43" s="68"/>
      <c r="L43" s="304" t="s">
        <v>58</v>
      </c>
      <c r="M43" s="305"/>
      <c r="N43" s="228">
        <f>'Misc. Exp. Sup'!O55+'Misc. Exp. Sup (2)'!O55</f>
        <v>25.12</v>
      </c>
    </row>
    <row r="44" spans="1:64" ht="24" customHeight="1" x14ac:dyDescent="0.2">
      <c r="A44" s="295" t="s">
        <v>59</v>
      </c>
      <c r="B44" s="295" t="s">
        <v>26</v>
      </c>
      <c r="C44" s="397" t="s">
        <v>52</v>
      </c>
      <c r="D44" s="398"/>
      <c r="E44" s="398"/>
      <c r="F44" s="399"/>
      <c r="G44" s="400"/>
      <c r="H44" s="401"/>
      <c r="I44" s="294"/>
      <c r="J44" s="332"/>
      <c r="K44" s="122"/>
      <c r="L44" s="305" t="s">
        <v>60</v>
      </c>
      <c r="M44" s="305"/>
      <c r="N44" s="183">
        <f>SUM(N42:N43)</f>
        <v>130.01</v>
      </c>
    </row>
    <row r="45" spans="1:64" ht="24.75" customHeight="1" x14ac:dyDescent="0.2">
      <c r="A45" s="295"/>
      <c r="B45" s="295"/>
      <c r="C45" s="397"/>
      <c r="D45" s="398"/>
      <c r="E45" s="398"/>
      <c r="F45" s="399"/>
      <c r="G45" s="400"/>
      <c r="H45" s="401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61</v>
      </c>
      <c r="B48" s="46"/>
      <c r="C48" s="46"/>
      <c r="D48" s="46"/>
      <c r="E48" s="46"/>
      <c r="F48" s="46"/>
      <c r="G48" s="46"/>
      <c r="H48" s="46"/>
      <c r="I48" s="123"/>
      <c r="J48" s="312" t="s">
        <v>62</v>
      </c>
      <c r="K48" s="313"/>
      <c r="L48" s="313"/>
      <c r="M48" s="313"/>
      <c r="N48" s="212">
        <f>'Travel Form'!O55+'Travel Sup (2)'!O55</f>
        <v>4358.58</v>
      </c>
    </row>
    <row r="49" spans="1:64" ht="24" customHeight="1" x14ac:dyDescent="0.2">
      <c r="A49" s="307" t="s">
        <v>63</v>
      </c>
      <c r="B49" s="308"/>
      <c r="C49" s="296"/>
      <c r="D49" s="308"/>
      <c r="E49" s="308"/>
      <c r="F49" s="309"/>
      <c r="G49" s="310"/>
      <c r="H49" s="41"/>
      <c r="I49" s="67"/>
      <c r="J49" s="314" t="s">
        <v>64</v>
      </c>
      <c r="K49" s="315"/>
      <c r="L49" s="315"/>
      <c r="M49" s="315"/>
      <c r="N49" s="160">
        <f>N48+N44+N29</f>
        <v>5188.4399999999996</v>
      </c>
    </row>
    <row r="50" spans="1:64" ht="24" customHeight="1" x14ac:dyDescent="0.25">
      <c r="A50" s="296" t="s">
        <v>65</v>
      </c>
      <c r="B50" s="147"/>
      <c r="C50" s="297" t="s">
        <v>66</v>
      </c>
      <c r="D50" s="141"/>
      <c r="E50" s="297" t="s">
        <v>1</v>
      </c>
      <c r="F50" s="143"/>
      <c r="G50" s="138"/>
      <c r="H50" s="41"/>
      <c r="I50" s="41"/>
      <c r="J50" s="316" t="s">
        <v>67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65</v>
      </c>
      <c r="B51" s="147"/>
      <c r="C51" s="297" t="s">
        <v>66</v>
      </c>
      <c r="D51" s="142"/>
      <c r="E51" s="297" t="s">
        <v>1</v>
      </c>
      <c r="F51" s="143"/>
      <c r="G51" s="138"/>
      <c r="H51" s="41"/>
      <c r="I51" s="41"/>
      <c r="J51" s="318" t="s">
        <v>68</v>
      </c>
      <c r="K51" s="319"/>
      <c r="L51" s="320" t="str">
        <f>IF($N$49-$N$50&lt;0,"X","  ")</f>
        <v xml:space="preserve">  </v>
      </c>
      <c r="M51" s="319" t="s">
        <v>69</v>
      </c>
      <c r="N51" s="132"/>
    </row>
    <row r="52" spans="1:64" ht="24" customHeight="1" x14ac:dyDescent="0.25">
      <c r="A52" s="296" t="s">
        <v>65</v>
      </c>
      <c r="B52" s="147"/>
      <c r="C52" s="297" t="s">
        <v>66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70</v>
      </c>
      <c r="N52" s="140">
        <f>ABS(N49-N50)</f>
        <v>5188.4399999999996</v>
      </c>
    </row>
    <row r="53" spans="1:64" ht="24" customHeight="1" x14ac:dyDescent="0.2">
      <c r="A53" s="309"/>
      <c r="B53" s="309"/>
      <c r="C53" s="309"/>
      <c r="D53" s="311" t="s">
        <v>71</v>
      </c>
      <c r="E53" s="296"/>
      <c r="F53" s="162">
        <f>SUM(F50:F52)</f>
        <v>0</v>
      </c>
      <c r="G53" s="139"/>
      <c r="H53" s="41"/>
      <c r="I53" s="41"/>
      <c r="J53" s="324" t="s">
        <v>72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73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74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75</v>
      </c>
      <c r="B57" s="45"/>
      <c r="C57" s="45"/>
      <c r="D57" s="45"/>
      <c r="E57" s="46"/>
      <c r="F57" s="47" t="s">
        <v>65</v>
      </c>
      <c r="G57" s="48" t="s">
        <v>76</v>
      </c>
      <c r="H57" s="45"/>
      <c r="I57" s="45"/>
      <c r="J57" s="49"/>
      <c r="K57" s="50" t="s">
        <v>65</v>
      </c>
      <c r="L57" s="51" t="s">
        <v>76</v>
      </c>
      <c r="M57" s="52"/>
      <c r="N57" s="53" t="s">
        <v>65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77</v>
      </c>
      <c r="B59" s="380"/>
      <c r="C59" s="380"/>
      <c r="D59" s="380"/>
      <c r="E59" s="381"/>
      <c r="F59" s="382"/>
      <c r="G59" s="383" t="s">
        <v>78</v>
      </c>
      <c r="H59" s="380"/>
      <c r="I59" s="380"/>
      <c r="J59" s="384"/>
      <c r="K59" s="385"/>
      <c r="L59" s="383" t="s">
        <v>78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79</v>
      </c>
      <c r="B61" s="72" t="s">
        <v>80</v>
      </c>
      <c r="C61" s="41" t="s">
        <v>81</v>
      </c>
      <c r="D61" s="41" t="s">
        <v>82</v>
      </c>
      <c r="E61" s="72" t="s">
        <v>83</v>
      </c>
      <c r="F61" s="41" t="s">
        <v>84</v>
      </c>
      <c r="G61" s="41" t="s">
        <v>85</v>
      </c>
      <c r="H61" s="41" t="s">
        <v>86</v>
      </c>
      <c r="I61" s="41" t="s">
        <v>87</v>
      </c>
      <c r="J61" s="41" t="s">
        <v>88</v>
      </c>
      <c r="K61" s="41" t="s">
        <v>89</v>
      </c>
      <c r="L61" s="41" t="s">
        <v>90</v>
      </c>
      <c r="M61" s="41" t="s">
        <v>91</v>
      </c>
      <c r="N61" s="41" t="s">
        <v>92</v>
      </c>
    </row>
    <row r="62" spans="1:64" s="3" customFormat="1" ht="21" hidden="1" customHeight="1" x14ac:dyDescent="0.2">
      <c r="A62" s="110" t="str">
        <f>IF(ISBLANK($A$6),TRIM(" "),$A$6)</f>
        <v>Scott</v>
      </c>
      <c r="B62" s="249" t="str">
        <f>IF(ISBLANK($E$6),TRIM(" "),$E$6)</f>
        <v>Susan</v>
      </c>
      <c r="C62" s="293" t="str">
        <f>TEXT(IF(ISBLANK($N$2),"      ",$N$2),"000000")</f>
        <v>082100</v>
      </c>
      <c r="D62" s="110" t="str">
        <f>TEXT($K$6,"###-##-####")</f>
        <v>P00505330</v>
      </c>
      <c r="E62" s="250" t="str">
        <f>TEXT($N$52,"######0.00")</f>
        <v>5188.44</v>
      </c>
      <c r="F62" s="284" t="s">
        <v>93</v>
      </c>
      <c r="G62" s="284" t="s">
        <v>94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2057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205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2" zoomScale="80" workbookViewId="0">
      <selection activeCell="C13" sqref="C13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96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97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93</v>
      </c>
      <c r="B12" s="148">
        <v>36669</v>
      </c>
      <c r="C12" s="124" t="s">
        <v>106</v>
      </c>
      <c r="D12" s="166"/>
      <c r="E12" s="166"/>
      <c r="F12" s="166"/>
      <c r="G12" s="167"/>
      <c r="H12" s="166"/>
      <c r="I12" s="168"/>
      <c r="J12" s="166"/>
      <c r="K12" s="166"/>
      <c r="L12" s="254" t="s">
        <v>107</v>
      </c>
      <c r="M12" s="259">
        <v>21.12</v>
      </c>
      <c r="N12" s="257"/>
      <c r="O12" s="188">
        <f t="shared" ref="O12:O27" si="0">IF(N12=" ",M12*1,M12*N12)</f>
        <v>21.12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93</v>
      </c>
      <c r="B13" s="148">
        <v>36669</v>
      </c>
      <c r="C13" s="137" t="s">
        <v>108</v>
      </c>
      <c r="D13" s="166"/>
      <c r="E13" s="166"/>
      <c r="F13" s="166"/>
      <c r="G13" s="167"/>
      <c r="H13" s="166"/>
      <c r="I13" s="166"/>
      <c r="J13" s="166"/>
      <c r="K13" s="166"/>
      <c r="L13" s="254" t="s">
        <v>107</v>
      </c>
      <c r="M13" s="259">
        <v>1</v>
      </c>
      <c r="N13" s="257"/>
      <c r="O13" s="188">
        <f t="shared" si="0"/>
        <v>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93</v>
      </c>
      <c r="B14" s="148">
        <v>36669</v>
      </c>
      <c r="C14" s="137" t="s">
        <v>41</v>
      </c>
      <c r="D14" s="166"/>
      <c r="E14" s="166"/>
      <c r="F14" s="166"/>
      <c r="G14" s="167"/>
      <c r="H14" s="166"/>
      <c r="I14" s="166"/>
      <c r="J14" s="166"/>
      <c r="K14" s="166"/>
      <c r="L14" s="254" t="s">
        <v>109</v>
      </c>
      <c r="M14" s="259">
        <v>517.91999999999996</v>
      </c>
      <c r="N14" s="257"/>
      <c r="O14" s="188">
        <f t="shared" si="0"/>
        <v>517.91999999999996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93</v>
      </c>
      <c r="B15" s="148">
        <v>36669</v>
      </c>
      <c r="C15" s="137" t="s">
        <v>110</v>
      </c>
      <c r="D15" s="166"/>
      <c r="E15" s="166"/>
      <c r="F15" s="166"/>
      <c r="G15" s="167"/>
      <c r="H15" s="166"/>
      <c r="I15" s="166"/>
      <c r="J15" s="166"/>
      <c r="K15" s="166"/>
      <c r="L15" s="254" t="s">
        <v>111</v>
      </c>
      <c r="M15" s="259">
        <v>381.9</v>
      </c>
      <c r="N15" s="257"/>
      <c r="O15" s="188">
        <f t="shared" si="0"/>
        <v>381.9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93</v>
      </c>
      <c r="B16" s="148">
        <v>36669</v>
      </c>
      <c r="C16" s="124" t="s">
        <v>112</v>
      </c>
      <c r="D16" s="166"/>
      <c r="E16" s="166"/>
      <c r="F16" s="166"/>
      <c r="G16" s="167"/>
      <c r="H16" s="166"/>
      <c r="I16" s="166"/>
      <c r="J16" s="166"/>
      <c r="K16" s="166"/>
      <c r="L16" s="254" t="s">
        <v>107</v>
      </c>
      <c r="M16" s="259">
        <v>60</v>
      </c>
      <c r="N16" s="257"/>
      <c r="O16" s="188">
        <f t="shared" si="0"/>
        <v>60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93</v>
      </c>
      <c r="B17" s="148">
        <v>36670</v>
      </c>
      <c r="C17" s="137" t="s">
        <v>110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381.9</v>
      </c>
      <c r="N17" s="257"/>
      <c r="O17" s="188">
        <f t="shared" si="0"/>
        <v>381.9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94</v>
      </c>
      <c r="B18" s="148">
        <v>36670</v>
      </c>
      <c r="C18" s="137" t="s">
        <v>113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18.899999999999999</v>
      </c>
      <c r="N18" s="257"/>
      <c r="O18" s="188">
        <f t="shared" si="0"/>
        <v>18.899999999999999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93</v>
      </c>
      <c r="B19" s="148">
        <v>36679</v>
      </c>
      <c r="C19" s="124" t="s">
        <v>114</v>
      </c>
      <c r="D19" s="166"/>
      <c r="E19" s="166"/>
      <c r="F19" s="166"/>
      <c r="G19" s="167"/>
      <c r="H19" s="166"/>
      <c r="I19" s="166"/>
      <c r="J19" s="166"/>
      <c r="K19" s="166"/>
      <c r="L19" s="254" t="s">
        <v>107</v>
      </c>
      <c r="M19" s="259">
        <v>35.200000000000003</v>
      </c>
      <c r="N19" s="257"/>
      <c r="O19" s="188">
        <f t="shared" si="0"/>
        <v>35.200000000000003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93</v>
      </c>
      <c r="B20" s="148">
        <v>36703</v>
      </c>
      <c r="C20" s="124" t="s">
        <v>115</v>
      </c>
      <c r="D20" s="166"/>
      <c r="E20" s="166"/>
      <c r="F20" s="166"/>
      <c r="G20" s="167"/>
      <c r="H20" s="166"/>
      <c r="I20" s="166"/>
      <c r="J20" s="166"/>
      <c r="K20" s="166"/>
      <c r="L20" s="254" t="s">
        <v>109</v>
      </c>
      <c r="M20" s="259">
        <v>1437.32</v>
      </c>
      <c r="N20" s="257"/>
      <c r="O20" s="188">
        <f t="shared" si="0"/>
        <v>1437.32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93</v>
      </c>
      <c r="B21" s="148">
        <v>36703</v>
      </c>
      <c r="C21" s="124" t="s">
        <v>116</v>
      </c>
      <c r="D21" s="166"/>
      <c r="E21" s="166"/>
      <c r="F21" s="166"/>
      <c r="G21" s="167"/>
      <c r="H21" s="166"/>
      <c r="I21" s="166"/>
      <c r="J21" s="166"/>
      <c r="K21" s="166"/>
      <c r="L21" s="254" t="s">
        <v>111</v>
      </c>
      <c r="M21" s="259">
        <v>9</v>
      </c>
      <c r="N21" s="257"/>
      <c r="O21" s="188">
        <f t="shared" si="0"/>
        <v>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 t="s">
        <v>93</v>
      </c>
      <c r="B22" s="148">
        <v>36704</v>
      </c>
      <c r="C22" s="124" t="s">
        <v>117</v>
      </c>
      <c r="D22" s="166"/>
      <c r="E22" s="166"/>
      <c r="F22" s="166"/>
      <c r="G22" s="167"/>
      <c r="H22" s="166"/>
      <c r="I22" s="166"/>
      <c r="J22" s="166"/>
      <c r="K22" s="166"/>
      <c r="L22" s="254" t="s">
        <v>111</v>
      </c>
      <c r="M22" s="259">
        <v>180</v>
      </c>
      <c r="N22" s="257">
        <v>0.32500000000000001</v>
      </c>
      <c r="O22" s="188">
        <f t="shared" si="0"/>
        <v>58.5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 t="s">
        <v>93</v>
      </c>
      <c r="B23" s="148">
        <v>36704</v>
      </c>
      <c r="C23" s="124" t="s">
        <v>118</v>
      </c>
      <c r="D23" s="166"/>
      <c r="E23" s="166"/>
      <c r="F23" s="166"/>
      <c r="G23" s="167"/>
      <c r="H23" s="166"/>
      <c r="I23" s="166"/>
      <c r="J23" s="166"/>
      <c r="K23" s="166"/>
      <c r="L23" s="254" t="s">
        <v>109</v>
      </c>
      <c r="M23" s="259">
        <v>1143.8399999999999</v>
      </c>
      <c r="N23" s="257"/>
      <c r="O23" s="188">
        <f t="shared" si="0"/>
        <v>1143.8399999999999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 t="s">
        <v>93</v>
      </c>
      <c r="B24" s="148">
        <v>36704</v>
      </c>
      <c r="C24" s="124" t="s">
        <v>119</v>
      </c>
      <c r="D24" s="166"/>
      <c r="E24" s="166"/>
      <c r="F24" s="166"/>
      <c r="G24" s="167"/>
      <c r="H24" s="166"/>
      <c r="I24" s="166"/>
      <c r="J24" s="166"/>
      <c r="K24" s="166"/>
      <c r="L24" s="254"/>
      <c r="M24" s="259">
        <v>291.98</v>
      </c>
      <c r="N24" s="257"/>
      <c r="O24" s="188">
        <f t="shared" si="0"/>
        <v>291.98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4358.58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101</v>
      </c>
      <c r="B48" s="306" t="s">
        <v>45</v>
      </c>
      <c r="C48" s="306" t="s">
        <v>131</v>
      </c>
      <c r="D48" s="330"/>
      <c r="E48" s="395" t="s">
        <v>47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93</v>
      </c>
      <c r="B49" s="336" t="s">
        <v>136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4339.68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94</v>
      </c>
      <c r="B51" s="336" t="s">
        <v>59</v>
      </c>
      <c r="C51" s="405" t="s">
        <v>26</v>
      </c>
      <c r="D51" s="402" t="s">
        <v>52</v>
      </c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18.899999999999999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122</v>
      </c>
      <c r="N55" s="296"/>
      <c r="O55" s="125">
        <f>SUM(O49:O54)</f>
        <v>4358.58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45" zoomScale="80" workbookViewId="0">
      <selection activeCell="J27" sqref="J27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137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97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138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93</v>
      </c>
      <c r="B10" s="146">
        <v>36678</v>
      </c>
      <c r="C10" s="135" t="s">
        <v>141</v>
      </c>
      <c r="D10" s="126" t="s">
        <v>142</v>
      </c>
      <c r="E10" s="155"/>
      <c r="F10" s="155"/>
      <c r="G10" s="156"/>
      <c r="H10" s="157"/>
      <c r="I10" s="126" t="s">
        <v>143</v>
      </c>
      <c r="J10" s="155"/>
      <c r="K10" s="155"/>
      <c r="L10" s="259">
        <v>190.75</v>
      </c>
      <c r="M10" s="255"/>
      <c r="N10" s="188">
        <f t="shared" ref="N10:N25" si="0">IF(M10=" ",L10*1,L10*M10)</f>
        <v>190.75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 t="s">
        <v>144</v>
      </c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 t="s">
        <v>145</v>
      </c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93</v>
      </c>
      <c r="B13" s="146">
        <v>36703</v>
      </c>
      <c r="C13" s="135" t="s">
        <v>141</v>
      </c>
      <c r="D13" s="126" t="s">
        <v>42</v>
      </c>
      <c r="E13" s="155"/>
      <c r="F13" s="155"/>
      <c r="G13" s="156"/>
      <c r="H13" s="157"/>
      <c r="I13" s="127" t="s">
        <v>146</v>
      </c>
      <c r="J13" s="155"/>
      <c r="K13" s="156"/>
      <c r="L13" s="259">
        <v>155.97</v>
      </c>
      <c r="M13" s="255"/>
      <c r="N13" s="188">
        <f t="shared" si="0"/>
        <v>155.97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 t="s">
        <v>147</v>
      </c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 t="s">
        <v>148</v>
      </c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 t="s">
        <v>149</v>
      </c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 t="s">
        <v>150</v>
      </c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 t="s">
        <v>39</v>
      </c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93</v>
      </c>
      <c r="B19" s="146">
        <v>36677</v>
      </c>
      <c r="C19" s="135" t="s">
        <v>141</v>
      </c>
      <c r="D19" s="126" t="s">
        <v>151</v>
      </c>
      <c r="E19" s="155"/>
      <c r="F19" s="155"/>
      <c r="G19" s="156"/>
      <c r="H19" s="157"/>
      <c r="I19" s="127" t="s">
        <v>144</v>
      </c>
      <c r="J19" s="155"/>
      <c r="K19" s="156"/>
      <c r="L19" s="259">
        <v>67.42</v>
      </c>
      <c r="M19" s="255"/>
      <c r="N19" s="188">
        <f t="shared" si="0"/>
        <v>67.42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 t="s">
        <v>145</v>
      </c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93</v>
      </c>
      <c r="B21" s="146">
        <v>36675</v>
      </c>
      <c r="C21" s="135" t="s">
        <v>141</v>
      </c>
      <c r="D21" s="126" t="s">
        <v>151</v>
      </c>
      <c r="E21" s="155"/>
      <c r="F21" s="155"/>
      <c r="G21" s="156"/>
      <c r="H21" s="157"/>
      <c r="I21" s="127" t="s">
        <v>144</v>
      </c>
      <c r="J21" s="155"/>
      <c r="K21" s="156"/>
      <c r="L21" s="259">
        <v>50.94</v>
      </c>
      <c r="M21" s="255"/>
      <c r="N21" s="188">
        <f t="shared" si="0"/>
        <v>50.94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 t="s">
        <v>145</v>
      </c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93</v>
      </c>
      <c r="B23" s="146">
        <v>36670</v>
      </c>
      <c r="C23" s="135" t="s">
        <v>141</v>
      </c>
      <c r="D23" s="126" t="s">
        <v>151</v>
      </c>
      <c r="E23" s="155"/>
      <c r="F23" s="155"/>
      <c r="G23" s="156"/>
      <c r="H23" s="157"/>
      <c r="I23" s="127" t="s">
        <v>144</v>
      </c>
      <c r="J23" s="155"/>
      <c r="K23" s="156"/>
      <c r="L23" s="259">
        <v>59</v>
      </c>
      <c r="M23" s="255"/>
      <c r="N23" s="188">
        <f t="shared" si="0"/>
        <v>59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 t="s">
        <v>145</v>
      </c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 t="s">
        <v>93</v>
      </c>
      <c r="B25" s="146">
        <v>36669</v>
      </c>
      <c r="C25" s="135" t="s">
        <v>141</v>
      </c>
      <c r="D25" s="126" t="s">
        <v>151</v>
      </c>
      <c r="E25" s="155"/>
      <c r="F25" s="155"/>
      <c r="G25" s="156"/>
      <c r="H25" s="157"/>
      <c r="I25" s="126" t="s">
        <v>143</v>
      </c>
      <c r="J25" s="155"/>
      <c r="K25" s="156"/>
      <c r="L25" s="259">
        <v>95.6</v>
      </c>
      <c r="M25" s="255"/>
      <c r="N25" s="188">
        <f t="shared" si="0"/>
        <v>95.6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 t="s">
        <v>144</v>
      </c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 t="s">
        <v>145</v>
      </c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 t="s">
        <v>93</v>
      </c>
      <c r="B28" s="146">
        <v>36726</v>
      </c>
      <c r="C28" s="135" t="s">
        <v>141</v>
      </c>
      <c r="D28" s="126" t="s">
        <v>152</v>
      </c>
      <c r="E28" s="155"/>
      <c r="F28" s="155"/>
      <c r="G28" s="156"/>
      <c r="H28" s="157"/>
      <c r="I28" s="127" t="s">
        <v>153</v>
      </c>
      <c r="J28" s="155"/>
      <c r="K28" s="156"/>
      <c r="L28" s="259">
        <v>40.39</v>
      </c>
      <c r="M28" s="255"/>
      <c r="N28" s="188">
        <f t="shared" si="1"/>
        <v>40.39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 t="s">
        <v>154</v>
      </c>
      <c r="E29" s="155"/>
      <c r="F29" s="155"/>
      <c r="G29" s="156"/>
      <c r="H29" s="157"/>
      <c r="I29" s="127" t="s">
        <v>144</v>
      </c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 t="s">
        <v>39</v>
      </c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660.07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101</v>
      </c>
      <c r="B48" s="306" t="s">
        <v>45</v>
      </c>
      <c r="C48" s="306" t="s">
        <v>156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93</v>
      </c>
      <c r="B49" s="336" t="s">
        <v>51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341"/>
      <c r="M49" s="40"/>
      <c r="N49" s="169">
        <f>IF($L$49=" ",SUMIF($A$10:$A$40,A49,$N$10:$N$40),$K$41*$L$49)</f>
        <v>660.07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122</v>
      </c>
      <c r="N55" s="128">
        <f>SUM(N49:N54)</f>
        <v>660.07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abSelected="1" topLeftCell="A43" zoomScale="80" workbookViewId="0">
      <selection activeCell="B49" sqref="B49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158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93</v>
      </c>
      <c r="B10" s="148">
        <v>36679</v>
      </c>
      <c r="C10" s="124" t="s">
        <v>160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25.12</v>
      </c>
      <c r="N10" s="256"/>
      <c r="O10" s="188">
        <f>IF(N10=" ",M10*1,M10*N10)</f>
        <v>25.12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25.12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101</v>
      </c>
      <c r="B48" s="306" t="s">
        <v>45</v>
      </c>
      <c r="C48" s="306" t="s">
        <v>161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25">
      <c r="A49" s="335" t="s">
        <v>93</v>
      </c>
      <c r="B49" s="336" t="s">
        <v>162</v>
      </c>
      <c r="C49" s="337" t="s">
        <v>26</v>
      </c>
      <c r="D49" s="402" t="s">
        <v>52</v>
      </c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25.12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122</v>
      </c>
      <c r="N55" s="296"/>
      <c r="O55" s="125">
        <f>SUM(O49:O54)</f>
        <v>25.12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197" t="s">
        <v>95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163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97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21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98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99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100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101</v>
      </c>
      <c r="B11" s="297" t="s">
        <v>30</v>
      </c>
      <c r="C11" s="298"/>
      <c r="D11" s="298"/>
      <c r="E11" s="298" t="s">
        <v>102</v>
      </c>
      <c r="F11" s="298"/>
      <c r="G11" s="298"/>
      <c r="H11" s="298"/>
      <c r="I11" s="298"/>
      <c r="J11" s="298"/>
      <c r="K11" s="299"/>
      <c r="L11" s="297" t="s">
        <v>103</v>
      </c>
      <c r="M11" s="296" t="s">
        <v>104</v>
      </c>
      <c r="N11" s="296" t="s">
        <v>35</v>
      </c>
      <c r="O11" s="296" t="s">
        <v>105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122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34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13" t="s">
        <v>95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165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97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15</v>
      </c>
      <c r="B4" s="236"/>
      <c r="C4" s="27"/>
      <c r="D4" s="236"/>
      <c r="E4" s="237" t="s">
        <v>16</v>
      </c>
      <c r="F4" s="236"/>
      <c r="G4" s="236"/>
      <c r="H4" s="106" t="s">
        <v>17</v>
      </c>
      <c r="I4" s="27"/>
      <c r="J4" s="27"/>
      <c r="K4" s="28"/>
      <c r="L4" s="35" t="s">
        <v>18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Scott</v>
      </c>
      <c r="B5" s="121"/>
      <c r="C5" s="121"/>
      <c r="D5" s="121"/>
      <c r="E5" s="253" t="str">
        <f>'Short Form'!E6</f>
        <v>Susan</v>
      </c>
      <c r="F5" s="121"/>
      <c r="G5" s="121"/>
      <c r="H5" s="178" t="str">
        <f>'Short Form'!H6</f>
        <v>S. Counsel</v>
      </c>
      <c r="I5" s="121"/>
      <c r="J5" s="121"/>
      <c r="K5" s="19"/>
      <c r="L5" s="144" t="str">
        <f>'Short Form'!K6</f>
        <v>P00505330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166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139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101</v>
      </c>
      <c r="B9" s="297" t="s">
        <v>30</v>
      </c>
      <c r="C9" s="354" t="s">
        <v>31</v>
      </c>
      <c r="D9" s="298"/>
      <c r="E9" s="299" t="s">
        <v>32</v>
      </c>
      <c r="F9" s="355"/>
      <c r="G9" s="298"/>
      <c r="H9" s="303"/>
      <c r="I9" s="300" t="s">
        <v>33</v>
      </c>
      <c r="J9" s="300"/>
      <c r="K9" s="300"/>
      <c r="L9" s="296" t="s">
        <v>140</v>
      </c>
      <c r="M9" s="297" t="s">
        <v>35</v>
      </c>
      <c r="N9" s="296" t="s">
        <v>105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122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 s="204" t="s">
        <v>124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 s="209" t="s">
        <v>126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155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101</v>
      </c>
      <c r="B48" s="306" t="s">
        <v>45</v>
      </c>
      <c r="C48" s="306" t="s">
        <v>167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1" t="s">
        <v>134</v>
      </c>
      <c r="M48" s="110"/>
      <c r="N48" s="353" t="s">
        <v>135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122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197" t="s">
        <v>95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168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97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15</v>
      </c>
      <c r="B4" s="236"/>
      <c r="C4" s="27"/>
      <c r="D4" s="236"/>
      <c r="E4" s="237" t="s">
        <v>16</v>
      </c>
      <c r="F4" s="236"/>
      <c r="G4" s="236"/>
      <c r="H4" s="81" t="s">
        <v>17</v>
      </c>
      <c r="I4" s="80"/>
      <c r="J4" s="79"/>
      <c r="K4" s="35" t="s">
        <v>18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Scott</v>
      </c>
      <c r="B5" s="121"/>
      <c r="C5" s="121"/>
      <c r="D5" s="121"/>
      <c r="E5" s="252" t="str">
        <f>'Short Form'!E6</f>
        <v>Susan</v>
      </c>
      <c r="F5" s="172"/>
      <c r="G5" s="121"/>
      <c r="H5" s="178" t="str">
        <f>'Short Form'!H6</f>
        <v>S. Counsel</v>
      </c>
      <c r="I5" s="177"/>
      <c r="J5" s="179"/>
      <c r="K5" s="116" t="str">
        <f>'Short Form'!K6</f>
        <v>P00505330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159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100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101</v>
      </c>
      <c r="B9" s="297" t="s">
        <v>30</v>
      </c>
      <c r="C9" s="298"/>
      <c r="D9" s="298"/>
      <c r="E9" s="298" t="s">
        <v>32</v>
      </c>
      <c r="F9" s="298"/>
      <c r="G9" s="298"/>
      <c r="H9" s="298"/>
      <c r="I9" s="298"/>
      <c r="J9" s="298"/>
      <c r="K9" s="298"/>
      <c r="L9" s="298"/>
      <c r="M9" s="297" t="s">
        <v>104</v>
      </c>
      <c r="N9" s="297" t="s">
        <v>35</v>
      </c>
      <c r="O9" s="296" t="s">
        <v>105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120</v>
      </c>
      <c r="G41" s="279"/>
      <c r="H41" s="271"/>
      <c r="I41"/>
      <c r="J41" s="280" t="s">
        <v>121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122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123</v>
      </c>
      <c r="G42" s="279"/>
      <c r="H42"/>
      <c r="I42"/>
      <c r="J42" s="73"/>
      <c r="K42"/>
      <c r="L42" s="204" t="s">
        <v>124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125</v>
      </c>
      <c r="G43" s="279"/>
      <c r="H43"/>
      <c r="I43"/>
      <c r="J43"/>
      <c r="K43"/>
      <c r="L43" s="209" t="s">
        <v>126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127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128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129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130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101</v>
      </c>
      <c r="B48" s="306" t="s">
        <v>45</v>
      </c>
      <c r="C48" s="306" t="s">
        <v>164</v>
      </c>
      <c r="D48" s="330"/>
      <c r="E48" s="395" t="s">
        <v>157</v>
      </c>
      <c r="F48" s="396"/>
      <c r="G48" s="331"/>
      <c r="H48" s="390" t="s">
        <v>5</v>
      </c>
      <c r="I48" s="391"/>
      <c r="J48" s="344" t="s">
        <v>132</v>
      </c>
      <c r="K48" s="344" t="s">
        <v>133</v>
      </c>
      <c r="L48" s="350" t="s">
        <v>134</v>
      </c>
      <c r="M48" s="270"/>
      <c r="N48" s="93"/>
      <c r="O48" s="296" t="s">
        <v>135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2"/>
      <c r="E49" s="404"/>
      <c r="F49" s="404"/>
      <c r="G49" s="405"/>
      <c r="H49" s="402"/>
      <c r="I49" s="403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2"/>
      <c r="E50" s="404"/>
      <c r="F50" s="404"/>
      <c r="G50" s="405"/>
      <c r="H50" s="402"/>
      <c r="I50" s="404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2"/>
      <c r="E51" s="404"/>
      <c r="F51" s="404"/>
      <c r="G51" s="405"/>
      <c r="H51" s="402"/>
      <c r="I51" s="403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2"/>
      <c r="E52" s="404"/>
      <c r="F52" s="404"/>
      <c r="G52" s="405"/>
      <c r="H52" s="402"/>
      <c r="I52" s="404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2"/>
      <c r="E53" s="404"/>
      <c r="F53" s="404"/>
      <c r="G53" s="405"/>
      <c r="H53" s="402"/>
      <c r="I53" s="403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2"/>
      <c r="E54" s="404"/>
      <c r="F54" s="404"/>
      <c r="G54" s="405"/>
      <c r="H54" s="402"/>
      <c r="I54" s="404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122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2000-08-24T17:37:25Z</cp:lastPrinted>
  <dcterms:created xsi:type="dcterms:W3CDTF">1997-11-03T17:34:07Z</dcterms:created>
  <dcterms:modified xsi:type="dcterms:W3CDTF">2023-09-12T04:21:51Z</dcterms:modified>
</cp:coreProperties>
</file>