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15698C-3BD5-4B36-A5A6-27F688B50B44}" xr6:coauthVersionLast="47" xr6:coauthVersionMax="47" xr10:uidLastSave="{00000000-0000-0000-0000-000000000000}"/>
  <bookViews>
    <workbookView xWindow="-120" yWindow="-120" windowWidth="23280" windowHeight="13200" tabRatio="739" firstSheet="1" activeTab="3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<sst xmlns="http://schemas.openxmlformats.org/spreadsheetml/2006/main" count="413" uniqueCount="147">
  <si>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</si>
  <si>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</si>
  <si>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</si>
  <si>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</si>
  <si>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</si>
  <si>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</si>
  <si>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</si>
  <si>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</si>
  <si>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</si>
  <si>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</si>
  <si>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</si>
  <si>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</si>
  <si>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</si>
  <si>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</si>
  <si>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121999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</si>
  <si>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</si>
  <si>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</si>
  <si>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</si>
  <si>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</si>
  <si>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</si>
  <si>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</si>
  <si>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</si>
  <si>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Scott</t>
  </si>
  <si>
    <t>Susan</t>
  </si>
  <si>
    <t>Sr. Counsel</t>
  </si>
  <si>
    <t>460-41-3441</t>
  </si>
  <si>
    <t>COMPANY NUMBER</t>
  </si>
  <si>
    <t xml:space="preserve">OFFICE NUMBER/FIELD LOCATION </t>
  </si>
  <si>
    <t>PHONE NUMBER</t>
  </si>
  <si>
    <t>0508</t>
  </si>
  <si>
    <t>4788 EB</t>
  </si>
  <si>
    <t>713-853--596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</si>
  <si>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</si>
  <si>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</si>
  <si>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</si>
  <si>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</si>
  <si>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</si>
  <si>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</si>
  <si>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</si>
  <si>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</si>
  <si>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</si>
  <si>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</si>
  <si>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</si>
  <si>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</si>
  <si>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</si>
  <si>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</si>
  <si>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</si>
  <si>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</si>
  <si>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</si>
  <si>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</si>
  <si>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</si>
  <si>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</si>
  <si>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</si>
  <si>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</si>
  <si>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</si>
  <si>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</si>
  <si>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</si>
  <si>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</si>
  <si>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</si>
  <si>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</si>
  <si>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</si>
  <si>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</si>
  <si>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</si>
  <si>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</si>
  <si>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</si>
  <si>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</si>
  <si>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</si>
  <si>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</si>
  <si>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</si>
  <si>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</si>
  <si>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</si>
  <si>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</si>
  <si>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</si>
  <si>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</si>
  <si>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</si>
  <si>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</si>
  <si>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</si>
  <si>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</si>
  <si>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</si>
  <si>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</si>
  <si>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</si>
  <si>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</si>
  <si>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</si>
  <si>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</si>
  <si>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</si>
  <si>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</si>
  <si>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</si>
  <si>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</si>
  <si>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</si>
  <si>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</si>
  <si>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</si>
  <si>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</si>
  <si>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</si>
  <si>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</si>
  <si>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</si>
  <si>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</si>
  <si>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</si>
  <si>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</si>
  <si>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</si>
  <si>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Houston to Los Angeles, CA, Presentation on Hector Road</t>
  </si>
  <si>
    <t>P</t>
  </si>
  <si>
    <t>Houston - Round trip to IAH Airport</t>
  </si>
  <si>
    <t>PC</t>
  </si>
  <si>
    <t>Parking at IAH</t>
  </si>
  <si>
    <t>Fax received at Hyatt Regency</t>
  </si>
  <si>
    <t>Hotel In Los Angeles, CA, Presentation on Hector Road</t>
  </si>
  <si>
    <t>Telephone In Los Angeles, CA, Presentation on Hector Road</t>
  </si>
  <si>
    <t>Settlement Conference in Washington, DC</t>
  </si>
  <si>
    <t>Cab Fare to IAH Airport</t>
  </si>
  <si>
    <t>C</t>
  </si>
  <si>
    <t>Cab Fare from IAH Airport</t>
  </si>
  <si>
    <t>Airfone to Washington, DC</t>
  </si>
  <si>
    <t>Los Angeles, California, Presentation</t>
  </si>
  <si>
    <t>Cab to IAH- trip to Los Angeles, CA</t>
  </si>
  <si>
    <t>Airfone call to Los Angeles, CA</t>
  </si>
  <si>
    <t>Airfone call to Houston, TX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</si>
  <si>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</si>
  <si>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</si>
  <si>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</si>
  <si>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</si>
  <si>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</si>
  <si>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</si>
  <si>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</si>
  <si>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</si>
  <si>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</si>
  <si>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</si>
  <si>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</si>
  <si>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</si>
  <si>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</si>
  <si>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3113</t>
  </si>
  <si>
    <t>999</t>
  </si>
  <si>
    <t>051</t>
  </si>
  <si>
    <t>0014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</si>
  <si>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</si>
  <si>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</si>
  <si>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</si>
  <si>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</si>
  <si>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B</t>
  </si>
  <si>
    <t>Los Angeles, California, Mtg re: Hector Road</t>
  </si>
  <si>
    <t>self</t>
  </si>
  <si>
    <t>Show the total amount for each accounting classification referenced above.</t>
  </si>
  <si>
    <t>054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</si>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</sst>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6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3" fontId="9" fillId="0" borderId="17" xfId="1" applyNumberFormat="1" applyFont="1" applyBorder="1" applyProtection="1"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56BF8A6-4BF0-AFEE-BFC0-C00B3549E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8D8E45DB-46B8-9E26-A5FC-04ADF4EC44BF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4CEE4CE-A147-4585-50DC-EC8258D8307B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A1717BB7-C7CE-0C76-3B85-C0FEFAA6B68D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AD91436C-CC48-292D-174C-872D60AF82BA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0D7B2D79-0D6F-D63F-0CFD-B7A6C4869188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202DF3E1-EB3B-3B7F-F151-273C81289706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FBDA142C-38CF-8FE8-1552-071D4BEFF5E2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F6B08D7C-7D14-9272-BE26-46F7976681AA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BAF4D62C-A6DF-B3E5-7C42-C4B26474F6EC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0FA5E496-9591-A349-A48A-B81D14B6C568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59692B55-A4DE-469E-4D7E-51B390D9E10D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A68ECA16-5C41-490E-439B-2572AF0D9475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62F5A58D-6EAA-9B9E-5677-E678C11DA936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12EC418E-C2F3-046C-7272-A094F457CFCD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698BF161-5CB5-1DB4-8B68-B94ED9C15B22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49EB15C6-9FD3-A25F-C5FC-62C48B64830F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742EBDDB-4E81-6F71-0E2E-1BAEC8167558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8542DA49-5BCD-872C-23C1-A2283E76AB83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A254DF0C-7282-9827-96B4-89E960880095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ABA5E586-DD35-EF28-0761-08E0B598310C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45C308A7-392A-5502-EF51-6F92FB06B174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5023C99F-756F-40B1-C667-85BC1A81E99C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3324.59</v>
      </c>
      <c r="B5" s="369" t="str">
        <f>'Travel Form'!B49</f>
        <v>0508</v>
      </c>
      <c r="C5" s="369" t="str">
        <f>'Travel Form'!C49</f>
        <v>3113</v>
      </c>
      <c r="D5" s="369" t="str">
        <f>'Travel Form'!E49</f>
        <v>999</v>
      </c>
      <c r="E5" s="369" t="str">
        <f>'Travel Form'!F49</f>
        <v>051</v>
      </c>
      <c r="F5" s="369" t="str">
        <f>'Travel Form'!G49</f>
        <v>0014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21.13</v>
      </c>
      <c r="B11" s="368" t="str">
        <f>'Meals and Ent Sup'!B49</f>
        <v>0508</v>
      </c>
      <c r="C11" s="368" t="str">
        <f>'Meals and Ent Sup'!C49</f>
        <v>3113</v>
      </c>
      <c r="D11" s="368" t="str">
        <f>'Meals and Ent Sup'!E49</f>
        <v>999</v>
      </c>
      <c r="E11" s="368" t="str">
        <f>'Meals and Ent Sup'!F49</f>
        <v>054</v>
      </c>
      <c r="F11" s="368" t="str">
        <f>'Meals and Ent Sup'!G49</f>
        <v>0014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3113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3345.72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opLeftCell="D50" zoomScale="80" workbookViewId="0">
      <selection activeCell="K6" sqref="K6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14</v>
      </c>
      <c r="P2" s="319">
        <f ca="1">TODAY()</f>
        <v>36513</v>
      </c>
    </row>
    <row r="3" spans="1:64" ht="20.25" customHeight="1" x14ac:dyDescent="0.3">
      <c r="A3"/>
      <c r="B3"/>
      <c r="C3"/>
      <c r="D3" s="284" t="s">
        <v>15</v>
      </c>
      <c r="E3" s="38"/>
      <c r="F3" s="38"/>
      <c r="G3" s="38"/>
      <c r="H3" s="38"/>
      <c r="I3" s="38"/>
      <c r="J3" s="38"/>
      <c r="K3" s="57" t="s">
        <v>16</v>
      </c>
      <c r="L3" s="151">
        <v>1</v>
      </c>
      <c r="M3" s="58" t="s">
        <v>17</v>
      </c>
      <c r="N3" s="151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18</v>
      </c>
      <c r="B5" s="280"/>
      <c r="C5" s="27"/>
      <c r="D5" s="280"/>
      <c r="E5" s="281" t="s">
        <v>19</v>
      </c>
      <c r="F5" s="280"/>
      <c r="G5" s="280"/>
      <c r="H5" s="108" t="s">
        <v>20</v>
      </c>
      <c r="I5" s="27"/>
      <c r="J5" s="28"/>
      <c r="K5" s="35" t="s">
        <v>21</v>
      </c>
      <c r="L5" s="23"/>
      <c r="M5" s="23"/>
      <c r="N5" s="24"/>
    </row>
    <row r="6" spans="1:64" s="3" customFormat="1" ht="17.25" customHeight="1" x14ac:dyDescent="0.2">
      <c r="A6" s="364" t="s">
        <v>22</v>
      </c>
      <c r="B6" s="123"/>
      <c r="C6" s="123"/>
      <c r="D6"/>
      <c r="E6" s="365" t="s">
        <v>23</v>
      </c>
      <c r="F6" s="123"/>
      <c r="G6" s="123"/>
      <c r="H6" s="181" t="s">
        <v>24</v>
      </c>
      <c r="I6" s="123"/>
      <c r="J6" s="183"/>
      <c r="K6" s="116" t="s">
        <v>25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26</v>
      </c>
      <c r="B7" s="31"/>
      <c r="C7" s="31"/>
      <c r="D7" s="32"/>
      <c r="E7" s="114" t="s">
        <v>27</v>
      </c>
      <c r="F7" s="34"/>
      <c r="G7" s="31"/>
      <c r="H7" s="30"/>
      <c r="I7" s="27"/>
      <c r="J7" s="26"/>
      <c r="K7" s="113" t="s">
        <v>28</v>
      </c>
      <c r="L7" s="22"/>
      <c r="M7" s="23"/>
      <c r="N7" s="24"/>
    </row>
    <row r="8" spans="1:64" s="3" customFormat="1" ht="17.25" customHeight="1" x14ac:dyDescent="0.2">
      <c r="A8" s="364" t="s">
        <v>29</v>
      </c>
      <c r="B8" s="366"/>
      <c r="C8" s="366"/>
      <c r="D8" s="180"/>
      <c r="E8" s="201" t="s">
        <v>30</v>
      </c>
      <c r="F8" s="179"/>
      <c r="G8" s="202"/>
      <c r="H8" s="179"/>
      <c r="I8" s="179"/>
      <c r="J8" s="200"/>
      <c r="K8" s="330" t="s">
        <v>31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32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33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34</v>
      </c>
      <c r="B13" s="268" t="s">
        <v>35</v>
      </c>
      <c r="C13" s="269"/>
      <c r="D13" s="269" t="s">
        <v>36</v>
      </c>
      <c r="E13" s="269"/>
      <c r="F13" s="269"/>
      <c r="G13" s="270"/>
      <c r="H13" s="272" t="s">
        <v>37</v>
      </c>
      <c r="I13" s="272"/>
      <c r="J13" s="272"/>
      <c r="K13" s="270"/>
      <c r="L13" s="256" t="s">
        <v>38</v>
      </c>
      <c r="M13" s="256" t="s">
        <v>39</v>
      </c>
      <c r="N13" s="256" t="s">
        <v>40</v>
      </c>
    </row>
    <row r="14" spans="1:64" s="4" customFormat="1" ht="24" customHeight="1" x14ac:dyDescent="0.2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41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42</v>
      </c>
      <c r="M27" s="241"/>
      <c r="N27" s="132">
        <f>SUM(N14:N26)</f>
        <v>0</v>
      </c>
    </row>
    <row r="28" spans="1:64" ht="24" customHeight="1" x14ac:dyDescent="0.2">
      <c r="A28" s="299" t="s">
        <v>2</v>
      </c>
      <c r="B28" s="300" t="s">
        <v>43</v>
      </c>
      <c r="C28" s="299"/>
      <c r="D28" s="300" t="s">
        <v>4</v>
      </c>
      <c r="E28" s="300" t="s">
        <v>44</v>
      </c>
      <c r="F28" s="299" t="s">
        <v>6</v>
      </c>
      <c r="G28" s="300" t="s">
        <v>7</v>
      </c>
      <c r="H28" s="300" t="s">
        <v>8</v>
      </c>
      <c r="I28" s="300" t="s">
        <v>45</v>
      </c>
      <c r="J28" s="300" t="s">
        <v>46</v>
      </c>
      <c r="K28" s="68"/>
      <c r="L28" s="289" t="s">
        <v>47</v>
      </c>
      <c r="M28" s="241"/>
      <c r="N28" s="273">
        <f>'Meals and Ent Sup'!N55+'Meals and Ent Sup (2)'!N55</f>
        <v>21.13</v>
      </c>
    </row>
    <row r="29" spans="1:64" ht="24" customHeight="1" x14ac:dyDescent="0.2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48</v>
      </c>
      <c r="M29" s="241"/>
      <c r="N29" s="191">
        <f>SUM(N27:N28)</f>
        <v>21.13</v>
      </c>
    </row>
    <row r="30" spans="1:64" ht="21.75" customHeight="1" x14ac:dyDescent="0.25">
      <c r="A30" s="204" t="s">
        <v>49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34</v>
      </c>
      <c r="B32" s="269"/>
      <c r="C32" s="269"/>
      <c r="D32" s="269"/>
      <c r="E32" s="269"/>
      <c r="F32" s="269" t="s">
        <v>50</v>
      </c>
      <c r="G32" s="269"/>
      <c r="H32" s="269"/>
      <c r="I32" s="269"/>
      <c r="J32" s="269"/>
      <c r="K32" s="270"/>
      <c r="L32" s="256" t="s">
        <v>38</v>
      </c>
      <c r="M32" s="256" t="s">
        <v>39</v>
      </c>
      <c r="N32" s="256" t="s">
        <v>40</v>
      </c>
    </row>
    <row r="33" spans="1:64" s="4" customFormat="1" ht="24" customHeight="1" x14ac:dyDescent="0.2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41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51</v>
      </c>
      <c r="M41" s="272"/>
      <c r="N41" s="132">
        <f>SUM(N33:N40)</f>
        <v>0</v>
      </c>
    </row>
    <row r="42" spans="1:64" ht="24" customHeight="1" x14ac:dyDescent="0.2">
      <c r="A42" s="299" t="s">
        <v>2</v>
      </c>
      <c r="B42" s="300" t="s">
        <v>43</v>
      </c>
      <c r="C42" s="299"/>
      <c r="D42" s="300" t="s">
        <v>4</v>
      </c>
      <c r="E42" s="300" t="s">
        <v>44</v>
      </c>
      <c r="F42" s="299" t="s">
        <v>6</v>
      </c>
      <c r="G42" s="300" t="s">
        <v>7</v>
      </c>
      <c r="H42" s="300" t="s">
        <v>8</v>
      </c>
      <c r="I42" s="300" t="s">
        <v>45</v>
      </c>
      <c r="J42" s="300" t="s">
        <v>46</v>
      </c>
      <c r="K42" s="68"/>
      <c r="L42" s="289" t="s">
        <v>52</v>
      </c>
      <c r="M42" s="241"/>
      <c r="N42" s="240">
        <f>'Misc. Exp. Sup'!O55+'Misc. Exp. Sup (2)'!O55</f>
        <v>0</v>
      </c>
    </row>
    <row r="43" spans="1:64" ht="24" customHeight="1" x14ac:dyDescent="0.2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53</v>
      </c>
      <c r="M43" s="241"/>
      <c r="N43" s="191">
        <f>SUM(N41:N42)</f>
        <v>0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54</v>
      </c>
      <c r="B48" s="46"/>
      <c r="C48" s="46"/>
      <c r="D48" s="46"/>
      <c r="E48" s="46"/>
      <c r="F48" s="46"/>
      <c r="G48" s="46"/>
      <c r="H48" s="46"/>
      <c r="I48" s="125"/>
      <c r="J48" s="242" t="s">
        <v>55</v>
      </c>
      <c r="K48" s="243"/>
      <c r="L48" s="243"/>
      <c r="M48" s="243"/>
      <c r="N48" s="224">
        <f>'Travel Form'!O55+'Travel Sup (2)'!O55</f>
        <v>3324.59</v>
      </c>
    </row>
    <row r="49" spans="1:64" ht="24" customHeight="1" x14ac:dyDescent="0.2">
      <c r="A49" s="255" t="s">
        <v>56</v>
      </c>
      <c r="B49" s="258"/>
      <c r="C49" s="256"/>
      <c r="D49" s="258"/>
      <c r="E49" s="258"/>
      <c r="F49" s="257"/>
      <c r="G49" s="259"/>
      <c r="H49" s="41"/>
      <c r="I49" s="67"/>
      <c r="J49" s="244" t="s">
        <v>57</v>
      </c>
      <c r="K49" s="245"/>
      <c r="L49" s="245"/>
      <c r="M49" s="245"/>
      <c r="N49" s="167">
        <f>N48+N43+N29</f>
        <v>3345.72</v>
      </c>
    </row>
    <row r="50" spans="1:64" ht="24" customHeight="1" x14ac:dyDescent="0.25">
      <c r="A50" s="256" t="s">
        <v>58</v>
      </c>
      <c r="B50" s="154"/>
      <c r="C50" s="268" t="s">
        <v>59</v>
      </c>
      <c r="D50" s="147"/>
      <c r="E50" s="268" t="s">
        <v>1</v>
      </c>
      <c r="F50" s="149"/>
      <c r="G50" s="144"/>
      <c r="H50" s="41"/>
      <c r="I50" s="41"/>
      <c r="J50" s="246" t="s">
        <v>60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58</v>
      </c>
      <c r="B51" s="154"/>
      <c r="C51" s="268" t="s">
        <v>59</v>
      </c>
      <c r="D51" s="148"/>
      <c r="E51" s="268" t="s">
        <v>1</v>
      </c>
      <c r="F51" s="149"/>
      <c r="G51" s="144"/>
      <c r="H51" s="41"/>
      <c r="I51" s="41"/>
      <c r="J51" s="248" t="s">
        <v>61</v>
      </c>
      <c r="K51" s="249"/>
      <c r="L51" s="250" t="str">
        <f>IF($N$49-$N$50&lt;0,"X","  ")</f>
        <v xml:space="preserve">  </v>
      </c>
      <c r="M51" s="249" t="s">
        <v>62</v>
      </c>
      <c r="N51" s="134"/>
    </row>
    <row r="52" spans="1:64" ht="24" customHeight="1" x14ac:dyDescent="0.25">
      <c r="A52" s="256" t="s">
        <v>58</v>
      </c>
      <c r="B52" s="154"/>
      <c r="C52" s="268" t="s">
        <v>59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63</v>
      </c>
      <c r="N52" s="146">
        <f>ABS(N49-N50)</f>
        <v>3345.72</v>
      </c>
    </row>
    <row r="53" spans="1:64" ht="24" customHeight="1" x14ac:dyDescent="0.2">
      <c r="A53" s="257"/>
      <c r="B53" s="257"/>
      <c r="C53" s="257"/>
      <c r="D53" s="260" t="s">
        <v>64</v>
      </c>
      <c r="E53" s="256"/>
      <c r="F53" s="169">
        <f>SUM(F50:F52)</f>
        <v>0</v>
      </c>
      <c r="G53" s="145"/>
      <c r="H53" s="41"/>
      <c r="I53" s="41"/>
      <c r="J53" s="254" t="s">
        <v>65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66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67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68</v>
      </c>
      <c r="B57" s="45"/>
      <c r="C57" s="45"/>
      <c r="D57" s="45"/>
      <c r="E57" s="46"/>
      <c r="F57" s="47" t="s">
        <v>58</v>
      </c>
      <c r="G57" s="48" t="s">
        <v>69</v>
      </c>
      <c r="H57" s="45"/>
      <c r="I57" s="45"/>
      <c r="J57" s="49"/>
      <c r="K57" s="50" t="s">
        <v>58</v>
      </c>
      <c r="L57" s="51" t="s">
        <v>69</v>
      </c>
      <c r="M57" s="52"/>
      <c r="N57" s="53" t="s">
        <v>58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70</v>
      </c>
      <c r="B59" s="31"/>
      <c r="C59" s="31"/>
      <c r="D59" s="31"/>
      <c r="E59" s="46"/>
      <c r="F59" s="47"/>
      <c r="G59" s="33" t="s">
        <v>71</v>
      </c>
      <c r="H59" s="31"/>
      <c r="I59" s="31"/>
      <c r="J59" s="49"/>
      <c r="K59" s="187"/>
      <c r="L59" s="33" t="s">
        <v>71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72</v>
      </c>
      <c r="B61" s="72" t="s">
        <v>73</v>
      </c>
      <c r="C61" s="41" t="s">
        <v>74</v>
      </c>
      <c r="D61" s="41" t="s">
        <v>75</v>
      </c>
      <c r="E61" s="72" t="s">
        <v>76</v>
      </c>
      <c r="F61" s="41" t="s">
        <v>77</v>
      </c>
      <c r="G61" s="41" t="s">
        <v>78</v>
      </c>
      <c r="H61" s="41" t="s">
        <v>79</v>
      </c>
      <c r="I61" s="41" t="s">
        <v>80</v>
      </c>
      <c r="J61" s="41" t="s">
        <v>81</v>
      </c>
      <c r="K61" s="41" t="s">
        <v>82</v>
      </c>
      <c r="L61" s="41" t="s">
        <v>83</v>
      </c>
      <c r="M61" s="41" t="s">
        <v>84</v>
      </c>
      <c r="N61" s="41" t="s">
        <v>85</v>
      </c>
    </row>
    <row r="62" spans="1:64" s="3" customFormat="1" ht="21" hidden="1" customHeight="1" x14ac:dyDescent="0.2">
      <c r="A62" s="112" t="str">
        <f>IF(ISBLANK($A$6),TRIM(" "),$A$6)</f>
        <v>Scott</v>
      </c>
      <c r="B62" s="295" t="str">
        <f>IF(ISBLANK($E$6),TRIM(" "),$E$6)</f>
        <v>Susan</v>
      </c>
      <c r="C62" s="374" t="str">
        <f>TEXT(IF(ISBLANK($N$2),"      ",$N$2),"000000")</f>
        <v>121999</v>
      </c>
      <c r="D62" s="112" t="str">
        <f>TEXT($K$6,"###-##-####")</f>
        <v>460-41-3441</v>
      </c>
      <c r="E62" s="296" t="str">
        <f>TEXT($N$52,"######0.00")</f>
        <v>3345.72</v>
      </c>
      <c r="F62" s="358" t="s">
        <v>86</v>
      </c>
      <c r="G62" s="358" t="s">
        <v>87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508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H39" zoomScale="80" workbookViewId="0">
      <selection activeCell="G49" sqref="G49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209" t="s">
        <v>88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89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90</v>
      </c>
      <c r="N2" s="328">
        <f>IF(VALUE('Short Form'!H62)&lt;&gt;0,2,"")</f>
        <v>2</v>
      </c>
      <c r="O2" s="32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91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92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93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94</v>
      </c>
      <c r="B11" s="268" t="s">
        <v>34</v>
      </c>
      <c r="C11" s="269"/>
      <c r="D11" s="269"/>
      <c r="E11" s="269" t="s">
        <v>95</v>
      </c>
      <c r="F11" s="269"/>
      <c r="G11" s="269"/>
      <c r="H11" s="269"/>
      <c r="I11" s="269"/>
      <c r="J11" s="269"/>
      <c r="K11" s="270"/>
      <c r="L11" s="268" t="s">
        <v>96</v>
      </c>
      <c r="M11" s="256" t="s">
        <v>97</v>
      </c>
      <c r="N11" s="256" t="s">
        <v>39</v>
      </c>
      <c r="O11" s="256" t="s">
        <v>98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 t="s">
        <v>86</v>
      </c>
      <c r="B12" s="155">
        <v>36425</v>
      </c>
      <c r="C12" s="143" t="s">
        <v>99</v>
      </c>
      <c r="D12" s="173"/>
      <c r="E12" s="173"/>
      <c r="F12" s="173"/>
      <c r="G12" s="174"/>
      <c r="H12" s="173"/>
      <c r="I12" s="175"/>
      <c r="J12" s="173"/>
      <c r="K12" s="173"/>
      <c r="L12" s="308" t="s">
        <v>100</v>
      </c>
      <c r="M12" s="313">
        <v>325.70999999999998</v>
      </c>
      <c r="N12" s="313"/>
      <c r="O12" s="199">
        <f t="shared" ref="O12:O27" si="0">IF(N12=" ",M12*1,M12*N12)</f>
        <v>325.70999999999998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 t="s">
        <v>86</v>
      </c>
      <c r="B13" s="155">
        <v>36425</v>
      </c>
      <c r="C13" s="126" t="s">
        <v>101</v>
      </c>
      <c r="D13" s="173"/>
      <c r="E13" s="173"/>
      <c r="F13" s="173"/>
      <c r="G13" s="174"/>
      <c r="H13" s="173"/>
      <c r="I13" s="173"/>
      <c r="J13" s="173"/>
      <c r="K13" s="173"/>
      <c r="L13" s="308" t="s">
        <v>102</v>
      </c>
      <c r="M13" s="313">
        <v>60</v>
      </c>
      <c r="N13" s="313">
        <v>0.31</v>
      </c>
      <c r="O13" s="199">
        <f t="shared" si="0"/>
        <v>18.600000000000001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 t="s">
        <v>86</v>
      </c>
      <c r="B14" s="155">
        <v>36426</v>
      </c>
      <c r="C14" s="126" t="s">
        <v>103</v>
      </c>
      <c r="D14" s="173"/>
      <c r="E14" s="173"/>
      <c r="F14" s="173"/>
      <c r="G14" s="174"/>
      <c r="H14" s="173"/>
      <c r="I14" s="173"/>
      <c r="J14" s="173"/>
      <c r="K14" s="173"/>
      <c r="L14" s="308" t="s">
        <v>102</v>
      </c>
      <c r="M14" s="313">
        <v>13</v>
      </c>
      <c r="N14" s="313"/>
      <c r="O14" s="199">
        <f t="shared" si="0"/>
        <v>13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 t="s">
        <v>86</v>
      </c>
      <c r="B15" s="155">
        <v>36426</v>
      </c>
      <c r="C15" s="126" t="s">
        <v>104</v>
      </c>
      <c r="D15" s="173"/>
      <c r="E15" s="173"/>
      <c r="F15" s="173"/>
      <c r="G15" s="174"/>
      <c r="H15" s="173"/>
      <c r="I15" s="173"/>
      <c r="J15" s="173"/>
      <c r="K15" s="173"/>
      <c r="L15" s="308"/>
      <c r="M15" s="313">
        <v>13</v>
      </c>
      <c r="N15" s="313"/>
      <c r="O15" s="199">
        <f t="shared" si="0"/>
        <v>13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 t="s">
        <v>86</v>
      </c>
      <c r="B16" s="155">
        <v>36425</v>
      </c>
      <c r="C16" s="126" t="s">
        <v>105</v>
      </c>
      <c r="D16" s="173"/>
      <c r="E16" s="173"/>
      <c r="F16" s="173"/>
      <c r="G16" s="174"/>
      <c r="H16" s="173"/>
      <c r="I16" s="173"/>
      <c r="J16" s="173"/>
      <c r="K16" s="173"/>
      <c r="L16" s="308"/>
      <c r="M16" s="287">
        <v>165.3</v>
      </c>
      <c r="N16" s="313"/>
      <c r="O16" s="199">
        <f t="shared" si="0"/>
        <v>165.3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 t="s">
        <v>86</v>
      </c>
      <c r="B17" s="155">
        <v>36425</v>
      </c>
      <c r="C17" s="126" t="s">
        <v>106</v>
      </c>
      <c r="D17" s="173"/>
      <c r="E17" s="173"/>
      <c r="F17" s="173"/>
      <c r="G17" s="174"/>
      <c r="H17" s="173"/>
      <c r="I17" s="173"/>
      <c r="J17" s="173"/>
      <c r="K17" s="173"/>
      <c r="L17" s="308"/>
      <c r="M17" s="287">
        <v>5.69</v>
      </c>
      <c r="N17" s="313"/>
      <c r="O17" s="199">
        <f t="shared" si="0"/>
        <v>5.69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 t="s">
        <v>86</v>
      </c>
      <c r="B18" s="155">
        <v>36466</v>
      </c>
      <c r="C18" s="126" t="s">
        <v>107</v>
      </c>
      <c r="D18" s="173"/>
      <c r="E18" s="208"/>
      <c r="F18" s="173"/>
      <c r="G18" s="174"/>
      <c r="H18" s="173"/>
      <c r="I18" s="173"/>
      <c r="J18" s="173"/>
      <c r="K18" s="173"/>
      <c r="L18" s="308" t="s">
        <v>100</v>
      </c>
      <c r="M18" s="287">
        <v>1318.89</v>
      </c>
      <c r="N18" s="313"/>
      <c r="O18" s="199">
        <f t="shared" si="0"/>
        <v>1318.89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 t="s">
        <v>86</v>
      </c>
      <c r="B19" s="155">
        <v>36466</v>
      </c>
      <c r="C19" s="126" t="s">
        <v>108</v>
      </c>
      <c r="D19" s="173"/>
      <c r="E19" s="173"/>
      <c r="F19" s="173"/>
      <c r="G19" s="174"/>
      <c r="H19" s="173"/>
      <c r="I19" s="173"/>
      <c r="J19" s="173"/>
      <c r="K19" s="173"/>
      <c r="L19" s="308" t="s">
        <v>109</v>
      </c>
      <c r="M19" s="287">
        <v>43</v>
      </c>
      <c r="N19" s="313"/>
      <c r="O19" s="199">
        <f t="shared" si="0"/>
        <v>43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 t="s">
        <v>86</v>
      </c>
      <c r="B20" s="155">
        <v>36467</v>
      </c>
      <c r="C20" s="126" t="s">
        <v>110</v>
      </c>
      <c r="D20" s="173"/>
      <c r="E20" s="173"/>
      <c r="F20" s="173"/>
      <c r="G20" s="174"/>
      <c r="H20" s="173"/>
      <c r="I20" s="173"/>
      <c r="J20" s="173"/>
      <c r="K20" s="173"/>
      <c r="L20" s="308" t="s">
        <v>109</v>
      </c>
      <c r="M20" s="287">
        <v>32</v>
      </c>
      <c r="N20" s="313"/>
      <c r="O20" s="199">
        <f t="shared" si="0"/>
        <v>32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 t="s">
        <v>86</v>
      </c>
      <c r="B21" s="155">
        <v>36466</v>
      </c>
      <c r="C21" s="126" t="s">
        <v>111</v>
      </c>
      <c r="D21" s="173"/>
      <c r="E21" s="173"/>
      <c r="F21" s="173"/>
      <c r="G21" s="174"/>
      <c r="H21" s="173"/>
      <c r="I21" s="173"/>
      <c r="J21" s="173"/>
      <c r="K21" s="173"/>
      <c r="L21" s="308"/>
      <c r="M21" s="287">
        <v>6.84</v>
      </c>
      <c r="N21" s="313"/>
      <c r="O21" s="199">
        <f t="shared" si="0"/>
        <v>6.84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 t="s">
        <v>86</v>
      </c>
      <c r="B22" s="155">
        <v>36474</v>
      </c>
      <c r="C22" s="126" t="s">
        <v>112</v>
      </c>
      <c r="D22" s="173"/>
      <c r="E22" s="173"/>
      <c r="F22" s="173"/>
      <c r="G22" s="174"/>
      <c r="H22" s="173"/>
      <c r="I22" s="173"/>
      <c r="J22" s="173"/>
      <c r="K22" s="173"/>
      <c r="L22" s="308" t="s">
        <v>100</v>
      </c>
      <c r="M22" s="375">
        <v>1289</v>
      </c>
      <c r="N22" s="313"/>
      <c r="O22" s="199">
        <f t="shared" si="0"/>
        <v>1289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 t="s">
        <v>86</v>
      </c>
      <c r="B23" s="155">
        <v>36474</v>
      </c>
      <c r="C23" s="126" t="s">
        <v>113</v>
      </c>
      <c r="D23" s="173"/>
      <c r="E23" s="173"/>
      <c r="F23" s="173"/>
      <c r="G23" s="174"/>
      <c r="H23" s="173"/>
      <c r="I23" s="173"/>
      <c r="J23" s="173"/>
      <c r="K23" s="173"/>
      <c r="L23" s="308" t="s">
        <v>109</v>
      </c>
      <c r="M23" s="287">
        <v>50</v>
      </c>
      <c r="N23" s="313"/>
      <c r="O23" s="199">
        <f t="shared" si="0"/>
        <v>50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 t="s">
        <v>86</v>
      </c>
      <c r="B24" s="155">
        <v>36484</v>
      </c>
      <c r="C24" s="126" t="s">
        <v>114</v>
      </c>
      <c r="D24" s="173"/>
      <c r="E24" s="173"/>
      <c r="F24" s="173"/>
      <c r="G24" s="174"/>
      <c r="H24" s="173"/>
      <c r="I24" s="173"/>
      <c r="J24" s="173"/>
      <c r="K24" s="173"/>
      <c r="L24" s="308"/>
      <c r="M24" s="287">
        <v>21.15</v>
      </c>
      <c r="N24" s="313"/>
      <c r="O24" s="199">
        <f t="shared" si="0"/>
        <v>21.15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 t="s">
        <v>86</v>
      </c>
      <c r="B25" s="155">
        <v>36850</v>
      </c>
      <c r="C25" s="126" t="s">
        <v>115</v>
      </c>
      <c r="D25" s="173"/>
      <c r="E25" s="173"/>
      <c r="F25" s="173"/>
      <c r="G25" s="174"/>
      <c r="H25" s="173"/>
      <c r="I25" s="173"/>
      <c r="J25" s="173"/>
      <c r="K25" s="173"/>
      <c r="L25" s="308"/>
      <c r="M25" s="287">
        <v>22.41</v>
      </c>
      <c r="N25" s="313"/>
      <c r="O25" s="199">
        <f t="shared" si="0"/>
        <v>22.41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118</v>
      </c>
      <c r="N41" s="256"/>
      <c r="O41" s="127">
        <f>SUM(O12:O40)</f>
        <v>3324.59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 s="216" t="s">
        <v>120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 s="221" t="s">
        <v>122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126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94</v>
      </c>
      <c r="B48" s="299" t="s">
        <v>2</v>
      </c>
      <c r="C48" s="298" t="s">
        <v>43</v>
      </c>
      <c r="D48" s="256"/>
      <c r="E48" s="298" t="s">
        <v>4</v>
      </c>
      <c r="F48" s="298" t="s">
        <v>44</v>
      </c>
      <c r="G48" s="299" t="s">
        <v>6</v>
      </c>
      <c r="H48" s="298" t="s">
        <v>7</v>
      </c>
      <c r="I48" s="298" t="s">
        <v>8</v>
      </c>
      <c r="J48" s="298" t="s">
        <v>45</v>
      </c>
      <c r="K48" s="346" t="s">
        <v>46</v>
      </c>
      <c r="L48" s="343" t="s">
        <v>127</v>
      </c>
      <c r="M48" s="331"/>
      <c r="N48" s="94"/>
      <c r="O48" s="256" t="s">
        <v>128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 t="s">
        <v>86</v>
      </c>
      <c r="B49" s="195" t="s">
        <v>29</v>
      </c>
      <c r="C49" s="311" t="s">
        <v>129</v>
      </c>
      <c r="D49" s="312"/>
      <c r="E49" s="195" t="s">
        <v>130</v>
      </c>
      <c r="F49" s="195" t="s">
        <v>131</v>
      </c>
      <c r="G49" s="195" t="s">
        <v>132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3324.59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118</v>
      </c>
      <c r="N55" s="256"/>
      <c r="O55" s="127">
        <f>SUM(O49:O54)</f>
        <v>3324.59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abSelected="1" topLeftCell="A3" zoomScale="80" workbookViewId="0">
      <selection activeCell="H10" sqref="H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25" t="s">
        <v>88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133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90</v>
      </c>
      <c r="M2" s="328">
        <f>IF((VALUE('Short Form'!I62)&lt;&gt;0),1+VALUE('Short Form'!H62)+VALUE('Short Form'!I62),"")</f>
        <v>3</v>
      </c>
      <c r="N2" s="329">
        <f>IF((M2=0),"",'Short Form'!N3)</f>
        <v>3</v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134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135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94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136</v>
      </c>
      <c r="M9" s="268" t="s">
        <v>39</v>
      </c>
      <c r="N9" s="256" t="s">
        <v>98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 t="s">
        <v>86</v>
      </c>
      <c r="B10" s="153">
        <v>36426</v>
      </c>
      <c r="C10" s="137" t="s">
        <v>137</v>
      </c>
      <c r="D10" s="128" t="s">
        <v>138</v>
      </c>
      <c r="E10" s="162"/>
      <c r="F10" s="162"/>
      <c r="G10" s="163"/>
      <c r="H10" s="164"/>
      <c r="I10" s="128" t="s">
        <v>139</v>
      </c>
      <c r="J10" s="162"/>
      <c r="K10" s="162"/>
      <c r="L10" s="315">
        <v>21.13</v>
      </c>
      <c r="M10" s="309"/>
      <c r="N10" s="199">
        <f t="shared" ref="N10:N25" si="0">IF(M10=" ",L10*1,L10*M10)</f>
        <v>21.13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118</v>
      </c>
      <c r="M41" s="318"/>
      <c r="N41" s="133">
        <f>SUM(N10:N40)</f>
        <v>21.13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 s="216" t="s">
        <v>120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 s="221" t="s">
        <v>122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140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94</v>
      </c>
      <c r="B48" s="299" t="s">
        <v>2</v>
      </c>
      <c r="C48" s="301" t="s">
        <v>43</v>
      </c>
      <c r="D48" s="302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53" t="s">
        <v>46</v>
      </c>
      <c r="L48" s="343" t="s">
        <v>127</v>
      </c>
      <c r="M48" s="112"/>
      <c r="N48" s="291" t="s">
        <v>128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 t="s">
        <v>86</v>
      </c>
      <c r="B49" s="197" t="s">
        <v>29</v>
      </c>
      <c r="C49" s="306" t="s">
        <v>129</v>
      </c>
      <c r="D49" s="307"/>
      <c r="E49" s="139" t="s">
        <v>130</v>
      </c>
      <c r="F49" s="139" t="s">
        <v>141</v>
      </c>
      <c r="G49" s="139" t="s">
        <v>132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21.13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118</v>
      </c>
      <c r="N55" s="130">
        <f>SUM(N49:N54)</f>
        <v>21.13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209" t="s">
        <v>88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142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90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143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93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94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97</v>
      </c>
      <c r="N9" s="268" t="s">
        <v>39</v>
      </c>
      <c r="O9" s="256" t="s">
        <v>98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118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/>
      <c r="L42" s="216" t="s">
        <v>120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/>
      <c r="L43" s="221" t="s">
        <v>122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126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94</v>
      </c>
      <c r="B48" s="299" t="s">
        <v>2</v>
      </c>
      <c r="C48" s="300" t="s">
        <v>43</v>
      </c>
      <c r="D48" s="299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49" t="s">
        <v>46</v>
      </c>
      <c r="L48" s="351" t="s">
        <v>127</v>
      </c>
      <c r="M48" s="331"/>
      <c r="N48" s="94"/>
      <c r="O48" s="256" t="s">
        <v>128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118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209" t="s">
        <v>88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144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90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91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92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93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94</v>
      </c>
      <c r="B11" s="268" t="s">
        <v>34</v>
      </c>
      <c r="C11" s="269"/>
      <c r="D11" s="269"/>
      <c r="E11" s="269" t="s">
        <v>95</v>
      </c>
      <c r="F11" s="269"/>
      <c r="G11" s="269"/>
      <c r="H11" s="269"/>
      <c r="I11" s="269"/>
      <c r="J11" s="269"/>
      <c r="K11" s="270"/>
      <c r="L11" s="268" t="s">
        <v>96</v>
      </c>
      <c r="M11" s="256" t="s">
        <v>97</v>
      </c>
      <c r="N11" s="256" t="s">
        <v>39</v>
      </c>
      <c r="O11" s="256" t="s">
        <v>98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118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 s="216" t="s">
        <v>120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 s="221" t="s">
        <v>122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126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94</v>
      </c>
      <c r="B48" s="299" t="s">
        <v>2</v>
      </c>
      <c r="C48" s="298" t="s">
        <v>43</v>
      </c>
      <c r="D48" s="256"/>
      <c r="E48" s="298" t="s">
        <v>4</v>
      </c>
      <c r="F48" s="298" t="s">
        <v>44</v>
      </c>
      <c r="G48" s="299" t="s">
        <v>6</v>
      </c>
      <c r="H48" s="298" t="s">
        <v>7</v>
      </c>
      <c r="I48" s="298" t="s">
        <v>8</v>
      </c>
      <c r="J48" s="298" t="s">
        <v>45</v>
      </c>
      <c r="K48" s="346" t="s">
        <v>46</v>
      </c>
      <c r="L48" s="343" t="s">
        <v>127</v>
      </c>
      <c r="M48" s="331"/>
      <c r="N48" s="94"/>
      <c r="O48" s="256" t="s">
        <v>128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118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25" t="s">
        <v>88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145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90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134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135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94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136</v>
      </c>
      <c r="M9" s="268" t="s">
        <v>39</v>
      </c>
      <c r="N9" s="256" t="s">
        <v>98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118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 s="216" t="s">
        <v>120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 s="221" t="s">
        <v>122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140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94</v>
      </c>
      <c r="B48" s="299" t="s">
        <v>2</v>
      </c>
      <c r="C48" s="301" t="s">
        <v>43</v>
      </c>
      <c r="D48" s="302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53" t="s">
        <v>46</v>
      </c>
      <c r="L48" s="343" t="s">
        <v>127</v>
      </c>
      <c r="M48" s="112"/>
      <c r="N48" s="291" t="s">
        <v>128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118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209" t="s">
        <v>88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146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90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143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93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94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97</v>
      </c>
      <c r="N9" s="268" t="s">
        <v>39</v>
      </c>
      <c r="O9" s="256" t="s">
        <v>98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118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/>
      <c r="L42" s="216" t="s">
        <v>120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/>
      <c r="L43" s="221" t="s">
        <v>122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126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94</v>
      </c>
      <c r="B48" s="299" t="s">
        <v>2</v>
      </c>
      <c r="C48" s="300" t="s">
        <v>43</v>
      </c>
      <c r="D48" s="299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49" t="s">
        <v>46</v>
      </c>
      <c r="L48" s="351" t="s">
        <v>127</v>
      </c>
      <c r="M48" s="331"/>
      <c r="N48" s="94"/>
      <c r="O48" s="256" t="s">
        <v>128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118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1997-11-04T21:32:45Z</cp:lastPrinted>
  <dcterms:created xsi:type="dcterms:W3CDTF">1997-11-03T17:34:07Z</dcterms:created>
  <dcterms:modified xsi:type="dcterms:W3CDTF">2023-09-12T04:26:20Z</dcterms:modified>
</cp:coreProperties>
</file>