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B5682B-BBF9-4147-A7DF-D2D371AED54B}" xr6:coauthVersionLast="47" xr6:coauthVersionMax="47" xr10:uidLastSave="{00000000-0000-0000-0000-000000000000}"/>
  <bookViews>
    <workbookView xWindow="-120" yWindow="-120" windowWidth="23280" windowHeight="13200" tabRatio="740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<sst xmlns="http://schemas.openxmlformats.org/spreadsheetml/2006/main" count="495" uniqueCount="166">
  <si>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</si>
  <si>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</si>
  <si>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</si>
  <si>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</si>
  <si>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</si>
  <si>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</si>
  <si>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</si>
  <si>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</si>
  <si>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</si>
  <si>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</si>
  <si>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</si>
  <si>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</si>
  <si>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</si>
  <si>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</si>
  <si>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050900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</si>
  <si>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</si>
  <si>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</si>
  <si>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</si>
  <si>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</si>
  <si>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</si>
  <si>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</si>
  <si>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</si>
  <si>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</si>
  <si>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</si>
  <si>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</si>
  <si>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</si>
  <si>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</si>
  <si>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</si>
  <si>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</si>
  <si>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0366</t>
  </si>
  <si>
    <t>4788</t>
  </si>
  <si>
    <t>713-853-0596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</si>
  <si>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</si>
  <si>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</si>
  <si>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</si>
  <si>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</si>
  <si>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</si>
  <si>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</si>
  <si>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</si>
  <si>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</si>
  <si>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</si>
  <si>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</si>
  <si>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</si>
  <si>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</si>
  <si>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</si>
  <si>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</si>
  <si>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</si>
  <si>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</si>
  <si>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</si>
  <si>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</si>
  <si>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</si>
  <si>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Texas State Bar Dues 2000-2001</t>
  </si>
  <si>
    <t>Attorney Occupation Tax Annual Dues, June 1, 2000 - May 31, 2001</t>
  </si>
  <si>
    <t>MISC THIS PAGE</t>
  </si>
  <si>
    <t>MISC., SUPP PAGES</t>
  </si>
  <si>
    <t>366</t>
  </si>
  <si>
    <t>3113</t>
  </si>
  <si>
    <t>999</t>
  </si>
  <si>
    <t>052</t>
  </si>
  <si>
    <t>0014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</si>
  <si>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</si>
  <si>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</si>
  <si>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</si>
  <si>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</si>
  <si>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</si>
  <si>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</si>
  <si>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</si>
  <si>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</si>
  <si>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</si>
  <si>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</si>
  <si>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</si>
  <si>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</si>
  <si>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</si>
  <si>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</si>
  <si>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</si>
  <si>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</si>
  <si>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</si>
  <si>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</si>
  <si>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</si>
  <si>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</si>
  <si>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</si>
  <si>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</si>
  <si>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</si>
  <si>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</si>
  <si>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</si>
  <si>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</si>
  <si>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</si>
  <si>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</si>
  <si>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</si>
  <si>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</si>
  <si>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</si>
  <si>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</si>
  <si>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</si>
  <si>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</si>
  <si>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</si>
  <si>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</si>
  <si>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</si>
  <si>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</si>
  <si>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</si>
  <si>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</si>
  <si>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</si>
  <si>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</si>
  <si>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</si>
  <si>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</si>
  <si>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</si>
  <si>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</si>
  <si>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Cal. GIR proceeding:  preliminary hearing on settlement (San Francisco)</t>
  </si>
  <si>
    <t>p</t>
  </si>
  <si>
    <t>Cab to IAH for CAL. GIR proceeding</t>
  </si>
  <si>
    <t>c</t>
  </si>
  <si>
    <t>Cab from San Francisco Airport to Hotel - CAL. GIR proceeding</t>
  </si>
  <si>
    <t>Cab from Hotel to San Francisco Airprt.- CAL. GIR proceeding</t>
  </si>
  <si>
    <t>Cab from IAH to home - CAL. GIR proceeding</t>
  </si>
  <si>
    <t>Hotel - CAL. GIR proceeding</t>
  </si>
  <si>
    <t>California Settlement meeting</t>
  </si>
  <si>
    <t>Mileage to and from IAH Airport - California Settlement meeting</t>
  </si>
  <si>
    <t>pc</t>
  </si>
  <si>
    <t>Cab Fare from Airport (Los Angeles) California Settlement meeting</t>
  </si>
  <si>
    <t>Cab Fare to Airport (Los Angeles) California Settlement meeting</t>
  </si>
  <si>
    <t>IAH Parking - California Settlement meeting</t>
  </si>
  <si>
    <t>San Francisco - CAL PUC preliminary hearing conf.</t>
  </si>
  <si>
    <t>Home to IAH round trip - tolls</t>
  </si>
  <si>
    <t>Home to IAH - mileage</t>
  </si>
  <si>
    <t>San Francisco, hotel - CAL PUC preliminary hearing conf.</t>
  </si>
  <si>
    <t>San Francisco, cab from Airport, CAL PUC preliminary hearing conf.</t>
  </si>
  <si>
    <t>San Francisco, cab to Airport, CAL PUC preliminary hearing conf.</t>
  </si>
  <si>
    <t>San Antonio, Enron Law conference</t>
  </si>
  <si>
    <t>3</t>
  </si>
  <si>
    <t>San Antonio, Enron Law conference, faxes sent</t>
  </si>
  <si>
    <t>San Antonio, Enron Law conference, telephone</t>
  </si>
  <si>
    <t>CAL. GIR proceeding- telephone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</si>
  <si>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</si>
  <si>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</si>
  <si>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</si>
  <si>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</si>
  <si>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</si>
  <si>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</si>
  <si>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</si>
  <si>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</si>
  <si>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</si>
  <si>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</si>
  <si>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</si>
  <si>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</si>
  <si>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</si>
  <si>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051</t>
  </si>
  <si>
    <t>174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</si>
  <si>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</si>
  <si>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</si>
  <si>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</si>
  <si>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</si>
  <si>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d</t>
  </si>
  <si>
    <t>San Francisco, CAL. GIR proceeding</t>
  </si>
  <si>
    <t>Jeff Dasovich, Enron, Self</t>
  </si>
  <si>
    <t>self</t>
  </si>
  <si>
    <t>b</t>
  </si>
  <si>
    <t>Los Angeles, California Settlement meeting</t>
  </si>
  <si>
    <t>r</t>
  </si>
  <si>
    <t>San Antonio, Enron Law Conference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</si>
  <si>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</si>
  <si>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</si>
  <si>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</si>
  <si>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</si>
  <si>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Cellular Telephone</t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</si>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</sst>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AD277EC-DA97-94D5-D8BE-B3927FDC4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667D7B6-96B2-502F-3DE9-DF90AF28A54E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35F837CE-0650-CA1B-23CA-24451DDFC581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05D77CF2-F208-037A-9AFF-EBA48C851486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8400E86-A74C-AA56-7B5E-DE4E066DA224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93A01578-0294-13A8-BD3C-17FD9966D0CE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0D23AA94-D1A2-8D41-B6B9-3973D86CFB70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2DAD3242-8806-D86E-D670-1706A9CC5032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E33A5532-CEBB-8FE1-174C-C04611EAB16F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F81DCFBE-014E-BBBC-6264-37E690C762B7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670DFE11-A9AA-95A2-5741-A698562F2670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677D7F2E-739C-35A9-ADC0-874EED629837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0D96E7C-A72E-6B3E-0EB5-814D7952491E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9F1B0794-2D3F-CEEB-C218-8438AB96F442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6A23A0EE-4F9C-2AE6-03E3-84C5220D3C1D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92645CFD-923D-4920-FF8F-097F2E43648E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D84C4B22-062A-5090-5760-40D364B92807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E041B095-F66F-6E97-C721-97D5B3B2486E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C769E3D5-F67B-8CC4-7C2C-99C874D01EDD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1A608B95-F8DD-26C8-38D5-12A884699F34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504301E-13B1-6C7F-EB23-5FCAFCE97548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AEE62775-8E67-E518-EA1C-03CE1D2907D0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08A6473C-C3E2-4939-881F-8265823DDB99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235</v>
      </c>
      <c r="B4" s="368" t="str">
        <f>'Short Form'!A43</f>
        <v>366</v>
      </c>
      <c r="C4" s="368" t="str">
        <f>'Short Form'!B43</f>
        <v>3113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0014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3133.81</v>
      </c>
      <c r="B5" s="369" t="str">
        <f>'Travel Form'!B49</f>
        <v>366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609.09</v>
      </c>
      <c r="B6" s="369" t="str">
        <f>'Travel Form'!B50</f>
        <v>366</v>
      </c>
      <c r="C6" s="369" t="str">
        <f>'Travel Form'!C50</f>
        <v>3113</v>
      </c>
      <c r="D6" s="369" t="str">
        <f>'Travel Form'!E50</f>
        <v>999</v>
      </c>
      <c r="E6" s="369" t="str">
        <f>'Travel Form'!F50</f>
        <v>052</v>
      </c>
      <c r="F6" s="369" t="str">
        <f>'Travel Form'!G50</f>
        <v>0014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33.1</v>
      </c>
      <c r="B7" s="369" t="str">
        <f>'Travel Form'!B51</f>
        <v>366</v>
      </c>
      <c r="C7" s="369" t="str">
        <f>'Travel Form'!C51</f>
        <v>3113</v>
      </c>
      <c r="D7" s="369" t="str">
        <f>'Travel Form'!E51</f>
        <v>999</v>
      </c>
      <c r="E7" s="369" t="str">
        <f>'Travel Form'!F51</f>
        <v>174</v>
      </c>
      <c r="F7" s="369" t="str">
        <f>'Travel Form'!G51</f>
        <v>0014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109.96</v>
      </c>
      <c r="B11" s="368" t="str">
        <f>'Meals and Ent Sup'!B49</f>
        <v>366</v>
      </c>
      <c r="C11" s="368" t="str">
        <f>'Meals and Ent Sup'!C49</f>
        <v>3113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0014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17.3</v>
      </c>
      <c r="B12" s="368" t="str">
        <f>'Meals and Ent Sup'!B50</f>
        <v>366</v>
      </c>
      <c r="C12" s="368" t="str">
        <f>'Meals and Ent Sup'!C50</f>
        <v>3113</v>
      </c>
      <c r="D12" s="368" t="str">
        <f>'Meals and Ent Sup'!E50</f>
        <v>999</v>
      </c>
      <c r="E12" s="368" t="str">
        <f>'Meals and Ent Sup'!F50</f>
        <v>052</v>
      </c>
      <c r="F12" s="368" t="str">
        <f>'Meals and Ent Sup'!G50</f>
        <v>0014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34.54</v>
      </c>
      <c r="B17" s="368" t="str">
        <f>'Misc. Exp. Sup'!B49</f>
        <v>366</v>
      </c>
      <c r="C17" s="368" t="str">
        <f>'Meals and Ent Sup'!C49</f>
        <v>3113</v>
      </c>
      <c r="D17" s="368" t="str">
        <f>'Misc. Exp. Sup'!E49</f>
        <v>999</v>
      </c>
      <c r="E17" s="368" t="str">
        <f>'Misc. Exp. Sup'!F49</f>
        <v>174</v>
      </c>
      <c r="F17" s="368" t="str">
        <f>'Misc. Exp. Sup'!G49</f>
        <v>0014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3113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4172.8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G45" zoomScale="80" workbookViewId="0">
      <selection activeCell="F43" sqref="F43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36677</v>
      </c>
    </row>
    <row r="3" spans="1:64" ht="20.25" customHeight="1" x14ac:dyDescent="0.3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42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43</v>
      </c>
      <c r="C28" s="299"/>
      <c r="D28" s="300" t="s">
        <v>4</v>
      </c>
      <c r="E28" s="300" t="s">
        <v>44</v>
      </c>
      <c r="F28" s="299" t="s">
        <v>6</v>
      </c>
      <c r="G28" s="300" t="s">
        <v>7</v>
      </c>
      <c r="H28" s="300" t="s">
        <v>8</v>
      </c>
      <c r="I28" s="300" t="s">
        <v>45</v>
      </c>
      <c r="J28" s="300" t="s">
        <v>46</v>
      </c>
      <c r="K28" s="68"/>
      <c r="L28" s="289" t="s">
        <v>47</v>
      </c>
      <c r="M28" s="241"/>
      <c r="N28" s="273">
        <f>'Meals and Ent Sup'!N55+'Meals and Ent Sup (2)'!N55</f>
        <v>127.26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48</v>
      </c>
      <c r="M29" s="241"/>
      <c r="N29" s="191">
        <f>SUM(N27:N28)</f>
        <v>127.26</v>
      </c>
    </row>
    <row r="30" spans="1:64" ht="21.75" customHeight="1" x14ac:dyDescent="0.25">
      <c r="A30" s="204" t="s">
        <v>49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34</v>
      </c>
      <c r="B32" s="269"/>
      <c r="C32" s="269"/>
      <c r="D32" s="269"/>
      <c r="E32" s="269"/>
      <c r="F32" s="269" t="s">
        <v>50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2">
      <c r="A33" s="153">
        <v>36668</v>
      </c>
      <c r="B33" s="131" t="s">
        <v>51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235</v>
      </c>
      <c r="M33" s="206"/>
      <c r="N33" s="199">
        <f t="shared" ref="N33:N40" si="1">IF(M33=" ",L33*1,L33*M33)</f>
        <v>235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>
        <v>36668</v>
      </c>
      <c r="B34" s="126" t="s">
        <v>52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53</v>
      </c>
      <c r="M41" s="272"/>
      <c r="N41" s="132">
        <f>SUM(N33:N40)</f>
        <v>235</v>
      </c>
    </row>
    <row r="42" spans="1:64" ht="24" customHeight="1" x14ac:dyDescent="0.2">
      <c r="A42" s="299" t="s">
        <v>2</v>
      </c>
      <c r="B42" s="300" t="s">
        <v>43</v>
      </c>
      <c r="C42" s="299"/>
      <c r="D42" s="300" t="s">
        <v>4</v>
      </c>
      <c r="E42" s="300" t="s">
        <v>44</v>
      </c>
      <c r="F42" s="299" t="s">
        <v>6</v>
      </c>
      <c r="G42" s="300" t="s">
        <v>7</v>
      </c>
      <c r="H42" s="300" t="s">
        <v>8</v>
      </c>
      <c r="I42" s="300" t="s">
        <v>45</v>
      </c>
      <c r="J42" s="300" t="s">
        <v>46</v>
      </c>
      <c r="K42" s="68"/>
      <c r="L42" s="289" t="s">
        <v>54</v>
      </c>
      <c r="M42" s="241"/>
      <c r="N42" s="240">
        <f>'Misc. Exp. Sup'!O55+'Misc. Exp. Sup (2)'!O55</f>
        <v>34.54</v>
      </c>
    </row>
    <row r="43" spans="1:64" ht="24" customHeight="1" x14ac:dyDescent="0.2">
      <c r="A43" s="138" t="s">
        <v>55</v>
      </c>
      <c r="B43" s="306" t="s">
        <v>56</v>
      </c>
      <c r="C43" s="307"/>
      <c r="D43" s="139" t="s">
        <v>57</v>
      </c>
      <c r="E43" s="139" t="s">
        <v>58</v>
      </c>
      <c r="F43" s="139" t="s">
        <v>59</v>
      </c>
      <c r="G43" s="140"/>
      <c r="H43" s="138"/>
      <c r="I43" s="139"/>
      <c r="J43" s="141"/>
      <c r="K43" s="124"/>
      <c r="L43" s="241" t="s">
        <v>60</v>
      </c>
      <c r="M43" s="241"/>
      <c r="N43" s="191">
        <f>SUM(N41:N42)</f>
        <v>269.54000000000002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61</v>
      </c>
      <c r="B48" s="46"/>
      <c r="C48" s="46"/>
      <c r="D48" s="46"/>
      <c r="E48" s="46"/>
      <c r="F48" s="46"/>
      <c r="G48" s="46"/>
      <c r="H48" s="46"/>
      <c r="I48" s="125"/>
      <c r="J48" s="242" t="s">
        <v>62</v>
      </c>
      <c r="K48" s="243"/>
      <c r="L48" s="243"/>
      <c r="M48" s="243"/>
      <c r="N48" s="224">
        <f>'Travel Form'!O55+'Travel Sup (2)'!O55</f>
        <v>3776</v>
      </c>
    </row>
    <row r="49" spans="1:64" ht="24" customHeight="1" x14ac:dyDescent="0.2">
      <c r="A49" s="255" t="s">
        <v>63</v>
      </c>
      <c r="B49" s="258"/>
      <c r="C49" s="256"/>
      <c r="D49" s="258"/>
      <c r="E49" s="258"/>
      <c r="F49" s="257"/>
      <c r="G49" s="259"/>
      <c r="H49" s="41"/>
      <c r="I49" s="67"/>
      <c r="J49" s="244" t="s">
        <v>64</v>
      </c>
      <c r="K49" s="245"/>
      <c r="L49" s="245"/>
      <c r="M49" s="245"/>
      <c r="N49" s="167">
        <f>N48+N43+N29</f>
        <v>4172.8</v>
      </c>
    </row>
    <row r="50" spans="1:64" ht="24" customHeight="1" x14ac:dyDescent="0.25">
      <c r="A50" s="256" t="s">
        <v>65</v>
      </c>
      <c r="B50" s="154"/>
      <c r="C50" s="268" t="s">
        <v>66</v>
      </c>
      <c r="D50" s="147"/>
      <c r="E50" s="268" t="s">
        <v>1</v>
      </c>
      <c r="F50" s="149"/>
      <c r="G50" s="144"/>
      <c r="H50" s="41"/>
      <c r="I50" s="41"/>
      <c r="J50" s="246" t="s">
        <v>67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65</v>
      </c>
      <c r="B51" s="154"/>
      <c r="C51" s="268" t="s">
        <v>66</v>
      </c>
      <c r="D51" s="148"/>
      <c r="E51" s="268" t="s">
        <v>1</v>
      </c>
      <c r="F51" s="149"/>
      <c r="G51" s="144"/>
      <c r="H51" s="41"/>
      <c r="I51" s="41"/>
      <c r="J51" s="248" t="s">
        <v>68</v>
      </c>
      <c r="K51" s="249"/>
      <c r="L51" s="250" t="str">
        <f>IF($N$49-$N$50&lt;0,"X","  ")</f>
        <v xml:space="preserve">  </v>
      </c>
      <c r="M51" s="249" t="s">
        <v>69</v>
      </c>
      <c r="N51" s="134"/>
    </row>
    <row r="52" spans="1:64" ht="24" customHeight="1" x14ac:dyDescent="0.25">
      <c r="A52" s="256" t="s">
        <v>65</v>
      </c>
      <c r="B52" s="154"/>
      <c r="C52" s="268" t="s">
        <v>66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70</v>
      </c>
      <c r="N52" s="146">
        <f>ABS(N49-N50)</f>
        <v>4172.8</v>
      </c>
    </row>
    <row r="53" spans="1:64" ht="24" customHeight="1" x14ac:dyDescent="0.2">
      <c r="A53" s="257"/>
      <c r="B53" s="257"/>
      <c r="C53" s="257"/>
      <c r="D53" s="260" t="s">
        <v>71</v>
      </c>
      <c r="E53" s="256"/>
      <c r="F53" s="169">
        <f>SUM(F50:F52)</f>
        <v>0</v>
      </c>
      <c r="G53" s="145"/>
      <c r="H53" s="41"/>
      <c r="I53" s="41"/>
      <c r="J53" s="254" t="s">
        <v>72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73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75</v>
      </c>
      <c r="B57" s="45"/>
      <c r="C57" s="45"/>
      <c r="D57" s="45"/>
      <c r="E57" s="46"/>
      <c r="F57" s="47" t="s">
        <v>65</v>
      </c>
      <c r="G57" s="48" t="s">
        <v>76</v>
      </c>
      <c r="H57" s="45"/>
      <c r="I57" s="45"/>
      <c r="J57" s="49"/>
      <c r="K57" s="50" t="s">
        <v>65</v>
      </c>
      <c r="L57" s="51" t="s">
        <v>76</v>
      </c>
      <c r="M57" s="52"/>
      <c r="N57" s="53" t="s">
        <v>65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77</v>
      </c>
      <c r="B59" s="31"/>
      <c r="C59" s="31"/>
      <c r="D59" s="31"/>
      <c r="E59" s="46"/>
      <c r="F59" s="47"/>
      <c r="G59" s="33" t="s">
        <v>78</v>
      </c>
      <c r="H59" s="31"/>
      <c r="I59" s="31"/>
      <c r="J59" s="49"/>
      <c r="K59" s="187"/>
      <c r="L59" s="33" t="s">
        <v>78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79</v>
      </c>
      <c r="B61" s="72" t="s">
        <v>80</v>
      </c>
      <c r="C61" s="41" t="s">
        <v>81</v>
      </c>
      <c r="D61" s="41" t="s">
        <v>82</v>
      </c>
      <c r="E61" s="72" t="s">
        <v>83</v>
      </c>
      <c r="F61" s="41" t="s">
        <v>84</v>
      </c>
      <c r="G61" s="41" t="s">
        <v>85</v>
      </c>
      <c r="H61" s="41" t="s">
        <v>86</v>
      </c>
      <c r="I61" s="41" t="s">
        <v>87</v>
      </c>
      <c r="J61" s="41" t="s">
        <v>88</v>
      </c>
      <c r="K61" s="41" t="s">
        <v>89</v>
      </c>
      <c r="L61" s="41" t="s">
        <v>90</v>
      </c>
      <c r="M61" s="41" t="s">
        <v>91</v>
      </c>
      <c r="N61" s="41" t="s">
        <v>92</v>
      </c>
    </row>
    <row r="62" spans="1:64" s="3" customFormat="1" ht="21" hidden="1" customHeight="1" x14ac:dyDescent="0.2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050900</v>
      </c>
      <c r="D62" s="112" t="str">
        <f>TEXT($K$6,"###-##-####")</f>
        <v>460-41-3441</v>
      </c>
      <c r="E62" s="296" t="str">
        <f>TEXT($N$52,"######0.00")</f>
        <v>4172.80</v>
      </c>
      <c r="F62" s="358" t="s">
        <v>93</v>
      </c>
      <c r="G62" s="358" t="s">
        <v>94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366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9" zoomScale="80" workbookViewId="0">
      <selection activeCell="M27" sqref="M27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96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97</v>
      </c>
      <c r="N2" s="328">
        <f>IF(VALUE('Short Form'!H62)&lt;&gt;0,2,"")</f>
        <v>2</v>
      </c>
      <c r="O2" s="32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98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99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100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101</v>
      </c>
      <c r="B11" s="268" t="s">
        <v>34</v>
      </c>
      <c r="C11" s="269"/>
      <c r="D11" s="269"/>
      <c r="E11" s="269" t="s">
        <v>102</v>
      </c>
      <c r="F11" s="269"/>
      <c r="G11" s="269"/>
      <c r="H11" s="269"/>
      <c r="I11" s="269"/>
      <c r="J11" s="269"/>
      <c r="K11" s="270"/>
      <c r="L11" s="268" t="s">
        <v>103</v>
      </c>
      <c r="M11" s="256" t="s">
        <v>104</v>
      </c>
      <c r="N11" s="256" t="s">
        <v>39</v>
      </c>
      <c r="O11" s="25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93</v>
      </c>
      <c r="B12" s="155">
        <v>36561</v>
      </c>
      <c r="C12" s="143" t="s">
        <v>106</v>
      </c>
      <c r="D12" s="173"/>
      <c r="E12" s="173"/>
      <c r="F12" s="173"/>
      <c r="G12" s="174"/>
      <c r="H12" s="173"/>
      <c r="I12" s="175"/>
      <c r="J12" s="173"/>
      <c r="K12" s="173"/>
      <c r="L12" s="308" t="s">
        <v>107</v>
      </c>
      <c r="M12" s="313">
        <v>199</v>
      </c>
      <c r="N12" s="313"/>
      <c r="O12" s="199">
        <f t="shared" ref="O12:O27" si="0">IF(N12=" ",M12*1,M12*N12)</f>
        <v>199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93</v>
      </c>
      <c r="B13" s="155">
        <v>36561</v>
      </c>
      <c r="C13" s="126" t="s">
        <v>108</v>
      </c>
      <c r="D13" s="173"/>
      <c r="E13" s="173"/>
      <c r="F13" s="173"/>
      <c r="G13" s="174"/>
      <c r="H13" s="173"/>
      <c r="I13" s="173"/>
      <c r="J13" s="173"/>
      <c r="K13" s="173"/>
      <c r="L13" s="308" t="s">
        <v>109</v>
      </c>
      <c r="M13" s="313">
        <v>60</v>
      </c>
      <c r="N13" s="313"/>
      <c r="O13" s="199">
        <f t="shared" si="0"/>
        <v>60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93</v>
      </c>
      <c r="B14" s="155">
        <v>36562</v>
      </c>
      <c r="C14" s="126" t="s">
        <v>110</v>
      </c>
      <c r="D14" s="173"/>
      <c r="E14" s="173"/>
      <c r="F14" s="173"/>
      <c r="G14" s="174"/>
      <c r="H14" s="173"/>
      <c r="I14" s="173"/>
      <c r="J14" s="173"/>
      <c r="K14" s="173"/>
      <c r="L14" s="308" t="s">
        <v>109</v>
      </c>
      <c r="M14" s="313">
        <v>32</v>
      </c>
      <c r="N14" s="313"/>
      <c r="O14" s="199">
        <f t="shared" si="0"/>
        <v>32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93</v>
      </c>
      <c r="B15" s="155">
        <v>36563</v>
      </c>
      <c r="C15" s="126" t="s">
        <v>111</v>
      </c>
      <c r="D15" s="173"/>
      <c r="E15" s="173"/>
      <c r="F15" s="173"/>
      <c r="G15" s="174"/>
      <c r="H15" s="173"/>
      <c r="I15" s="173"/>
      <c r="J15" s="173"/>
      <c r="K15" s="173"/>
      <c r="L15" s="308" t="s">
        <v>109</v>
      </c>
      <c r="M15" s="313">
        <v>32</v>
      </c>
      <c r="N15" s="313"/>
      <c r="O15" s="199">
        <f t="shared" si="0"/>
        <v>32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93</v>
      </c>
      <c r="B16" s="155">
        <v>36563</v>
      </c>
      <c r="C16" s="126" t="s">
        <v>112</v>
      </c>
      <c r="D16" s="173"/>
      <c r="E16" s="173"/>
      <c r="F16" s="173"/>
      <c r="G16" s="174"/>
      <c r="H16" s="173"/>
      <c r="I16" s="173"/>
      <c r="J16" s="173"/>
      <c r="K16" s="173"/>
      <c r="L16" s="308" t="s">
        <v>109</v>
      </c>
      <c r="M16" s="287">
        <v>33</v>
      </c>
      <c r="N16" s="313"/>
      <c r="O16" s="199">
        <f t="shared" si="0"/>
        <v>33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93</v>
      </c>
      <c r="B17" s="155">
        <v>36563</v>
      </c>
      <c r="C17" s="126" t="s">
        <v>113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363.27</v>
      </c>
      <c r="N17" s="313"/>
      <c r="O17" s="199">
        <f t="shared" si="0"/>
        <v>363.27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93</v>
      </c>
      <c r="B18" s="155">
        <v>36604</v>
      </c>
      <c r="C18" s="126" t="s">
        <v>114</v>
      </c>
      <c r="D18" s="173"/>
      <c r="E18" s="208"/>
      <c r="F18" s="173"/>
      <c r="G18" s="174"/>
      <c r="H18" s="173"/>
      <c r="I18" s="173"/>
      <c r="J18" s="173"/>
      <c r="K18" s="173"/>
      <c r="L18" s="308" t="s">
        <v>107</v>
      </c>
      <c r="M18" s="287">
        <v>1347.66</v>
      </c>
      <c r="N18" s="313"/>
      <c r="O18" s="199">
        <f t="shared" si="0"/>
        <v>1347.66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 t="s">
        <v>93</v>
      </c>
      <c r="B19" s="155">
        <v>36604</v>
      </c>
      <c r="C19" s="126" t="s">
        <v>115</v>
      </c>
      <c r="D19" s="173"/>
      <c r="E19" s="173"/>
      <c r="F19" s="173"/>
      <c r="G19" s="174"/>
      <c r="H19" s="173"/>
      <c r="I19" s="173"/>
      <c r="J19" s="173"/>
      <c r="K19" s="173"/>
      <c r="L19" s="308" t="s">
        <v>116</v>
      </c>
      <c r="M19" s="287">
        <v>60</v>
      </c>
      <c r="N19" s="313">
        <v>0.31</v>
      </c>
      <c r="O19" s="199">
        <f t="shared" si="0"/>
        <v>18.600000000000001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 t="s">
        <v>93</v>
      </c>
      <c r="B20" s="155">
        <v>36604</v>
      </c>
      <c r="C20" s="126" t="s">
        <v>117</v>
      </c>
      <c r="D20" s="173"/>
      <c r="E20" s="173"/>
      <c r="F20" s="173"/>
      <c r="G20" s="174"/>
      <c r="H20" s="173"/>
      <c r="I20" s="173"/>
      <c r="J20" s="173"/>
      <c r="K20" s="173"/>
      <c r="L20" s="308" t="s">
        <v>109</v>
      </c>
      <c r="M20" s="287">
        <v>29</v>
      </c>
      <c r="N20" s="313"/>
      <c r="O20" s="199">
        <f t="shared" si="0"/>
        <v>29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 t="s">
        <v>93</v>
      </c>
      <c r="B21" s="155">
        <v>36605</v>
      </c>
      <c r="C21" s="126" t="s">
        <v>118</v>
      </c>
      <c r="D21" s="173"/>
      <c r="E21" s="173"/>
      <c r="F21" s="173"/>
      <c r="G21" s="174"/>
      <c r="H21" s="173"/>
      <c r="I21" s="173"/>
      <c r="J21" s="173"/>
      <c r="K21" s="173"/>
      <c r="L21" s="308" t="s">
        <v>109</v>
      </c>
      <c r="M21" s="287">
        <v>29</v>
      </c>
      <c r="N21" s="313"/>
      <c r="O21" s="199">
        <f t="shared" si="0"/>
        <v>29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 t="s">
        <v>93</v>
      </c>
      <c r="B22" s="155">
        <v>36605</v>
      </c>
      <c r="C22" s="126" t="s">
        <v>119</v>
      </c>
      <c r="D22" s="173"/>
      <c r="E22" s="173"/>
      <c r="F22" s="173"/>
      <c r="G22" s="174"/>
      <c r="H22" s="173"/>
      <c r="I22" s="173"/>
      <c r="J22" s="173"/>
      <c r="K22" s="173"/>
      <c r="L22" s="308" t="s">
        <v>116</v>
      </c>
      <c r="M22" s="287">
        <v>14.08</v>
      </c>
      <c r="N22" s="313"/>
      <c r="O22" s="199">
        <f t="shared" si="0"/>
        <v>14.08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 t="s">
        <v>93</v>
      </c>
      <c r="B23" s="155">
        <v>36605</v>
      </c>
      <c r="C23" s="126" t="s">
        <v>113</v>
      </c>
      <c r="D23" s="173"/>
      <c r="E23" s="173"/>
      <c r="F23" s="173"/>
      <c r="G23" s="174"/>
      <c r="H23" s="173"/>
      <c r="I23" s="173"/>
      <c r="J23" s="173"/>
      <c r="K23" s="173"/>
      <c r="L23" s="308"/>
      <c r="M23" s="287">
        <v>215.55</v>
      </c>
      <c r="N23" s="313"/>
      <c r="O23" s="199">
        <f t="shared" si="0"/>
        <v>215.55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 t="s">
        <v>93</v>
      </c>
      <c r="B24" s="155">
        <v>36626</v>
      </c>
      <c r="C24" s="126" t="s">
        <v>120</v>
      </c>
      <c r="D24" s="173"/>
      <c r="E24" s="173"/>
      <c r="F24" s="173"/>
      <c r="G24" s="174"/>
      <c r="H24" s="173"/>
      <c r="I24" s="173"/>
      <c r="J24" s="173"/>
      <c r="K24" s="173"/>
      <c r="L24" s="308" t="s">
        <v>107</v>
      </c>
      <c r="M24" s="287">
        <v>510.45</v>
      </c>
      <c r="N24" s="313"/>
      <c r="O24" s="199">
        <f t="shared" si="0"/>
        <v>510.45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 t="s">
        <v>93</v>
      </c>
      <c r="B25" s="155">
        <v>36626</v>
      </c>
      <c r="C25" s="126" t="s">
        <v>121</v>
      </c>
      <c r="D25" s="173"/>
      <c r="E25" s="173"/>
      <c r="F25" s="173"/>
      <c r="G25" s="174"/>
      <c r="H25" s="173"/>
      <c r="I25" s="173"/>
      <c r="J25" s="173"/>
      <c r="K25" s="173"/>
      <c r="L25" s="308" t="s">
        <v>116</v>
      </c>
      <c r="M25" s="287">
        <v>2</v>
      </c>
      <c r="N25" s="313"/>
      <c r="O25" s="199">
        <f t="shared" si="0"/>
        <v>2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 t="s">
        <v>93</v>
      </c>
      <c r="B26" s="155">
        <v>36626</v>
      </c>
      <c r="C26" s="126" t="s">
        <v>122</v>
      </c>
      <c r="D26" s="173"/>
      <c r="E26" s="173"/>
      <c r="F26" s="173"/>
      <c r="G26" s="174"/>
      <c r="H26" s="173"/>
      <c r="I26" s="173"/>
      <c r="J26" s="173"/>
      <c r="K26" s="173"/>
      <c r="L26" s="308" t="s">
        <v>116</v>
      </c>
      <c r="M26" s="287">
        <v>60</v>
      </c>
      <c r="N26" s="313">
        <v>0.31</v>
      </c>
      <c r="O26" s="199">
        <f t="shared" si="0"/>
        <v>18.600000000000001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 t="s">
        <v>93</v>
      </c>
      <c r="B27" s="155">
        <v>36627</v>
      </c>
      <c r="C27" s="126" t="s">
        <v>119</v>
      </c>
      <c r="D27" s="173"/>
      <c r="E27" s="173"/>
      <c r="F27" s="173"/>
      <c r="G27" s="174"/>
      <c r="H27" s="173"/>
      <c r="I27" s="173"/>
      <c r="J27" s="173"/>
      <c r="K27" s="173"/>
      <c r="L27" s="308" t="s">
        <v>116</v>
      </c>
      <c r="M27" s="287">
        <v>10</v>
      </c>
      <c r="N27" s="313"/>
      <c r="O27" s="199">
        <f t="shared" si="0"/>
        <v>10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 t="s">
        <v>93</v>
      </c>
      <c r="B28" s="155">
        <v>36627</v>
      </c>
      <c r="C28" s="126" t="s">
        <v>123</v>
      </c>
      <c r="D28" s="173"/>
      <c r="E28" s="173"/>
      <c r="F28" s="173"/>
      <c r="G28" s="174"/>
      <c r="H28" s="173"/>
      <c r="I28" s="173"/>
      <c r="J28" s="173"/>
      <c r="K28" s="173"/>
      <c r="L28" s="308"/>
      <c r="M28" s="287">
        <v>159.6</v>
      </c>
      <c r="N28" s="313"/>
      <c r="O28" s="199">
        <f t="shared" ref="O28:O40" si="1">IF(N28=" ",M28*1,M28*N28)</f>
        <v>159.6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 t="s">
        <v>93</v>
      </c>
      <c r="B29" s="155">
        <v>36626</v>
      </c>
      <c r="C29" s="126" t="s">
        <v>124</v>
      </c>
      <c r="D29" s="173"/>
      <c r="E29" s="173"/>
      <c r="F29" s="173"/>
      <c r="G29" s="174"/>
      <c r="H29" s="173"/>
      <c r="I29" s="173"/>
      <c r="J29" s="173"/>
      <c r="K29" s="173"/>
      <c r="L29" s="308" t="s">
        <v>109</v>
      </c>
      <c r="M29" s="287">
        <v>30</v>
      </c>
      <c r="N29" s="313"/>
      <c r="O29" s="199">
        <f t="shared" si="1"/>
        <v>30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 t="s">
        <v>93</v>
      </c>
      <c r="B30" s="155">
        <v>36627</v>
      </c>
      <c r="C30" s="126" t="s">
        <v>125</v>
      </c>
      <c r="D30" s="173"/>
      <c r="E30" s="173"/>
      <c r="F30" s="173"/>
      <c r="G30" s="174"/>
      <c r="H30" s="173"/>
      <c r="I30" s="173"/>
      <c r="J30" s="173"/>
      <c r="K30" s="173"/>
      <c r="L30" s="308" t="s">
        <v>109</v>
      </c>
      <c r="M30" s="287">
        <v>30</v>
      </c>
      <c r="N30" s="313"/>
      <c r="O30" s="199">
        <f t="shared" si="1"/>
        <v>30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 t="s">
        <v>94</v>
      </c>
      <c r="B31" s="155">
        <v>36622</v>
      </c>
      <c r="C31" s="126" t="s">
        <v>126</v>
      </c>
      <c r="D31" s="173"/>
      <c r="E31" s="173"/>
      <c r="F31" s="173"/>
      <c r="G31" s="174"/>
      <c r="H31" s="173"/>
      <c r="I31" s="173"/>
      <c r="J31" s="173"/>
      <c r="K31" s="173"/>
      <c r="L31" s="308"/>
      <c r="M31" s="287">
        <v>459.59</v>
      </c>
      <c r="N31" s="313"/>
      <c r="O31" s="199">
        <f t="shared" si="1"/>
        <v>459.59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 t="s">
        <v>94</v>
      </c>
      <c r="B32" s="155">
        <v>36623</v>
      </c>
      <c r="C32" s="126" t="s">
        <v>126</v>
      </c>
      <c r="D32" s="173"/>
      <c r="E32" s="173"/>
      <c r="F32" s="173"/>
      <c r="G32" s="174"/>
      <c r="H32" s="173"/>
      <c r="I32" s="173"/>
      <c r="J32" s="173"/>
      <c r="K32" s="173"/>
      <c r="L32" s="308" t="s">
        <v>116</v>
      </c>
      <c r="M32" s="287">
        <v>460</v>
      </c>
      <c r="N32" s="313">
        <v>0.32500000000000001</v>
      </c>
      <c r="O32" s="199">
        <f t="shared" si="1"/>
        <v>149.5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 t="s">
        <v>127</v>
      </c>
      <c r="B33" s="155">
        <v>36622</v>
      </c>
      <c r="C33" s="126" t="s">
        <v>128</v>
      </c>
      <c r="D33" s="173"/>
      <c r="E33" s="173"/>
      <c r="F33" s="173"/>
      <c r="G33" s="174"/>
      <c r="H33" s="173"/>
      <c r="I33" s="173"/>
      <c r="J33" s="173"/>
      <c r="K33" s="173"/>
      <c r="L33" s="308"/>
      <c r="M33" s="287">
        <v>15.62</v>
      </c>
      <c r="N33" s="313"/>
      <c r="O33" s="199">
        <f t="shared" si="1"/>
        <v>15.62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 t="s">
        <v>127</v>
      </c>
      <c r="B34" s="155">
        <v>36621</v>
      </c>
      <c r="C34" s="126" t="s">
        <v>129</v>
      </c>
      <c r="D34" s="173"/>
      <c r="E34" s="173"/>
      <c r="F34" s="173"/>
      <c r="G34" s="174"/>
      <c r="H34" s="173"/>
      <c r="I34" s="173"/>
      <c r="J34" s="173"/>
      <c r="K34" s="173"/>
      <c r="L34" s="308"/>
      <c r="M34" s="287">
        <v>11.99</v>
      </c>
      <c r="N34" s="313"/>
      <c r="O34" s="199">
        <f t="shared" si="1"/>
        <v>11.99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 t="s">
        <v>127</v>
      </c>
      <c r="B35" s="155">
        <v>36562</v>
      </c>
      <c r="C35" s="126" t="s">
        <v>130</v>
      </c>
      <c r="D35" s="173"/>
      <c r="E35" s="173"/>
      <c r="F35" s="173"/>
      <c r="G35" s="174"/>
      <c r="H35" s="173"/>
      <c r="I35" s="173"/>
      <c r="J35" s="173"/>
      <c r="K35" s="173"/>
      <c r="L35" s="308"/>
      <c r="M35" s="287">
        <v>5.49</v>
      </c>
      <c r="N35" s="313"/>
      <c r="O35" s="199">
        <f t="shared" si="1"/>
        <v>5.49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133</v>
      </c>
      <c r="N41" s="256"/>
      <c r="O41" s="127">
        <f>SUM(O12:O40)</f>
        <v>3776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141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101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93</v>
      </c>
      <c r="B49" s="195" t="s">
        <v>55</v>
      </c>
      <c r="C49" s="311" t="s">
        <v>56</v>
      </c>
      <c r="D49" s="312"/>
      <c r="E49" s="195" t="s">
        <v>57</v>
      </c>
      <c r="F49" s="195" t="s">
        <v>144</v>
      </c>
      <c r="G49" s="195" t="s">
        <v>59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3133.81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 t="s">
        <v>94</v>
      </c>
      <c r="B50" s="195" t="s">
        <v>55</v>
      </c>
      <c r="C50" s="311" t="s">
        <v>56</v>
      </c>
      <c r="D50" s="312"/>
      <c r="E50" s="195" t="s">
        <v>57</v>
      </c>
      <c r="F50" s="195" t="s">
        <v>58</v>
      </c>
      <c r="G50" s="195" t="s">
        <v>59</v>
      </c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609.09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 t="s">
        <v>127</v>
      </c>
      <c r="B51" s="195" t="s">
        <v>55</v>
      </c>
      <c r="C51" s="311" t="s">
        <v>56</v>
      </c>
      <c r="D51" s="312"/>
      <c r="E51" s="195" t="s">
        <v>57</v>
      </c>
      <c r="F51" s="195" t="s">
        <v>145</v>
      </c>
      <c r="G51" s="195" t="s">
        <v>59</v>
      </c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33.1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133</v>
      </c>
      <c r="N55" s="256"/>
      <c r="O55" s="127">
        <f>SUM(O49:O54)</f>
        <v>3776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5" zoomScale="80" workbookViewId="0">
      <selection activeCell="L12" sqref="L12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95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146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97</v>
      </c>
      <c r="M2" s="328">
        <f>IF((VALUE('Short Form'!I62)&lt;&gt;0),1+VALUE('Short Form'!H62)+VALUE('Short Form'!I62),"")</f>
        <v>3</v>
      </c>
      <c r="N2" s="329">
        <f>IF((M2=0),"",'Short Form'!N3)</f>
        <v>4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147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148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101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149</v>
      </c>
      <c r="M9" s="268" t="s">
        <v>39</v>
      </c>
      <c r="N9" s="256" t="s">
        <v>105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93</v>
      </c>
      <c r="B10" s="153">
        <v>36562</v>
      </c>
      <c r="C10" s="137" t="s">
        <v>150</v>
      </c>
      <c r="D10" s="128" t="s">
        <v>151</v>
      </c>
      <c r="E10" s="162"/>
      <c r="F10" s="162"/>
      <c r="G10" s="163"/>
      <c r="H10" s="164"/>
      <c r="I10" s="128" t="s">
        <v>152</v>
      </c>
      <c r="J10" s="162"/>
      <c r="K10" s="162"/>
      <c r="L10" s="315">
        <v>62.65</v>
      </c>
      <c r="M10" s="309"/>
      <c r="N10" s="199">
        <f t="shared" ref="N10:N25" si="0">IF(M10=" ",L10*1,L10*M10)</f>
        <v>62.65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93</v>
      </c>
      <c r="B11" s="153">
        <v>36563</v>
      </c>
      <c r="C11" s="137" t="s">
        <v>150</v>
      </c>
      <c r="D11" s="128" t="s">
        <v>151</v>
      </c>
      <c r="E11" s="162"/>
      <c r="F11" s="162"/>
      <c r="G11" s="163"/>
      <c r="H11" s="164"/>
      <c r="I11" s="129" t="s">
        <v>153</v>
      </c>
      <c r="J11" s="162"/>
      <c r="K11" s="163"/>
      <c r="L11" s="315">
        <v>27.85</v>
      </c>
      <c r="M11" s="309"/>
      <c r="N11" s="199">
        <f t="shared" si="0"/>
        <v>27.85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 t="s">
        <v>93</v>
      </c>
      <c r="B12" s="153">
        <v>36605</v>
      </c>
      <c r="C12" s="137" t="s">
        <v>154</v>
      </c>
      <c r="D12" s="128" t="s">
        <v>155</v>
      </c>
      <c r="E12" s="162"/>
      <c r="F12" s="162"/>
      <c r="G12" s="163"/>
      <c r="H12" s="164"/>
      <c r="I12" s="129" t="s">
        <v>153</v>
      </c>
      <c r="J12" s="162"/>
      <c r="K12" s="163"/>
      <c r="L12" s="315">
        <v>19.46</v>
      </c>
      <c r="M12" s="309"/>
      <c r="N12" s="199">
        <f t="shared" si="0"/>
        <v>19.46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 t="s">
        <v>94</v>
      </c>
      <c r="B13" s="153">
        <v>36622</v>
      </c>
      <c r="C13" s="137" t="s">
        <v>156</v>
      </c>
      <c r="D13" s="128" t="s">
        <v>157</v>
      </c>
      <c r="E13" s="162"/>
      <c r="F13" s="162"/>
      <c r="G13" s="163"/>
      <c r="H13" s="164"/>
      <c r="I13" s="129" t="s">
        <v>153</v>
      </c>
      <c r="J13" s="162"/>
      <c r="K13" s="163"/>
      <c r="L13" s="315">
        <v>6.25</v>
      </c>
      <c r="M13" s="309"/>
      <c r="N13" s="199">
        <f t="shared" si="0"/>
        <v>6.25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 t="s">
        <v>94</v>
      </c>
      <c r="B14" s="153">
        <v>36622</v>
      </c>
      <c r="C14" s="137" t="s">
        <v>156</v>
      </c>
      <c r="D14" s="128" t="s">
        <v>157</v>
      </c>
      <c r="E14" s="162"/>
      <c r="F14" s="162"/>
      <c r="G14" s="163"/>
      <c r="H14" s="164"/>
      <c r="I14" s="129" t="s">
        <v>153</v>
      </c>
      <c r="J14" s="162"/>
      <c r="K14" s="163"/>
      <c r="L14" s="315">
        <v>6.75</v>
      </c>
      <c r="M14" s="309"/>
      <c r="N14" s="199">
        <f t="shared" si="0"/>
        <v>6.75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 t="s">
        <v>94</v>
      </c>
      <c r="B15" s="153">
        <v>36622</v>
      </c>
      <c r="C15" s="137" t="s">
        <v>156</v>
      </c>
      <c r="D15" s="128" t="s">
        <v>157</v>
      </c>
      <c r="E15" s="162"/>
      <c r="F15" s="162"/>
      <c r="G15" s="163"/>
      <c r="H15" s="164"/>
      <c r="I15" s="129" t="s">
        <v>153</v>
      </c>
      <c r="J15" s="162"/>
      <c r="K15" s="163"/>
      <c r="L15" s="315">
        <v>4.3</v>
      </c>
      <c r="M15" s="309"/>
      <c r="N15" s="199">
        <f t="shared" si="0"/>
        <v>4.3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133</v>
      </c>
      <c r="M41" s="318"/>
      <c r="N41" s="133">
        <f>SUM(N10:N40)</f>
        <v>127.26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158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101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142</v>
      </c>
      <c r="M48" s="112"/>
      <c r="N48" s="291" t="s">
        <v>143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93</v>
      </c>
      <c r="B49" s="197" t="s">
        <v>55</v>
      </c>
      <c r="C49" s="306" t="s">
        <v>56</v>
      </c>
      <c r="D49" s="307"/>
      <c r="E49" s="139" t="s">
        <v>57</v>
      </c>
      <c r="F49" s="139" t="s">
        <v>159</v>
      </c>
      <c r="G49" s="139" t="s">
        <v>59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109.96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 t="s">
        <v>94</v>
      </c>
      <c r="B50" s="139" t="s">
        <v>55</v>
      </c>
      <c r="C50" s="306" t="s">
        <v>56</v>
      </c>
      <c r="D50" s="307"/>
      <c r="E50" s="139" t="s">
        <v>57</v>
      </c>
      <c r="F50" s="139" t="s">
        <v>58</v>
      </c>
      <c r="G50" s="139" t="s">
        <v>59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17.3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133</v>
      </c>
      <c r="N55" s="130">
        <f>SUM(N49:N54)</f>
        <v>127.26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abSelected="1" topLeftCell="H43" zoomScale="80" workbookViewId="0">
      <selection activeCell="A49" sqref="A49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95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160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97</v>
      </c>
      <c r="N2" s="328">
        <f>IF((VALUE('Short Form'!J62)&lt;&gt;0),1+VALUE('Short Form'!I62)+VALUE('Short Form'!J62)+VALUE('Short Form'!H62),"")</f>
        <v>4</v>
      </c>
      <c r="O2" s="32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161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100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101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104</v>
      </c>
      <c r="N9" s="268" t="s">
        <v>39</v>
      </c>
      <c r="O9" s="25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94" t="s">
        <v>93</v>
      </c>
      <c r="B10" s="155">
        <v>36621</v>
      </c>
      <c r="C10" s="126" t="s">
        <v>162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34.54</v>
      </c>
      <c r="N10" s="310"/>
      <c r="O10" s="199">
        <f>IF(N10=" ",M10*1,M10*N10)</f>
        <v>34.54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133</v>
      </c>
      <c r="N41" s="256"/>
      <c r="O41" s="127">
        <f>SUM(O10:O40)</f>
        <v>34.54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/>
      <c r="L42" s="216" t="s">
        <v>135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/>
      <c r="L43" s="221" t="s">
        <v>137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141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101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</row>
    <row r="49" spans="1:20" ht="24" customHeight="1" x14ac:dyDescent="0.25">
      <c r="A49" s="194" t="s">
        <v>93</v>
      </c>
      <c r="B49" s="195" t="s">
        <v>55</v>
      </c>
      <c r="C49" s="311" t="s">
        <v>56</v>
      </c>
      <c r="D49" s="312"/>
      <c r="E49" s="195" t="s">
        <v>57</v>
      </c>
      <c r="F49" s="195" t="s">
        <v>145</v>
      </c>
      <c r="G49" s="195" t="s">
        <v>59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34.54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133</v>
      </c>
      <c r="N55" s="256"/>
      <c r="O55" s="127">
        <f>SUM(O49:O54)</f>
        <v>34.54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163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97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98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99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100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101</v>
      </c>
      <c r="B11" s="268" t="s">
        <v>34</v>
      </c>
      <c r="C11" s="269"/>
      <c r="D11" s="269"/>
      <c r="E11" s="269" t="s">
        <v>102</v>
      </c>
      <c r="F11" s="269"/>
      <c r="G11" s="269"/>
      <c r="H11" s="269"/>
      <c r="I11" s="269"/>
      <c r="J11" s="269"/>
      <c r="K11" s="270"/>
      <c r="L11" s="268" t="s">
        <v>103</v>
      </c>
      <c r="M11" s="256" t="s">
        <v>104</v>
      </c>
      <c r="N11" s="256" t="s">
        <v>39</v>
      </c>
      <c r="O11" s="25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133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141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101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133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95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164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97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147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148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101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149</v>
      </c>
      <c r="M9" s="268" t="s">
        <v>39</v>
      </c>
      <c r="N9" s="256" t="s">
        <v>105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133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158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101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142</v>
      </c>
      <c r="M48" s="112"/>
      <c r="N48" s="291" t="s">
        <v>143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133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95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165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97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161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100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101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104</v>
      </c>
      <c r="N9" s="268" t="s">
        <v>39</v>
      </c>
      <c r="O9" s="25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133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/>
      <c r="L42" s="216" t="s">
        <v>135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/>
      <c r="L43" s="221" t="s">
        <v>137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141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101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133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2000-05-31T20:46:17Z</cp:lastPrinted>
  <dcterms:created xsi:type="dcterms:W3CDTF">1997-11-03T17:34:07Z</dcterms:created>
  <dcterms:modified xsi:type="dcterms:W3CDTF">2023-09-12T04:28:24Z</dcterms:modified>
</cp:coreProperties>
</file>