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E02F58-A4FD-45CF-B8D1-DF75E809D239}" xr6:coauthVersionLast="47" xr6:coauthVersionMax="47" xr10:uidLastSave="{00000000-0000-0000-0000-000000000000}"/>
  <bookViews>
    <workbookView xWindow="-120" yWindow="-120" windowWidth="23280" windowHeight="132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0" calcMode="manual"/>
</workbook>
</file>

<file path=xl/calcChain.xml><?xml version="1.0" encoding="utf-8"?>
<calcChain xmlns="http://schemas.openxmlformats.org/spreadsheetml/2006/main">
  <c r="F3" i="8" l="1"/>
  <c r="F4" i="8"/>
  <c r="G5" i="8"/>
  <c r="F6" i="8"/>
  <c r="A11" i="8"/>
  <c r="D19" i="8"/>
  <c r="F19" i="8"/>
  <c r="H19" i="8"/>
  <c r="D20" i="8"/>
  <c r="H20" i="8"/>
  <c r="D23" i="8"/>
  <c r="F23" i="8"/>
  <c r="H23" i="8"/>
  <c r="D24" i="8"/>
  <c r="H24" i="8"/>
  <c r="D27" i="8"/>
  <c r="H27" i="8"/>
  <c r="E11" i="10"/>
  <c r="E6" i="1"/>
  <c r="H6" i="1"/>
  <c r="K6" i="1"/>
  <c r="C13" i="1"/>
  <c r="E13" i="1"/>
  <c r="G13" i="1"/>
  <c r="H13" i="1"/>
  <c r="J13" i="1"/>
  <c r="K13" i="1"/>
  <c r="M13" i="1"/>
  <c r="C14" i="1"/>
  <c r="E14" i="1"/>
  <c r="G14" i="1"/>
  <c r="H14" i="1"/>
  <c r="J14" i="1"/>
  <c r="K14" i="1"/>
  <c r="M14" i="1"/>
  <c r="C15" i="1"/>
  <c r="E15" i="1"/>
  <c r="G15" i="1"/>
  <c r="H15" i="1"/>
  <c r="J15" i="1"/>
  <c r="K15" i="1"/>
  <c r="M15" i="1"/>
  <c r="C16" i="1"/>
  <c r="E16" i="1"/>
  <c r="G16" i="1"/>
  <c r="H16" i="1"/>
  <c r="J16" i="1"/>
  <c r="K16" i="1"/>
  <c r="M16" i="1"/>
  <c r="C17" i="1"/>
  <c r="E17" i="1"/>
  <c r="G17" i="1"/>
  <c r="H17" i="1"/>
  <c r="J17" i="1"/>
  <c r="K17" i="1"/>
  <c r="M17" i="1"/>
  <c r="C18" i="1"/>
  <c r="E18" i="1"/>
  <c r="G18" i="1"/>
  <c r="H18" i="1"/>
  <c r="J18" i="1"/>
  <c r="K18" i="1"/>
  <c r="M18" i="1"/>
  <c r="C19" i="1"/>
  <c r="E19" i="1"/>
  <c r="G19" i="1"/>
  <c r="H19" i="1"/>
  <c r="J19" i="1"/>
  <c r="K19" i="1"/>
  <c r="M19" i="1"/>
  <c r="C20" i="1"/>
  <c r="E20" i="1"/>
  <c r="G20" i="1"/>
  <c r="H20" i="1"/>
  <c r="J20" i="1"/>
  <c r="K20" i="1"/>
  <c r="M20" i="1"/>
  <c r="C21" i="1"/>
  <c r="E21" i="1"/>
  <c r="G21" i="1"/>
  <c r="H21" i="1"/>
  <c r="J21" i="1"/>
  <c r="K21" i="1"/>
  <c r="M21" i="1"/>
  <c r="C22" i="1"/>
  <c r="E22" i="1"/>
  <c r="G22" i="1"/>
  <c r="H22" i="1"/>
  <c r="J22" i="1"/>
  <c r="K22" i="1"/>
  <c r="M22" i="1"/>
  <c r="C23" i="1"/>
  <c r="E23" i="1"/>
  <c r="G23" i="1"/>
  <c r="H23" i="1"/>
  <c r="J23" i="1"/>
  <c r="K23" i="1"/>
  <c r="M23" i="1"/>
  <c r="C24" i="1"/>
  <c r="E24" i="1"/>
  <c r="G24" i="1"/>
  <c r="H24" i="1"/>
  <c r="J24" i="1"/>
  <c r="K24" i="1"/>
  <c r="M24" i="1"/>
  <c r="C25" i="1"/>
  <c r="E25" i="1"/>
  <c r="G25" i="1"/>
  <c r="H25" i="1"/>
  <c r="J25" i="1"/>
  <c r="K25" i="1"/>
  <c r="M25" i="1"/>
  <c r="C26" i="1"/>
  <c r="E26" i="1"/>
  <c r="G26" i="1"/>
  <c r="H26" i="1"/>
  <c r="J26" i="1"/>
  <c r="K26" i="1"/>
  <c r="M26" i="1"/>
  <c r="C27" i="1"/>
  <c r="E27" i="1"/>
  <c r="G27" i="1"/>
  <c r="H27" i="1"/>
  <c r="J27" i="1"/>
  <c r="K27" i="1"/>
  <c r="M27" i="1"/>
  <c r="C28" i="1"/>
  <c r="E28" i="1"/>
  <c r="G28" i="1"/>
  <c r="H28" i="1"/>
  <c r="J28" i="1"/>
  <c r="K28" i="1"/>
  <c r="M28" i="1"/>
  <c r="C29" i="1"/>
  <c r="E29" i="1"/>
  <c r="G29" i="1"/>
  <c r="H29" i="1"/>
  <c r="J29" i="1"/>
  <c r="K29" i="1"/>
  <c r="M29" i="1"/>
  <c r="C30" i="1"/>
  <c r="E30" i="1"/>
  <c r="G30" i="1"/>
  <c r="H30" i="1"/>
  <c r="J30" i="1"/>
  <c r="K30" i="1"/>
  <c r="M30" i="1"/>
  <c r="C31" i="1"/>
  <c r="E31" i="1"/>
  <c r="G31" i="1"/>
  <c r="H31" i="1"/>
  <c r="J31" i="1"/>
  <c r="K31" i="1"/>
  <c r="M31" i="1"/>
  <c r="C32" i="1"/>
  <c r="E32" i="1"/>
  <c r="G32" i="1"/>
  <c r="H32" i="1"/>
  <c r="J32" i="1"/>
  <c r="K32" i="1"/>
  <c r="M32" i="1"/>
  <c r="C33" i="1"/>
  <c r="E33" i="1"/>
  <c r="G33" i="1"/>
  <c r="H33" i="1"/>
  <c r="J33" i="1"/>
  <c r="K33" i="1"/>
  <c r="M33" i="1"/>
  <c r="C34" i="1"/>
  <c r="E34" i="1"/>
  <c r="G34" i="1"/>
  <c r="H34" i="1"/>
  <c r="J34" i="1"/>
  <c r="K34" i="1"/>
  <c r="M34" i="1"/>
  <c r="C35" i="1"/>
  <c r="E35" i="1"/>
  <c r="G35" i="1"/>
  <c r="H35" i="1"/>
  <c r="J35" i="1"/>
  <c r="K35" i="1"/>
  <c r="M35" i="1"/>
  <c r="C36" i="1"/>
  <c r="E36" i="1"/>
  <c r="G36" i="1"/>
  <c r="H36" i="1"/>
  <c r="J36" i="1"/>
  <c r="K36" i="1"/>
  <c r="M36" i="1"/>
  <c r="C37" i="1"/>
  <c r="E37" i="1"/>
  <c r="G37" i="1"/>
  <c r="H37" i="1"/>
  <c r="J37" i="1"/>
  <c r="K37" i="1"/>
  <c r="M37" i="1"/>
  <c r="C38" i="1"/>
  <c r="E38" i="1"/>
  <c r="G38" i="1"/>
  <c r="H38" i="1"/>
  <c r="J38" i="1"/>
  <c r="K38" i="1"/>
  <c r="M38" i="1"/>
  <c r="C39" i="1"/>
  <c r="E39" i="1"/>
  <c r="G39" i="1"/>
  <c r="H39" i="1"/>
  <c r="J39" i="1"/>
  <c r="K39" i="1"/>
  <c r="M39" i="1"/>
  <c r="C40" i="1"/>
  <c r="E40" i="1"/>
  <c r="G40" i="1"/>
  <c r="H40" i="1"/>
  <c r="J40" i="1"/>
  <c r="K40" i="1"/>
  <c r="M40" i="1"/>
  <c r="C41" i="1"/>
  <c r="E41" i="1"/>
  <c r="G41" i="1"/>
  <c r="H41" i="1"/>
  <c r="J41" i="1"/>
  <c r="K41" i="1"/>
  <c r="M41" i="1"/>
  <c r="C42" i="1"/>
  <c r="E42" i="1"/>
  <c r="G42" i="1"/>
  <c r="H42" i="1"/>
  <c r="J42" i="1"/>
  <c r="K42" i="1"/>
  <c r="M42" i="1"/>
  <c r="C43" i="1"/>
  <c r="E43" i="1"/>
  <c r="G43" i="1"/>
  <c r="H43" i="1"/>
  <c r="J43" i="1"/>
  <c r="K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K1" i="2"/>
  <c r="K4" i="2"/>
  <c r="H11" i="2"/>
  <c r="B13" i="2"/>
  <c r="C13" i="2"/>
  <c r="D13" i="2"/>
  <c r="E13" i="2"/>
  <c r="F13" i="2"/>
  <c r="H13" i="2"/>
  <c r="I13" i="2"/>
  <c r="J13" i="2"/>
  <c r="K13" i="2"/>
  <c r="B14" i="2"/>
  <c r="C14" i="2"/>
  <c r="D14" i="2"/>
  <c r="E14" i="2"/>
  <c r="F14" i="2"/>
  <c r="H14" i="2"/>
  <c r="I14" i="2"/>
  <c r="J14" i="2"/>
  <c r="K14" i="2"/>
  <c r="B15" i="2"/>
  <c r="C15" i="2"/>
  <c r="D15" i="2"/>
  <c r="E15" i="2"/>
  <c r="F15" i="2"/>
  <c r="H15" i="2"/>
  <c r="I15" i="2"/>
  <c r="J15" i="2"/>
  <c r="K15" i="2"/>
  <c r="B16" i="2"/>
  <c r="C16" i="2"/>
  <c r="D16" i="2"/>
  <c r="E16" i="2"/>
  <c r="F16" i="2"/>
  <c r="H16" i="2"/>
  <c r="I16" i="2"/>
  <c r="J16" i="2"/>
  <c r="K16" i="2"/>
  <c r="B17" i="2"/>
  <c r="C17" i="2"/>
  <c r="D17" i="2"/>
  <c r="E17" i="2"/>
  <c r="F17" i="2"/>
  <c r="H17" i="2"/>
  <c r="I17" i="2"/>
  <c r="J17" i="2"/>
  <c r="K17" i="2"/>
  <c r="B18" i="2"/>
  <c r="C18" i="2"/>
  <c r="D18" i="2"/>
  <c r="E18" i="2"/>
  <c r="F18" i="2"/>
  <c r="H18" i="2"/>
  <c r="I18" i="2"/>
  <c r="J18" i="2"/>
  <c r="K18" i="2"/>
  <c r="B19" i="2"/>
  <c r="C19" i="2"/>
  <c r="D19" i="2"/>
  <c r="E19" i="2"/>
  <c r="F19" i="2"/>
  <c r="H19" i="2"/>
  <c r="I19" i="2"/>
  <c r="J19" i="2"/>
  <c r="K19" i="2"/>
  <c r="B20" i="2"/>
  <c r="C20" i="2"/>
  <c r="D20" i="2"/>
  <c r="E20" i="2"/>
  <c r="F20" i="2"/>
  <c r="H20" i="2"/>
  <c r="I20" i="2"/>
  <c r="J20" i="2"/>
  <c r="K20" i="2"/>
  <c r="B21" i="2"/>
  <c r="C21" i="2"/>
  <c r="D21" i="2"/>
  <c r="E21" i="2"/>
  <c r="F21" i="2"/>
  <c r="H21" i="2"/>
  <c r="I21" i="2"/>
  <c r="J21" i="2"/>
  <c r="K21" i="2"/>
  <c r="B22" i="2"/>
  <c r="C22" i="2"/>
  <c r="D22" i="2"/>
  <c r="E22" i="2"/>
  <c r="F22" i="2"/>
  <c r="H22" i="2"/>
  <c r="I22" i="2"/>
  <c r="J22" i="2"/>
  <c r="K22" i="2"/>
  <c r="B23" i="2"/>
  <c r="C23" i="2"/>
  <c r="D23" i="2"/>
  <c r="E23" i="2"/>
  <c r="F23" i="2"/>
  <c r="H23" i="2"/>
  <c r="I23" i="2"/>
  <c r="J23" i="2"/>
  <c r="K23" i="2"/>
  <c r="B24" i="2"/>
  <c r="C24" i="2"/>
  <c r="D24" i="2"/>
  <c r="E24" i="2"/>
  <c r="F24" i="2"/>
  <c r="H24" i="2"/>
  <c r="I24" i="2"/>
  <c r="J24" i="2"/>
  <c r="K24" i="2"/>
  <c r="B25" i="2"/>
  <c r="C25" i="2"/>
  <c r="D25" i="2"/>
  <c r="E25" i="2"/>
  <c r="F25" i="2"/>
  <c r="H25" i="2"/>
  <c r="I25" i="2"/>
  <c r="J25" i="2"/>
  <c r="K25" i="2"/>
  <c r="B26" i="2"/>
  <c r="C26" i="2"/>
  <c r="D26" i="2"/>
  <c r="E26" i="2"/>
  <c r="F26" i="2"/>
  <c r="H26" i="2"/>
  <c r="I26" i="2"/>
  <c r="J26" i="2"/>
  <c r="K26" i="2"/>
  <c r="B27" i="2"/>
  <c r="C27" i="2"/>
  <c r="D27" i="2"/>
  <c r="E27" i="2"/>
  <c r="F27" i="2"/>
  <c r="H27" i="2"/>
  <c r="I27" i="2"/>
  <c r="J27" i="2"/>
  <c r="K27" i="2"/>
  <c r="B28" i="2"/>
  <c r="C28" i="2"/>
  <c r="D28" i="2"/>
  <c r="E28" i="2"/>
  <c r="F28" i="2"/>
  <c r="H28" i="2"/>
  <c r="I28" i="2"/>
  <c r="J28" i="2"/>
  <c r="K28" i="2"/>
  <c r="B29" i="2"/>
  <c r="C29" i="2"/>
  <c r="D29" i="2"/>
  <c r="E29" i="2"/>
  <c r="F29" i="2"/>
  <c r="H29" i="2"/>
  <c r="I29" i="2"/>
  <c r="J29" i="2"/>
  <c r="K29" i="2"/>
  <c r="B30" i="2"/>
  <c r="C30" i="2"/>
  <c r="D30" i="2"/>
  <c r="E30" i="2"/>
  <c r="F30" i="2"/>
  <c r="H30" i="2"/>
  <c r="I30" i="2"/>
  <c r="J30" i="2"/>
  <c r="K30" i="2"/>
  <c r="B31" i="2"/>
  <c r="C31" i="2"/>
  <c r="D31" i="2"/>
  <c r="E31" i="2"/>
  <c r="F31" i="2"/>
  <c r="H31" i="2"/>
  <c r="I31" i="2"/>
  <c r="J31" i="2"/>
  <c r="K31" i="2"/>
  <c r="B32" i="2"/>
  <c r="C32" i="2"/>
  <c r="D32" i="2"/>
  <c r="E32" i="2"/>
  <c r="F32" i="2"/>
  <c r="H32" i="2"/>
  <c r="I32" i="2"/>
  <c r="J32" i="2"/>
  <c r="K32" i="2"/>
  <c r="B33" i="2"/>
  <c r="C33" i="2"/>
  <c r="D33" i="2"/>
  <c r="E33" i="2"/>
  <c r="F33" i="2"/>
  <c r="H33" i="2"/>
  <c r="I33" i="2"/>
  <c r="J33" i="2"/>
  <c r="K33" i="2"/>
  <c r="B34" i="2"/>
  <c r="C34" i="2"/>
  <c r="D34" i="2"/>
  <c r="E34" i="2"/>
  <c r="F34" i="2"/>
  <c r="H34" i="2"/>
  <c r="I34" i="2"/>
  <c r="J34" i="2"/>
  <c r="K34" i="2"/>
  <c r="B35" i="2"/>
  <c r="C35" i="2"/>
  <c r="D35" i="2"/>
  <c r="E35" i="2"/>
  <c r="F35" i="2"/>
  <c r="H35" i="2"/>
  <c r="I35" i="2"/>
  <c r="J35" i="2"/>
  <c r="K35" i="2"/>
  <c r="B36" i="2"/>
  <c r="C36" i="2"/>
  <c r="D36" i="2"/>
  <c r="E36" i="2"/>
  <c r="F36" i="2"/>
  <c r="H36" i="2"/>
  <c r="I36" i="2"/>
  <c r="J36" i="2"/>
  <c r="K36" i="2"/>
  <c r="B37" i="2"/>
  <c r="C37" i="2"/>
  <c r="D37" i="2"/>
  <c r="E37" i="2"/>
  <c r="F37" i="2"/>
  <c r="H37" i="2"/>
  <c r="I37" i="2"/>
  <c r="J37" i="2"/>
  <c r="K37" i="2"/>
  <c r="B38" i="2"/>
  <c r="C38" i="2"/>
  <c r="D38" i="2"/>
  <c r="E38" i="2"/>
  <c r="F38" i="2"/>
  <c r="H38" i="2"/>
  <c r="I38" i="2"/>
  <c r="J38" i="2"/>
  <c r="K38" i="2"/>
  <c r="B39" i="2"/>
  <c r="C39" i="2"/>
  <c r="D39" i="2"/>
  <c r="E39" i="2"/>
  <c r="F39" i="2"/>
  <c r="H39" i="2"/>
  <c r="I39" i="2"/>
  <c r="J39" i="2"/>
  <c r="K39" i="2"/>
  <c r="B40" i="2"/>
  <c r="C40" i="2"/>
  <c r="D40" i="2"/>
  <c r="E40" i="2"/>
  <c r="F40" i="2"/>
  <c r="H40" i="2"/>
  <c r="I40" i="2"/>
  <c r="J40" i="2"/>
  <c r="K40" i="2"/>
  <c r="B41" i="2"/>
  <c r="C41" i="2"/>
  <c r="D41" i="2"/>
  <c r="E41" i="2"/>
  <c r="F41" i="2"/>
  <c r="H41" i="2"/>
  <c r="I41" i="2"/>
  <c r="J41" i="2"/>
  <c r="K41" i="2"/>
  <c r="B42" i="2"/>
  <c r="C42" i="2"/>
  <c r="D42" i="2"/>
  <c r="E42" i="2"/>
  <c r="F42" i="2"/>
  <c r="H42" i="2"/>
  <c r="I42" i="2"/>
  <c r="J42" i="2"/>
  <c r="K42" i="2"/>
  <c r="B43" i="2"/>
  <c r="C43" i="2"/>
  <c r="D43" i="2"/>
  <c r="E43" i="2"/>
  <c r="F43" i="2"/>
  <c r="H43" i="2"/>
  <c r="I43" i="2"/>
  <c r="J43" i="2"/>
  <c r="K43" i="2"/>
  <c r="B45" i="2"/>
  <c r="C45" i="2"/>
  <c r="D45" i="2"/>
  <c r="E45" i="2"/>
  <c r="F45" i="2"/>
  <c r="H45" i="2"/>
  <c r="I45" i="2"/>
  <c r="J45" i="2"/>
  <c r="K45" i="2"/>
  <c r="D47" i="2"/>
  <c r="H47" i="2"/>
</calcChain>
</file>

<file path=xl/sharedStrings.xml><?xml version="1.0" encoding="utf-8"?>
<sst xmlns="http://schemas.openxmlformats.org/spreadsheetml/2006/main" count="259" uniqueCount="107">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</sst>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106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/>
      <c r="B6" s="8">
        <v>9.8249999999999993</v>
      </c>
      <c r="C6" s="9" t="s">
        <v>8</v>
      </c>
      <c r="D6" s="2"/>
      <c r="E6" s="10">
        <f>B6</f>
        <v>9.8249999999999993</v>
      </c>
      <c r="F6" s="9" t="s">
        <v>8</v>
      </c>
      <c r="G6" s="2"/>
      <c r="H6" s="10">
        <f>B6</f>
        <v>9.8249999999999993</v>
      </c>
      <c r="I6" s="9" t="s">
        <v>8</v>
      </c>
      <c r="J6" s="2"/>
      <c r="K6" s="10">
        <f>B6</f>
        <v>9.8249999999999993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v>1.089005</v>
      </c>
      <c r="H7" s="2"/>
      <c r="I7" s="4" t="s">
        <v>11</v>
      </c>
      <c r="J7" s="5"/>
      <c r="K7" s="2"/>
      <c r="L7" s="4" t="s">
        <v>11</v>
      </c>
      <c r="M7" s="104">
        <v>1.1015090000000001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15000</v>
      </c>
      <c r="C13" s="23">
        <f t="shared" ref="C13:C43" si="0">F13+I13+L13</f>
        <v>12232</v>
      </c>
      <c r="D13" s="24">
        <v>10.25</v>
      </c>
      <c r="E13" s="25">
        <f t="shared" ref="E13:E43" si="1">IF(C13&gt;0,(F13/C13)*B13,0)</f>
        <v>2193.8358404185742</v>
      </c>
      <c r="F13" s="26">
        <v>1789</v>
      </c>
      <c r="G13" s="27">
        <f t="shared" ref="G13:G43" si="2">D13</f>
        <v>10.25</v>
      </c>
      <c r="H13" s="25">
        <f t="shared" ref="H13:H43" si="3">IF(C13&gt;0,(I13/C13)*B13,0)</f>
        <v>0</v>
      </c>
      <c r="I13" s="26"/>
      <c r="J13" s="27">
        <f t="shared" ref="J13:J43" si="4">D13</f>
        <v>10.25</v>
      </c>
      <c r="K13" s="25">
        <f t="shared" ref="K13:K43" si="5">IF(C13&gt;0,(L13/C13)*B13,0)</f>
        <v>12806.164159581425</v>
      </c>
      <c r="L13" s="26">
        <v>10443</v>
      </c>
      <c r="M13" s="27">
        <f t="shared" ref="M13:M43" si="6">D13</f>
        <v>10.25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15000</v>
      </c>
      <c r="C14" s="23">
        <f t="shared" si="0"/>
        <v>319</v>
      </c>
      <c r="D14" s="24">
        <v>10.25</v>
      </c>
      <c r="E14" s="25">
        <f t="shared" si="1"/>
        <v>0</v>
      </c>
      <c r="F14" s="26">
        <v>0</v>
      </c>
      <c r="G14" s="27">
        <f t="shared" si="2"/>
        <v>10.25</v>
      </c>
      <c r="H14" s="25">
        <f t="shared" si="3"/>
        <v>0</v>
      </c>
      <c r="I14" s="26"/>
      <c r="J14" s="27">
        <f t="shared" si="4"/>
        <v>10.25</v>
      </c>
      <c r="K14" s="25">
        <f t="shared" si="5"/>
        <v>15000</v>
      </c>
      <c r="L14" s="26">
        <v>319</v>
      </c>
      <c r="M14" s="27">
        <f t="shared" si="6"/>
        <v>10.25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15000</v>
      </c>
      <c r="C15" s="23">
        <f t="shared" si="0"/>
        <v>635</v>
      </c>
      <c r="D15" s="24">
        <v>9.59</v>
      </c>
      <c r="E15" s="25">
        <f t="shared" si="1"/>
        <v>0</v>
      </c>
      <c r="F15" s="26">
        <v>0</v>
      </c>
      <c r="G15" s="27">
        <f t="shared" si="2"/>
        <v>9.59</v>
      </c>
      <c r="H15" s="25">
        <f t="shared" si="3"/>
        <v>0</v>
      </c>
      <c r="I15" s="26"/>
      <c r="J15" s="27">
        <f t="shared" si="4"/>
        <v>9.59</v>
      </c>
      <c r="K15" s="25">
        <f t="shared" si="5"/>
        <v>15000</v>
      </c>
      <c r="L15" s="26">
        <v>635</v>
      </c>
      <c r="M15" s="27">
        <f t="shared" si="6"/>
        <v>9.59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3000</v>
      </c>
      <c r="C16" s="23">
        <f t="shared" si="0"/>
        <v>11625</v>
      </c>
      <c r="D16" s="24">
        <v>9.4700000000000006</v>
      </c>
      <c r="E16" s="25">
        <f t="shared" si="1"/>
        <v>316.90322580645159</v>
      </c>
      <c r="F16" s="26">
        <v>1228</v>
      </c>
      <c r="G16" s="27">
        <f t="shared" si="2"/>
        <v>9.4700000000000006</v>
      </c>
      <c r="H16" s="25">
        <f t="shared" si="3"/>
        <v>0</v>
      </c>
      <c r="I16" s="26"/>
      <c r="J16" s="27">
        <f t="shared" si="4"/>
        <v>9.4700000000000006</v>
      </c>
      <c r="K16" s="25">
        <f t="shared" si="5"/>
        <v>2683.0967741935483</v>
      </c>
      <c r="L16" s="26">
        <v>10397</v>
      </c>
      <c r="M16" s="27">
        <f t="shared" si="6"/>
        <v>9.4700000000000006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3000</v>
      </c>
      <c r="C17" s="23">
        <f t="shared" si="0"/>
        <v>12058</v>
      </c>
      <c r="D17" s="24">
        <v>9.1999999999999993</v>
      </c>
      <c r="E17" s="25">
        <f t="shared" si="1"/>
        <v>917.31630452811419</v>
      </c>
      <c r="F17" s="26">
        <v>3687</v>
      </c>
      <c r="G17" s="27">
        <f t="shared" si="2"/>
        <v>9.1999999999999993</v>
      </c>
      <c r="H17" s="25">
        <f t="shared" si="3"/>
        <v>0</v>
      </c>
      <c r="I17" s="26"/>
      <c r="J17" s="27">
        <f t="shared" si="4"/>
        <v>9.1999999999999993</v>
      </c>
      <c r="K17" s="25">
        <f t="shared" si="5"/>
        <v>2082.6836954718856</v>
      </c>
      <c r="L17" s="26">
        <v>8371</v>
      </c>
      <c r="M17" s="27">
        <f t="shared" si="6"/>
        <v>9.1999999999999993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</v>
      </c>
      <c r="C18" s="23">
        <f t="shared" si="0"/>
        <v>16626</v>
      </c>
      <c r="D18" s="24">
        <v>9.6850000000000005</v>
      </c>
      <c r="E18" s="25">
        <f t="shared" si="1"/>
        <v>0.21851317214002167</v>
      </c>
      <c r="F18" s="26">
        <v>3633</v>
      </c>
      <c r="G18" s="27">
        <f t="shared" si="2"/>
        <v>9.6850000000000005</v>
      </c>
      <c r="H18" s="25">
        <f t="shared" si="3"/>
        <v>0</v>
      </c>
      <c r="I18" s="26"/>
      <c r="J18" s="27">
        <f t="shared" si="4"/>
        <v>9.6850000000000005</v>
      </c>
      <c r="K18" s="25">
        <f t="shared" si="5"/>
        <v>0.78148682785997836</v>
      </c>
      <c r="L18" s="26">
        <v>12993</v>
      </c>
      <c r="M18" s="27">
        <f t="shared" si="6"/>
        <v>9.6850000000000005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</v>
      </c>
      <c r="C19" s="23">
        <f t="shared" si="0"/>
        <v>16549</v>
      </c>
      <c r="D19" s="24">
        <v>9.6850000000000005</v>
      </c>
      <c r="E19" s="25">
        <f t="shared" si="1"/>
        <v>0.21874433500513626</v>
      </c>
      <c r="F19" s="26">
        <v>3620</v>
      </c>
      <c r="G19" s="27">
        <f t="shared" si="2"/>
        <v>9.6850000000000005</v>
      </c>
      <c r="H19" s="25">
        <f t="shared" si="3"/>
        <v>0</v>
      </c>
      <c r="I19" s="26"/>
      <c r="J19" s="27">
        <f t="shared" si="4"/>
        <v>9.6850000000000005</v>
      </c>
      <c r="K19" s="25">
        <f t="shared" si="5"/>
        <v>0.78125566499486376</v>
      </c>
      <c r="L19" s="26">
        <v>12929</v>
      </c>
      <c r="M19" s="27">
        <f t="shared" si="6"/>
        <v>9.6850000000000005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11250</v>
      </c>
      <c r="C20" s="23">
        <f t="shared" si="0"/>
        <v>16363</v>
      </c>
      <c r="D20" s="24">
        <v>9.6850000000000005</v>
      </c>
      <c r="E20" s="25">
        <f t="shared" si="1"/>
        <v>2418.7190612968279</v>
      </c>
      <c r="F20" s="26">
        <v>3518</v>
      </c>
      <c r="G20" s="27">
        <f t="shared" si="2"/>
        <v>9.6850000000000005</v>
      </c>
      <c r="H20" s="25">
        <f t="shared" si="3"/>
        <v>0</v>
      </c>
      <c r="I20" s="26"/>
      <c r="J20" s="27">
        <f t="shared" si="4"/>
        <v>9.6850000000000005</v>
      </c>
      <c r="K20" s="25">
        <f t="shared" si="5"/>
        <v>8831.2809387031721</v>
      </c>
      <c r="L20" s="26">
        <v>12845</v>
      </c>
      <c r="M20" s="27">
        <f t="shared" si="6"/>
        <v>9.6850000000000005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17000</v>
      </c>
      <c r="C21" s="23">
        <f t="shared" si="0"/>
        <v>16249</v>
      </c>
      <c r="D21" s="24">
        <v>10.175000000000001</v>
      </c>
      <c r="E21" s="25">
        <f t="shared" si="1"/>
        <v>3569.6965967136439</v>
      </c>
      <c r="F21" s="26">
        <v>3412</v>
      </c>
      <c r="G21" s="27">
        <f t="shared" si="2"/>
        <v>10.175000000000001</v>
      </c>
      <c r="H21" s="25">
        <f t="shared" si="3"/>
        <v>0</v>
      </c>
      <c r="I21" s="26"/>
      <c r="J21" s="27">
        <f t="shared" si="4"/>
        <v>10.175000000000001</v>
      </c>
      <c r="K21" s="25">
        <f t="shared" si="5"/>
        <v>13430.303403286356</v>
      </c>
      <c r="L21" s="26">
        <v>12837</v>
      </c>
      <c r="M21" s="27">
        <f t="shared" si="6"/>
        <v>10.175000000000001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17000</v>
      </c>
      <c r="C22" s="23">
        <f t="shared" si="0"/>
        <v>16125</v>
      </c>
      <c r="D22" s="24">
        <v>9.7799999999999994</v>
      </c>
      <c r="E22" s="25">
        <f t="shared" si="1"/>
        <v>3580.2790697674418</v>
      </c>
      <c r="F22" s="26">
        <v>3396</v>
      </c>
      <c r="G22" s="27">
        <f t="shared" si="2"/>
        <v>9.7799999999999994</v>
      </c>
      <c r="H22" s="25">
        <f t="shared" si="3"/>
        <v>0</v>
      </c>
      <c r="I22" s="26"/>
      <c r="J22" s="27">
        <f t="shared" si="4"/>
        <v>9.7799999999999994</v>
      </c>
      <c r="K22" s="25">
        <f t="shared" si="5"/>
        <v>13419.720930232557</v>
      </c>
      <c r="L22" s="26">
        <v>12729</v>
      </c>
      <c r="M22" s="27">
        <f t="shared" si="6"/>
        <v>9.7799999999999994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17000</v>
      </c>
      <c r="C23" s="23">
        <f t="shared" si="0"/>
        <v>14714</v>
      </c>
      <c r="D23" s="24">
        <v>9.7050000000000001</v>
      </c>
      <c r="E23" s="25">
        <f t="shared" si="1"/>
        <v>4099.2252276743238</v>
      </c>
      <c r="F23" s="26">
        <v>3548</v>
      </c>
      <c r="G23" s="27">
        <f t="shared" si="2"/>
        <v>9.7050000000000001</v>
      </c>
      <c r="H23" s="25">
        <f t="shared" si="3"/>
        <v>0</v>
      </c>
      <c r="I23" s="26"/>
      <c r="J23" s="27">
        <f t="shared" si="4"/>
        <v>9.7050000000000001</v>
      </c>
      <c r="K23" s="25">
        <f t="shared" si="5"/>
        <v>12900.774772325676</v>
      </c>
      <c r="L23" s="26">
        <v>11166</v>
      </c>
      <c r="M23" s="27">
        <f t="shared" si="6"/>
        <v>9.7050000000000001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17000</v>
      </c>
      <c r="C24" s="23">
        <f t="shared" si="0"/>
        <v>16271</v>
      </c>
      <c r="D24" s="24">
        <v>8.81</v>
      </c>
      <c r="E24" s="25">
        <f t="shared" si="1"/>
        <v>3669.3503779730809</v>
      </c>
      <c r="F24" s="26">
        <v>3512</v>
      </c>
      <c r="G24" s="27">
        <f t="shared" si="2"/>
        <v>8.81</v>
      </c>
      <c r="H24" s="25">
        <f t="shared" si="3"/>
        <v>0</v>
      </c>
      <c r="I24" s="26"/>
      <c r="J24" s="27">
        <f t="shared" si="4"/>
        <v>8.81</v>
      </c>
      <c r="K24" s="25">
        <f t="shared" si="5"/>
        <v>13330.64962202692</v>
      </c>
      <c r="L24" s="26">
        <v>12759</v>
      </c>
      <c r="M24" s="27">
        <f t="shared" si="6"/>
        <v>8.81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17000</v>
      </c>
      <c r="C25" s="23">
        <f t="shared" si="0"/>
        <v>15806</v>
      </c>
      <c r="D25" s="24">
        <v>8.6</v>
      </c>
      <c r="E25" s="25">
        <f t="shared" si="1"/>
        <v>3750.4112362394026</v>
      </c>
      <c r="F25" s="26">
        <v>3487</v>
      </c>
      <c r="G25" s="27">
        <f t="shared" si="2"/>
        <v>8.6</v>
      </c>
      <c r="H25" s="25">
        <f t="shared" si="3"/>
        <v>0</v>
      </c>
      <c r="I25" s="26"/>
      <c r="J25" s="27">
        <f t="shared" si="4"/>
        <v>8.6</v>
      </c>
      <c r="K25" s="25">
        <f t="shared" si="5"/>
        <v>13249.588763760597</v>
      </c>
      <c r="L25" s="26">
        <v>12319</v>
      </c>
      <c r="M25" s="27">
        <f t="shared" si="6"/>
        <v>8.6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17000</v>
      </c>
      <c r="C26" s="23">
        <f t="shared" si="0"/>
        <v>16426</v>
      </c>
      <c r="D26" s="24">
        <v>8.6</v>
      </c>
      <c r="E26" s="25">
        <f t="shared" si="1"/>
        <v>3698.8920004870324</v>
      </c>
      <c r="F26" s="26">
        <v>3574</v>
      </c>
      <c r="G26" s="27">
        <f t="shared" si="2"/>
        <v>8.6</v>
      </c>
      <c r="H26" s="25">
        <f t="shared" si="3"/>
        <v>0</v>
      </c>
      <c r="I26" s="26"/>
      <c r="J26" s="27">
        <f t="shared" si="4"/>
        <v>8.6</v>
      </c>
      <c r="K26" s="25">
        <f t="shared" si="5"/>
        <v>13301.107999512968</v>
      </c>
      <c r="L26" s="26">
        <v>12852</v>
      </c>
      <c r="M26" s="27">
        <f t="shared" si="6"/>
        <v>8.6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17000</v>
      </c>
      <c r="C27" s="23">
        <f t="shared" si="0"/>
        <v>13943</v>
      </c>
      <c r="D27" s="24">
        <v>8.6</v>
      </c>
      <c r="E27" s="25">
        <f t="shared" si="1"/>
        <v>1399.6987735781397</v>
      </c>
      <c r="F27" s="26">
        <v>1148</v>
      </c>
      <c r="G27" s="27">
        <f t="shared" si="2"/>
        <v>8.6</v>
      </c>
      <c r="H27" s="25">
        <f t="shared" si="3"/>
        <v>0</v>
      </c>
      <c r="I27" s="26"/>
      <c r="J27" s="27">
        <f t="shared" si="4"/>
        <v>8.6</v>
      </c>
      <c r="K27" s="25">
        <f t="shared" si="5"/>
        <v>15600.30122642186</v>
      </c>
      <c r="L27" s="26">
        <v>12795</v>
      </c>
      <c r="M27" s="27">
        <f t="shared" si="6"/>
        <v>8.6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17000</v>
      </c>
      <c r="C28" s="23">
        <f t="shared" si="0"/>
        <v>12770</v>
      </c>
      <c r="D28" s="24">
        <v>8.6</v>
      </c>
      <c r="E28" s="25">
        <f t="shared" si="1"/>
        <v>0</v>
      </c>
      <c r="F28" s="26">
        <v>0</v>
      </c>
      <c r="G28" s="27">
        <f t="shared" si="2"/>
        <v>8.6</v>
      </c>
      <c r="H28" s="25">
        <f t="shared" si="3"/>
        <v>0</v>
      </c>
      <c r="I28" s="26"/>
      <c r="J28" s="27">
        <f t="shared" si="4"/>
        <v>8.6</v>
      </c>
      <c r="K28" s="25">
        <f t="shared" si="5"/>
        <v>17000</v>
      </c>
      <c r="L28" s="26">
        <v>12770</v>
      </c>
      <c r="M28" s="27">
        <f t="shared" si="6"/>
        <v>8.6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17000</v>
      </c>
      <c r="C29" s="23">
        <f t="shared" si="0"/>
        <v>12815</v>
      </c>
      <c r="D29" s="24">
        <v>8.0250000000000004</v>
      </c>
      <c r="E29" s="25">
        <f t="shared" si="1"/>
        <v>0</v>
      </c>
      <c r="F29" s="26">
        <v>0</v>
      </c>
      <c r="G29" s="27">
        <f t="shared" si="2"/>
        <v>8.0250000000000004</v>
      </c>
      <c r="H29" s="25">
        <f t="shared" si="3"/>
        <v>0</v>
      </c>
      <c r="I29" s="26"/>
      <c r="J29" s="27">
        <f t="shared" si="4"/>
        <v>8.0250000000000004</v>
      </c>
      <c r="K29" s="25">
        <f t="shared" si="5"/>
        <v>17000</v>
      </c>
      <c r="L29" s="26">
        <v>12815</v>
      </c>
      <c r="M29" s="27">
        <f t="shared" si="6"/>
        <v>8.0250000000000004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17000</v>
      </c>
      <c r="C30" s="23">
        <f t="shared" si="0"/>
        <v>8865</v>
      </c>
      <c r="D30" s="24">
        <v>7.64</v>
      </c>
      <c r="E30" s="25">
        <f t="shared" si="1"/>
        <v>0</v>
      </c>
      <c r="F30" s="26">
        <v>0</v>
      </c>
      <c r="G30" s="27">
        <f t="shared" si="2"/>
        <v>7.64</v>
      </c>
      <c r="H30" s="25">
        <f t="shared" si="3"/>
        <v>0</v>
      </c>
      <c r="I30" s="26"/>
      <c r="J30" s="27">
        <f t="shared" si="4"/>
        <v>7.64</v>
      </c>
      <c r="K30" s="25">
        <f t="shared" si="5"/>
        <v>17000</v>
      </c>
      <c r="L30" s="26">
        <v>8865</v>
      </c>
      <c r="M30" s="27">
        <f t="shared" si="6"/>
        <v>7.64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17000</v>
      </c>
      <c r="C31" s="23">
        <f t="shared" si="0"/>
        <v>13664</v>
      </c>
      <c r="D31" s="24">
        <v>6.93</v>
      </c>
      <c r="E31" s="25">
        <f t="shared" si="1"/>
        <v>3143.9549180327867</v>
      </c>
      <c r="F31" s="26">
        <v>2527</v>
      </c>
      <c r="G31" s="27">
        <f t="shared" si="2"/>
        <v>6.93</v>
      </c>
      <c r="H31" s="25">
        <f t="shared" si="3"/>
        <v>0</v>
      </c>
      <c r="I31" s="26"/>
      <c r="J31" s="27">
        <f t="shared" si="4"/>
        <v>6.93</v>
      </c>
      <c r="K31" s="25">
        <f t="shared" si="5"/>
        <v>13856.045081967213</v>
      </c>
      <c r="L31" s="26">
        <v>11137</v>
      </c>
      <c r="M31" s="27">
        <f t="shared" si="6"/>
        <v>6.93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17000</v>
      </c>
      <c r="C32" s="23">
        <f t="shared" si="0"/>
        <v>15368</v>
      </c>
      <c r="D32" s="24">
        <v>7.415</v>
      </c>
      <c r="E32" s="25">
        <f t="shared" si="1"/>
        <v>2943.5840707964603</v>
      </c>
      <c r="F32" s="26">
        <v>2661</v>
      </c>
      <c r="G32" s="27">
        <f t="shared" si="2"/>
        <v>7.415</v>
      </c>
      <c r="H32" s="25">
        <f t="shared" si="3"/>
        <v>0</v>
      </c>
      <c r="I32" s="26"/>
      <c r="J32" s="27">
        <f t="shared" si="4"/>
        <v>7.415</v>
      </c>
      <c r="K32" s="25">
        <f t="shared" si="5"/>
        <v>14056.41592920354</v>
      </c>
      <c r="L32" s="26">
        <v>12707</v>
      </c>
      <c r="M32" s="27">
        <f t="shared" si="6"/>
        <v>7.415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17000</v>
      </c>
      <c r="C33" s="23">
        <f t="shared" si="0"/>
        <v>15461</v>
      </c>
      <c r="D33" s="24">
        <v>7.415</v>
      </c>
      <c r="E33" s="25">
        <f t="shared" si="1"/>
        <v>3071.0173986158725</v>
      </c>
      <c r="F33" s="26">
        <v>2793</v>
      </c>
      <c r="G33" s="27">
        <f t="shared" si="2"/>
        <v>7.415</v>
      </c>
      <c r="H33" s="25">
        <f t="shared" si="3"/>
        <v>0</v>
      </c>
      <c r="I33" s="26"/>
      <c r="J33" s="27">
        <f t="shared" si="4"/>
        <v>7.415</v>
      </c>
      <c r="K33" s="25">
        <f t="shared" si="5"/>
        <v>13928.982601384128</v>
      </c>
      <c r="L33" s="26">
        <v>12668</v>
      </c>
      <c r="M33" s="27">
        <f t="shared" si="6"/>
        <v>7.415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17000</v>
      </c>
      <c r="C34" s="23">
        <f t="shared" si="0"/>
        <v>16290</v>
      </c>
      <c r="D34" s="24">
        <v>7.415</v>
      </c>
      <c r="E34" s="25">
        <f t="shared" si="1"/>
        <v>3674.4628606507058</v>
      </c>
      <c r="F34" s="26">
        <v>3521</v>
      </c>
      <c r="G34" s="27">
        <f t="shared" si="2"/>
        <v>7.415</v>
      </c>
      <c r="H34" s="25">
        <f t="shared" si="3"/>
        <v>0</v>
      </c>
      <c r="I34" s="26"/>
      <c r="J34" s="27">
        <f t="shared" si="4"/>
        <v>7.415</v>
      </c>
      <c r="K34" s="25">
        <f t="shared" si="5"/>
        <v>13325.537139349293</v>
      </c>
      <c r="L34" s="26">
        <v>12769</v>
      </c>
      <c r="M34" s="27">
        <f t="shared" si="6"/>
        <v>7.415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15000</v>
      </c>
      <c r="C35" s="23">
        <f t="shared" si="0"/>
        <v>15466</v>
      </c>
      <c r="D35" s="24">
        <v>7.5049999999999999</v>
      </c>
      <c r="E35" s="25">
        <f t="shared" si="1"/>
        <v>3413.9402560455192</v>
      </c>
      <c r="F35" s="26">
        <v>3520</v>
      </c>
      <c r="G35" s="27">
        <f t="shared" si="2"/>
        <v>7.5049999999999999</v>
      </c>
      <c r="H35" s="25">
        <f t="shared" si="3"/>
        <v>0</v>
      </c>
      <c r="I35" s="26"/>
      <c r="J35" s="27">
        <f t="shared" si="4"/>
        <v>7.5049999999999999</v>
      </c>
      <c r="K35" s="25">
        <f t="shared" si="5"/>
        <v>11586.059743954482</v>
      </c>
      <c r="L35" s="26">
        <v>11946</v>
      </c>
      <c r="M35" s="27">
        <f t="shared" si="6"/>
        <v>7.5049999999999999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15000</v>
      </c>
      <c r="C36" s="23">
        <f t="shared" si="0"/>
        <v>14512</v>
      </c>
      <c r="D36" s="24">
        <v>6.915</v>
      </c>
      <c r="E36" s="25">
        <f t="shared" si="1"/>
        <v>3570.1488423373758</v>
      </c>
      <c r="F36" s="26">
        <v>3454</v>
      </c>
      <c r="G36" s="27">
        <f t="shared" si="2"/>
        <v>6.915</v>
      </c>
      <c r="H36" s="25">
        <f t="shared" si="3"/>
        <v>0</v>
      </c>
      <c r="I36" s="26"/>
      <c r="J36" s="27">
        <f t="shared" si="4"/>
        <v>6.915</v>
      </c>
      <c r="K36" s="25">
        <f t="shared" si="5"/>
        <v>11429.851157662622</v>
      </c>
      <c r="L36" s="26">
        <v>11058</v>
      </c>
      <c r="M36" s="27">
        <f t="shared" si="6"/>
        <v>6.915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15000</v>
      </c>
      <c r="C37" s="23">
        <f t="shared" si="0"/>
        <v>16214</v>
      </c>
      <c r="D37" s="24">
        <v>6.7649999999999997</v>
      </c>
      <c r="E37" s="25">
        <f t="shared" si="1"/>
        <v>3150.9806340199825</v>
      </c>
      <c r="F37" s="26">
        <v>3406</v>
      </c>
      <c r="G37" s="27">
        <f t="shared" si="2"/>
        <v>6.7649999999999997</v>
      </c>
      <c r="H37" s="25">
        <f t="shared" si="3"/>
        <v>0</v>
      </c>
      <c r="I37" s="26"/>
      <c r="J37" s="27">
        <f t="shared" si="4"/>
        <v>6.7649999999999997</v>
      </c>
      <c r="K37" s="25">
        <f t="shared" si="5"/>
        <v>11849.019365980017</v>
      </c>
      <c r="L37" s="26">
        <v>12808</v>
      </c>
      <c r="M37" s="27">
        <f t="shared" si="6"/>
        <v>6.7649999999999997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15000</v>
      </c>
      <c r="C38" s="23">
        <f t="shared" si="0"/>
        <v>11836</v>
      </c>
      <c r="D38" s="24">
        <v>7.22</v>
      </c>
      <c r="E38" s="25">
        <f t="shared" si="1"/>
        <v>4386.1946603582292</v>
      </c>
      <c r="F38" s="26">
        <v>3461</v>
      </c>
      <c r="G38" s="27">
        <f t="shared" si="2"/>
        <v>7.22</v>
      </c>
      <c r="H38" s="25">
        <f t="shared" si="3"/>
        <v>0</v>
      </c>
      <c r="I38" s="26"/>
      <c r="J38" s="27">
        <f t="shared" si="4"/>
        <v>7.22</v>
      </c>
      <c r="K38" s="25">
        <f t="shared" si="5"/>
        <v>10613.805339641771</v>
      </c>
      <c r="L38" s="26">
        <v>8375</v>
      </c>
      <c r="M38" s="27">
        <f t="shared" si="6"/>
        <v>7.22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13000</v>
      </c>
      <c r="C39" s="23">
        <f t="shared" si="0"/>
        <v>16110</v>
      </c>
      <c r="D39" s="24">
        <v>6.91</v>
      </c>
      <c r="E39" s="25">
        <f t="shared" si="1"/>
        <v>2754.1278708876475</v>
      </c>
      <c r="F39" s="26">
        <v>3413</v>
      </c>
      <c r="G39" s="27">
        <f t="shared" si="2"/>
        <v>6.91</v>
      </c>
      <c r="H39" s="25">
        <f t="shared" si="3"/>
        <v>0</v>
      </c>
      <c r="I39" s="26"/>
      <c r="J39" s="27">
        <f t="shared" si="4"/>
        <v>6.91</v>
      </c>
      <c r="K39" s="25">
        <f t="shared" si="5"/>
        <v>10245.872129112353</v>
      </c>
      <c r="L39" s="26">
        <v>12697</v>
      </c>
      <c r="M39" s="27">
        <f t="shared" si="6"/>
        <v>6.91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13000</v>
      </c>
      <c r="C40" s="23">
        <f t="shared" si="0"/>
        <v>16241</v>
      </c>
      <c r="D40" s="24">
        <v>6.91</v>
      </c>
      <c r="E40" s="25">
        <f t="shared" si="1"/>
        <v>2735.9152761529463</v>
      </c>
      <c r="F40" s="26">
        <v>3418</v>
      </c>
      <c r="G40" s="27">
        <f t="shared" si="2"/>
        <v>6.91</v>
      </c>
      <c r="H40" s="25">
        <f t="shared" si="3"/>
        <v>0</v>
      </c>
      <c r="I40" s="26"/>
      <c r="J40" s="27">
        <f t="shared" si="4"/>
        <v>6.91</v>
      </c>
      <c r="K40" s="25">
        <f t="shared" si="5"/>
        <v>10264.084723847054</v>
      </c>
      <c r="L40" s="26">
        <v>12823</v>
      </c>
      <c r="M40" s="27">
        <f t="shared" si="6"/>
        <v>6.91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13000</v>
      </c>
      <c r="C41" s="23">
        <f t="shared" si="0"/>
        <v>16191</v>
      </c>
      <c r="D41" s="24">
        <v>6.91</v>
      </c>
      <c r="E41" s="25">
        <f t="shared" si="1"/>
        <v>2721.079612130196</v>
      </c>
      <c r="F41" s="26">
        <v>3389</v>
      </c>
      <c r="G41" s="27">
        <f t="shared" si="2"/>
        <v>6.91</v>
      </c>
      <c r="H41" s="25">
        <f t="shared" si="3"/>
        <v>0</v>
      </c>
      <c r="I41" s="26"/>
      <c r="J41" s="27">
        <f t="shared" si="4"/>
        <v>6.91</v>
      </c>
      <c r="K41" s="25">
        <f t="shared" si="5"/>
        <v>10278.920387869804</v>
      </c>
      <c r="L41" s="26">
        <v>12802</v>
      </c>
      <c r="M41" s="27">
        <f t="shared" si="6"/>
        <v>6.91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13000</v>
      </c>
      <c r="C42" s="23">
        <f t="shared" si="0"/>
        <v>12376</v>
      </c>
      <c r="D42" s="24">
        <v>6.4850000000000003</v>
      </c>
      <c r="E42" s="25">
        <f t="shared" si="1"/>
        <v>3567.226890756303</v>
      </c>
      <c r="F42" s="26">
        <v>3396</v>
      </c>
      <c r="G42" s="27">
        <f t="shared" si="2"/>
        <v>6.4850000000000003</v>
      </c>
      <c r="H42" s="25">
        <f t="shared" si="3"/>
        <v>0</v>
      </c>
      <c r="I42" s="26"/>
      <c r="J42" s="27">
        <f t="shared" si="4"/>
        <v>6.4850000000000003</v>
      </c>
      <c r="K42" s="25">
        <f t="shared" si="5"/>
        <v>9432.773109243697</v>
      </c>
      <c r="L42" s="26">
        <v>8980</v>
      </c>
      <c r="M42" s="27">
        <f t="shared" si="6"/>
        <v>6.4850000000000003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13000</v>
      </c>
      <c r="C43" s="23">
        <f t="shared" si="0"/>
        <v>10896</v>
      </c>
      <c r="D43" s="24">
        <v>5.7450000000000001</v>
      </c>
      <c r="E43" s="25">
        <f t="shared" si="1"/>
        <v>3887.1145374449343</v>
      </c>
      <c r="F43" s="26">
        <v>3258</v>
      </c>
      <c r="G43" s="27">
        <f t="shared" si="2"/>
        <v>5.7450000000000001</v>
      </c>
      <c r="H43" s="25">
        <f t="shared" si="3"/>
        <v>0</v>
      </c>
      <c r="I43" s="26"/>
      <c r="J43" s="27">
        <f t="shared" si="4"/>
        <v>5.7450000000000001</v>
      </c>
      <c r="K43" s="25">
        <f t="shared" si="5"/>
        <v>9112.8854625550666</v>
      </c>
      <c r="L43" s="26">
        <v>7638</v>
      </c>
      <c r="M43" s="27">
        <f t="shared" si="6"/>
        <v>5.7450000000000001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425252</v>
      </c>
      <c r="C44" s="32">
        <f>SUM(C12:C43)</f>
        <v>421016</v>
      </c>
      <c r="D44" s="33">
        <f>AVERAGEA(D13:D43)</f>
        <v>8.2867741935483856</v>
      </c>
      <c r="E44" s="32">
        <f>SUM(E12:E43)</f>
        <v>72634.512800219134</v>
      </c>
      <c r="F44" s="32">
        <f>SUM(F12:F43)</f>
        <v>81769</v>
      </c>
      <c r="G44" s="33">
        <f>AVERAGEA(G13:G43)</f>
        <v>8.2867741935483856</v>
      </c>
      <c r="H44" s="32">
        <f>SUM(H12:H43)</f>
        <v>0</v>
      </c>
      <c r="I44" s="32">
        <f>SUM(I12:I43)</f>
        <v>0</v>
      </c>
      <c r="J44" s="33">
        <f>AVERAGEA(J13:J43)</f>
        <v>8.2867741935483856</v>
      </c>
      <c r="K44" s="32">
        <f>SUM(K12:K43)</f>
        <v>352617.48719978088</v>
      </c>
      <c r="L44" s="32">
        <f>SUM(L12:L43)</f>
        <v>339247</v>
      </c>
      <c r="M44" s="33">
        <f>AVERAGEA(M13:M43)</f>
        <v>8.2867741935483856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36957.375003472225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103</v>
      </c>
      <c r="F3" s="106"/>
      <c r="G3" s="116">
        <v>15000</v>
      </c>
      <c r="H3" s="107" t="s">
        <v>98</v>
      </c>
      <c r="I3" s="117">
        <v>0</v>
      </c>
      <c r="J3" s="107" t="s">
        <v>101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99</v>
      </c>
      <c r="F4" s="108"/>
      <c r="G4" s="116">
        <v>0.75</v>
      </c>
      <c r="H4" s="109" t="s">
        <v>100</v>
      </c>
      <c r="I4" s="110" t="s">
        <v>1</v>
      </c>
      <c r="J4" s="109" t="s">
        <v>102</v>
      </c>
      <c r="K4" s="108">
        <f>G3*G4</f>
        <v>11250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104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105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9.8249999999999993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15000</v>
      </c>
      <c r="C13" s="23">
        <f>IF($K$4&lt;B13,$K$4,B13)</f>
        <v>11250</v>
      </c>
      <c r="D13" s="23">
        <f t="shared" ref="D13:D43" si="0">C13+$E$45/$K$3</f>
        <v>12508</v>
      </c>
      <c r="E13" s="23">
        <f>IF(B13&gt;($G$4*$G$3),0,($G$4*$G$3)-B13)</f>
        <v>0</v>
      </c>
      <c r="F13" s="23">
        <f>B13-D13</f>
        <v>2492</v>
      </c>
      <c r="G13" s="49"/>
      <c r="H13" s="50">
        <f>D13*$H$11</f>
        <v>122891.09999999999</v>
      </c>
      <c r="I13" s="48">
        <f>F13*K13</f>
        <v>25543</v>
      </c>
      <c r="J13" s="51">
        <f t="shared" ref="J13:J43" si="1">H13+I13</f>
        <v>148434.09999999998</v>
      </c>
      <c r="K13" s="102">
        <f>'INPUT SHEET'!D13</f>
        <v>10.25</v>
      </c>
    </row>
    <row r="14" spans="1:11" x14ac:dyDescent="0.2">
      <c r="A14" s="21">
        <v>2</v>
      </c>
      <c r="B14" s="101">
        <f>'INPUT SHEET'!B14</f>
        <v>15000</v>
      </c>
      <c r="C14" s="23">
        <f t="shared" ref="C14:C43" si="2">IF($K$4&lt;B14,$K$4,B14)</f>
        <v>11250</v>
      </c>
      <c r="D14" s="23">
        <f t="shared" si="0"/>
        <v>12508</v>
      </c>
      <c r="E14" s="23">
        <f t="shared" ref="E14:E43" si="3">IF(B14&gt;($G$4*$G$3),0,($G$4*$G$3)-B14)</f>
        <v>0</v>
      </c>
      <c r="F14" s="23">
        <f t="shared" ref="F14:F43" si="4">B14-D14</f>
        <v>2492</v>
      </c>
      <c r="G14" s="49"/>
      <c r="H14" s="50">
        <f t="shared" ref="H14:H43" si="5">D14*$H$11</f>
        <v>122891.09999999999</v>
      </c>
      <c r="I14" s="48">
        <f t="shared" ref="I14:I43" si="6">F14*K14</f>
        <v>25543</v>
      </c>
      <c r="J14" s="51">
        <f t="shared" si="1"/>
        <v>148434.09999999998</v>
      </c>
      <c r="K14" s="102">
        <f>'INPUT SHEET'!D14</f>
        <v>10.25</v>
      </c>
    </row>
    <row r="15" spans="1:11" x14ac:dyDescent="0.2">
      <c r="A15" s="21">
        <v>3</v>
      </c>
      <c r="B15" s="101">
        <f>'INPUT SHEET'!B15</f>
        <v>15000</v>
      </c>
      <c r="C15" s="23">
        <f t="shared" si="2"/>
        <v>11250</v>
      </c>
      <c r="D15" s="23">
        <f t="shared" si="0"/>
        <v>12508</v>
      </c>
      <c r="E15" s="23">
        <f t="shared" si="3"/>
        <v>0</v>
      </c>
      <c r="F15" s="23">
        <f t="shared" si="4"/>
        <v>2492</v>
      </c>
      <c r="G15" s="49"/>
      <c r="H15" s="50">
        <f t="shared" si="5"/>
        <v>122891.09999999999</v>
      </c>
      <c r="I15" s="48">
        <f t="shared" si="6"/>
        <v>23898.28</v>
      </c>
      <c r="J15" s="51">
        <f t="shared" si="1"/>
        <v>146789.38</v>
      </c>
      <c r="K15" s="102">
        <f>'INPUT SHEET'!D15</f>
        <v>9.59</v>
      </c>
    </row>
    <row r="16" spans="1:11" x14ac:dyDescent="0.2">
      <c r="A16" s="21">
        <v>4</v>
      </c>
      <c r="B16" s="101">
        <f>'INPUT SHEET'!B16</f>
        <v>3000</v>
      </c>
      <c r="C16" s="23">
        <f t="shared" si="2"/>
        <v>3000</v>
      </c>
      <c r="D16" s="23">
        <f t="shared" si="0"/>
        <v>4258</v>
      </c>
      <c r="E16" s="23">
        <f t="shared" si="3"/>
        <v>8250</v>
      </c>
      <c r="F16" s="23">
        <f t="shared" si="4"/>
        <v>-1258</v>
      </c>
      <c r="G16" s="49"/>
      <c r="H16" s="50">
        <f t="shared" si="5"/>
        <v>41834.85</v>
      </c>
      <c r="I16" s="48">
        <f t="shared" si="6"/>
        <v>-11913.26</v>
      </c>
      <c r="J16" s="51">
        <f t="shared" si="1"/>
        <v>29921.589999999997</v>
      </c>
      <c r="K16" s="102">
        <f>'INPUT SHEET'!D16</f>
        <v>9.4700000000000006</v>
      </c>
    </row>
    <row r="17" spans="1:11" x14ac:dyDescent="0.2">
      <c r="A17" s="21">
        <v>5</v>
      </c>
      <c r="B17" s="101">
        <f>'INPUT SHEET'!B17</f>
        <v>3000</v>
      </c>
      <c r="C17" s="23">
        <f t="shared" si="2"/>
        <v>3000</v>
      </c>
      <c r="D17" s="23">
        <f t="shared" si="0"/>
        <v>4258</v>
      </c>
      <c r="E17" s="23">
        <f t="shared" si="3"/>
        <v>8250</v>
      </c>
      <c r="F17" s="23">
        <f t="shared" si="4"/>
        <v>-1258</v>
      </c>
      <c r="G17" s="49"/>
      <c r="H17" s="50">
        <f t="shared" si="5"/>
        <v>41834.85</v>
      </c>
      <c r="I17" s="48">
        <f t="shared" si="6"/>
        <v>-11573.599999999999</v>
      </c>
      <c r="J17" s="51">
        <f t="shared" si="1"/>
        <v>30261.25</v>
      </c>
      <c r="K17" s="102">
        <f>'INPUT SHEET'!D17</f>
        <v>9.1999999999999993</v>
      </c>
    </row>
    <row r="18" spans="1:11" x14ac:dyDescent="0.2">
      <c r="A18" s="21">
        <v>6</v>
      </c>
      <c r="B18" s="101">
        <f>'INPUT SHEET'!B18</f>
        <v>1</v>
      </c>
      <c r="C18" s="23">
        <f t="shared" si="2"/>
        <v>1</v>
      </c>
      <c r="D18" s="23">
        <f t="shared" si="0"/>
        <v>1259</v>
      </c>
      <c r="E18" s="23">
        <f t="shared" si="3"/>
        <v>11249</v>
      </c>
      <c r="F18" s="23">
        <f t="shared" si="4"/>
        <v>-1258</v>
      </c>
      <c r="G18" s="49"/>
      <c r="H18" s="50">
        <f t="shared" si="5"/>
        <v>12369.674999999999</v>
      </c>
      <c r="I18" s="48">
        <f t="shared" si="6"/>
        <v>-12183.730000000001</v>
      </c>
      <c r="J18" s="51">
        <f t="shared" si="1"/>
        <v>185.94499999999789</v>
      </c>
      <c r="K18" s="102">
        <f>'INPUT SHEET'!D18</f>
        <v>9.6850000000000005</v>
      </c>
    </row>
    <row r="19" spans="1:11" x14ac:dyDescent="0.2">
      <c r="A19" s="21">
        <v>7</v>
      </c>
      <c r="B19" s="101">
        <f>'INPUT SHEET'!B19</f>
        <v>1</v>
      </c>
      <c r="C19" s="23">
        <f t="shared" si="2"/>
        <v>1</v>
      </c>
      <c r="D19" s="23">
        <f t="shared" si="0"/>
        <v>1259</v>
      </c>
      <c r="E19" s="23">
        <f t="shared" si="3"/>
        <v>11249</v>
      </c>
      <c r="F19" s="23">
        <f t="shared" si="4"/>
        <v>-1258</v>
      </c>
      <c r="G19" s="49"/>
      <c r="H19" s="50">
        <f t="shared" si="5"/>
        <v>12369.674999999999</v>
      </c>
      <c r="I19" s="48">
        <f t="shared" si="6"/>
        <v>-12183.730000000001</v>
      </c>
      <c r="J19" s="51">
        <f t="shared" si="1"/>
        <v>185.94499999999789</v>
      </c>
      <c r="K19" s="102">
        <f>'INPUT SHEET'!D19</f>
        <v>9.6850000000000005</v>
      </c>
    </row>
    <row r="20" spans="1:11" x14ac:dyDescent="0.2">
      <c r="A20" s="21">
        <v>8</v>
      </c>
      <c r="B20" s="101">
        <f>'INPUT SHEET'!B20</f>
        <v>11250</v>
      </c>
      <c r="C20" s="23">
        <f t="shared" si="2"/>
        <v>11250</v>
      </c>
      <c r="D20" s="23">
        <f t="shared" si="0"/>
        <v>12508</v>
      </c>
      <c r="E20" s="23">
        <f t="shared" si="3"/>
        <v>0</v>
      </c>
      <c r="F20" s="23">
        <f t="shared" si="4"/>
        <v>-1258</v>
      </c>
      <c r="G20" s="49"/>
      <c r="H20" s="50">
        <f t="shared" si="5"/>
        <v>122891.09999999999</v>
      </c>
      <c r="I20" s="48">
        <f t="shared" si="6"/>
        <v>-12183.730000000001</v>
      </c>
      <c r="J20" s="51">
        <f t="shared" si="1"/>
        <v>110707.37</v>
      </c>
      <c r="K20" s="102">
        <f>'INPUT SHEET'!D20</f>
        <v>9.6850000000000005</v>
      </c>
    </row>
    <row r="21" spans="1:11" x14ac:dyDescent="0.2">
      <c r="A21" s="21">
        <v>9</v>
      </c>
      <c r="B21" s="101">
        <f>'INPUT SHEET'!B21</f>
        <v>17000</v>
      </c>
      <c r="C21" s="23">
        <f t="shared" si="2"/>
        <v>11250</v>
      </c>
      <c r="D21" s="23">
        <f t="shared" si="0"/>
        <v>12508</v>
      </c>
      <c r="E21" s="23">
        <f t="shared" si="3"/>
        <v>0</v>
      </c>
      <c r="F21" s="23">
        <f t="shared" si="4"/>
        <v>4492</v>
      </c>
      <c r="G21" s="49"/>
      <c r="H21" s="50">
        <f t="shared" si="5"/>
        <v>122891.09999999999</v>
      </c>
      <c r="I21" s="48">
        <f t="shared" si="6"/>
        <v>45706.100000000006</v>
      </c>
      <c r="J21" s="51">
        <f t="shared" si="1"/>
        <v>168597.2</v>
      </c>
      <c r="K21" s="102">
        <f>'INPUT SHEET'!D21</f>
        <v>10.175000000000001</v>
      </c>
    </row>
    <row r="22" spans="1:11" x14ac:dyDescent="0.2">
      <c r="A22" s="21">
        <v>10</v>
      </c>
      <c r="B22" s="101">
        <f>'INPUT SHEET'!B22</f>
        <v>17000</v>
      </c>
      <c r="C22" s="23">
        <f t="shared" si="2"/>
        <v>11250</v>
      </c>
      <c r="D22" s="23">
        <f t="shared" si="0"/>
        <v>12508</v>
      </c>
      <c r="E22" s="23">
        <f t="shared" si="3"/>
        <v>0</v>
      </c>
      <c r="F22" s="23">
        <f t="shared" si="4"/>
        <v>4492</v>
      </c>
      <c r="G22" s="49"/>
      <c r="H22" s="50">
        <f t="shared" si="5"/>
        <v>122891.09999999999</v>
      </c>
      <c r="I22" s="48">
        <f t="shared" si="6"/>
        <v>43931.759999999995</v>
      </c>
      <c r="J22" s="51">
        <f t="shared" si="1"/>
        <v>166822.85999999999</v>
      </c>
      <c r="K22" s="102">
        <f>'INPUT SHEET'!D22</f>
        <v>9.7799999999999994</v>
      </c>
    </row>
    <row r="23" spans="1:11" x14ac:dyDescent="0.2">
      <c r="A23" s="21">
        <v>11</v>
      </c>
      <c r="B23" s="101">
        <f>'INPUT SHEET'!B23</f>
        <v>17000</v>
      </c>
      <c r="C23" s="23">
        <f t="shared" si="2"/>
        <v>11250</v>
      </c>
      <c r="D23" s="23">
        <f t="shared" si="0"/>
        <v>12508</v>
      </c>
      <c r="E23" s="23">
        <f t="shared" si="3"/>
        <v>0</v>
      </c>
      <c r="F23" s="23">
        <f t="shared" si="4"/>
        <v>4492</v>
      </c>
      <c r="G23" s="49"/>
      <c r="H23" s="50">
        <f t="shared" si="5"/>
        <v>122891.09999999999</v>
      </c>
      <c r="I23" s="48">
        <f t="shared" si="6"/>
        <v>43594.86</v>
      </c>
      <c r="J23" s="51">
        <f t="shared" si="1"/>
        <v>166485.96</v>
      </c>
      <c r="K23" s="102">
        <f>'INPUT SHEET'!D23</f>
        <v>9.7050000000000001</v>
      </c>
    </row>
    <row r="24" spans="1:11" x14ac:dyDescent="0.2">
      <c r="A24" s="21">
        <v>12</v>
      </c>
      <c r="B24" s="101">
        <f>'INPUT SHEET'!B24</f>
        <v>17000</v>
      </c>
      <c r="C24" s="23">
        <f t="shared" si="2"/>
        <v>11250</v>
      </c>
      <c r="D24" s="23">
        <f t="shared" si="0"/>
        <v>12508</v>
      </c>
      <c r="E24" s="23">
        <f t="shared" si="3"/>
        <v>0</v>
      </c>
      <c r="F24" s="23">
        <f t="shared" si="4"/>
        <v>4492</v>
      </c>
      <c r="G24" s="49"/>
      <c r="H24" s="50">
        <f t="shared" si="5"/>
        <v>122891.09999999999</v>
      </c>
      <c r="I24" s="48">
        <f t="shared" si="6"/>
        <v>39574.520000000004</v>
      </c>
      <c r="J24" s="51">
        <f t="shared" si="1"/>
        <v>162465.62</v>
      </c>
      <c r="K24" s="102">
        <f>'INPUT SHEET'!D24</f>
        <v>8.81</v>
      </c>
    </row>
    <row r="25" spans="1:11" x14ac:dyDescent="0.2">
      <c r="A25" s="21">
        <v>13</v>
      </c>
      <c r="B25" s="101">
        <f>'INPUT SHEET'!B25</f>
        <v>17000</v>
      </c>
      <c r="C25" s="23">
        <f t="shared" si="2"/>
        <v>11250</v>
      </c>
      <c r="D25" s="23">
        <f t="shared" si="0"/>
        <v>12508</v>
      </c>
      <c r="E25" s="23">
        <f t="shared" si="3"/>
        <v>0</v>
      </c>
      <c r="F25" s="23">
        <f t="shared" si="4"/>
        <v>4492</v>
      </c>
      <c r="G25" s="49"/>
      <c r="H25" s="50">
        <f t="shared" si="5"/>
        <v>122891.09999999999</v>
      </c>
      <c r="I25" s="48">
        <f t="shared" si="6"/>
        <v>38631.199999999997</v>
      </c>
      <c r="J25" s="51">
        <f t="shared" si="1"/>
        <v>161522.29999999999</v>
      </c>
      <c r="K25" s="102">
        <f>'INPUT SHEET'!D25</f>
        <v>8.6</v>
      </c>
    </row>
    <row r="26" spans="1:11" x14ac:dyDescent="0.2">
      <c r="A26" s="21">
        <v>14</v>
      </c>
      <c r="B26" s="101">
        <f>'INPUT SHEET'!B26</f>
        <v>17000</v>
      </c>
      <c r="C26" s="23">
        <f t="shared" si="2"/>
        <v>11250</v>
      </c>
      <c r="D26" s="23">
        <f t="shared" si="0"/>
        <v>12508</v>
      </c>
      <c r="E26" s="23">
        <f t="shared" si="3"/>
        <v>0</v>
      </c>
      <c r="F26" s="23">
        <f t="shared" si="4"/>
        <v>4492</v>
      </c>
      <c r="G26" s="49"/>
      <c r="H26" s="50">
        <f t="shared" si="5"/>
        <v>122891.09999999999</v>
      </c>
      <c r="I26" s="48">
        <f t="shared" si="6"/>
        <v>38631.199999999997</v>
      </c>
      <c r="J26" s="51">
        <f t="shared" si="1"/>
        <v>161522.29999999999</v>
      </c>
      <c r="K26" s="102">
        <f>'INPUT SHEET'!D26</f>
        <v>8.6</v>
      </c>
    </row>
    <row r="27" spans="1:11" x14ac:dyDescent="0.2">
      <c r="A27" s="21">
        <v>15</v>
      </c>
      <c r="B27" s="101">
        <f>'INPUT SHEET'!B27</f>
        <v>17000</v>
      </c>
      <c r="C27" s="23">
        <f t="shared" si="2"/>
        <v>11250</v>
      </c>
      <c r="D27" s="23">
        <f t="shared" si="0"/>
        <v>12508</v>
      </c>
      <c r="E27" s="23">
        <f t="shared" si="3"/>
        <v>0</v>
      </c>
      <c r="F27" s="23">
        <f t="shared" si="4"/>
        <v>4492</v>
      </c>
      <c r="G27" s="49"/>
      <c r="H27" s="50">
        <f t="shared" si="5"/>
        <v>122891.09999999999</v>
      </c>
      <c r="I27" s="48">
        <f t="shared" si="6"/>
        <v>38631.199999999997</v>
      </c>
      <c r="J27" s="51">
        <f t="shared" si="1"/>
        <v>161522.29999999999</v>
      </c>
      <c r="K27" s="102">
        <f>'INPUT SHEET'!D27</f>
        <v>8.6</v>
      </c>
    </row>
    <row r="28" spans="1:11" x14ac:dyDescent="0.2">
      <c r="A28" s="21">
        <v>16</v>
      </c>
      <c r="B28" s="101">
        <f>'INPUT SHEET'!B28</f>
        <v>17000</v>
      </c>
      <c r="C28" s="23">
        <f t="shared" si="2"/>
        <v>11250</v>
      </c>
      <c r="D28" s="23">
        <f t="shared" si="0"/>
        <v>12508</v>
      </c>
      <c r="E28" s="23">
        <f t="shared" si="3"/>
        <v>0</v>
      </c>
      <c r="F28" s="23">
        <f t="shared" si="4"/>
        <v>4492</v>
      </c>
      <c r="G28" s="49"/>
      <c r="H28" s="50">
        <f t="shared" si="5"/>
        <v>122891.09999999999</v>
      </c>
      <c r="I28" s="48">
        <f t="shared" si="6"/>
        <v>38631.199999999997</v>
      </c>
      <c r="J28" s="51">
        <f t="shared" si="1"/>
        <v>161522.29999999999</v>
      </c>
      <c r="K28" s="102">
        <f>'INPUT SHEET'!D28</f>
        <v>8.6</v>
      </c>
    </row>
    <row r="29" spans="1:11" x14ac:dyDescent="0.2">
      <c r="A29" s="21">
        <v>17</v>
      </c>
      <c r="B29" s="101">
        <f>'INPUT SHEET'!B29</f>
        <v>17000</v>
      </c>
      <c r="C29" s="23">
        <f t="shared" si="2"/>
        <v>11250</v>
      </c>
      <c r="D29" s="23">
        <f t="shared" si="0"/>
        <v>12508</v>
      </c>
      <c r="E29" s="23">
        <f t="shared" si="3"/>
        <v>0</v>
      </c>
      <c r="F29" s="23">
        <f t="shared" si="4"/>
        <v>4492</v>
      </c>
      <c r="G29" s="49"/>
      <c r="H29" s="50">
        <f t="shared" si="5"/>
        <v>122891.09999999999</v>
      </c>
      <c r="I29" s="48">
        <f t="shared" si="6"/>
        <v>36048.300000000003</v>
      </c>
      <c r="J29" s="51">
        <f t="shared" si="1"/>
        <v>158939.4</v>
      </c>
      <c r="K29" s="102">
        <f>'INPUT SHEET'!D29</f>
        <v>8.0250000000000004</v>
      </c>
    </row>
    <row r="30" spans="1:11" x14ac:dyDescent="0.2">
      <c r="A30" s="21">
        <v>18</v>
      </c>
      <c r="B30" s="101">
        <f>'INPUT SHEET'!B30</f>
        <v>17000</v>
      </c>
      <c r="C30" s="23">
        <f t="shared" si="2"/>
        <v>11250</v>
      </c>
      <c r="D30" s="23">
        <f t="shared" si="0"/>
        <v>12508</v>
      </c>
      <c r="E30" s="23">
        <f t="shared" si="3"/>
        <v>0</v>
      </c>
      <c r="F30" s="23">
        <f t="shared" si="4"/>
        <v>4492</v>
      </c>
      <c r="G30" s="49"/>
      <c r="H30" s="50">
        <f t="shared" si="5"/>
        <v>122891.09999999999</v>
      </c>
      <c r="I30" s="48">
        <f t="shared" si="6"/>
        <v>34318.879999999997</v>
      </c>
      <c r="J30" s="51">
        <f t="shared" si="1"/>
        <v>157209.97999999998</v>
      </c>
      <c r="K30" s="102">
        <f>'INPUT SHEET'!D30</f>
        <v>7.64</v>
      </c>
    </row>
    <row r="31" spans="1:11" x14ac:dyDescent="0.2">
      <c r="A31" s="21">
        <v>19</v>
      </c>
      <c r="B31" s="101">
        <f>'INPUT SHEET'!B31</f>
        <v>17000</v>
      </c>
      <c r="C31" s="23">
        <f t="shared" si="2"/>
        <v>11250</v>
      </c>
      <c r="D31" s="23">
        <f t="shared" si="0"/>
        <v>12508</v>
      </c>
      <c r="E31" s="23">
        <f t="shared" si="3"/>
        <v>0</v>
      </c>
      <c r="F31" s="23">
        <f t="shared" si="4"/>
        <v>4492</v>
      </c>
      <c r="G31" s="49"/>
      <c r="H31" s="50">
        <f t="shared" si="5"/>
        <v>122891.09999999999</v>
      </c>
      <c r="I31" s="48">
        <f t="shared" si="6"/>
        <v>31129.559999999998</v>
      </c>
      <c r="J31" s="51">
        <f t="shared" si="1"/>
        <v>154020.65999999997</v>
      </c>
      <c r="K31" s="102">
        <f>'INPUT SHEET'!D31</f>
        <v>6.93</v>
      </c>
    </row>
    <row r="32" spans="1:11" x14ac:dyDescent="0.2">
      <c r="A32" s="21">
        <v>20</v>
      </c>
      <c r="B32" s="101">
        <f>'INPUT SHEET'!B32</f>
        <v>17000</v>
      </c>
      <c r="C32" s="23">
        <f t="shared" si="2"/>
        <v>11250</v>
      </c>
      <c r="D32" s="23">
        <f t="shared" si="0"/>
        <v>12508</v>
      </c>
      <c r="E32" s="23">
        <f t="shared" si="3"/>
        <v>0</v>
      </c>
      <c r="F32" s="23">
        <f t="shared" si="4"/>
        <v>4492</v>
      </c>
      <c r="G32" s="49"/>
      <c r="H32" s="50">
        <f t="shared" si="5"/>
        <v>122891.09999999999</v>
      </c>
      <c r="I32" s="48">
        <f t="shared" si="6"/>
        <v>33308.18</v>
      </c>
      <c r="J32" s="51">
        <f t="shared" si="1"/>
        <v>156199.28</v>
      </c>
      <c r="K32" s="102">
        <f>'INPUT SHEET'!D32</f>
        <v>7.415</v>
      </c>
    </row>
    <row r="33" spans="1:11" x14ac:dyDescent="0.2">
      <c r="A33" s="21">
        <v>21</v>
      </c>
      <c r="B33" s="101">
        <f>'INPUT SHEET'!B33</f>
        <v>17000</v>
      </c>
      <c r="C33" s="23">
        <f t="shared" si="2"/>
        <v>11250</v>
      </c>
      <c r="D33" s="23">
        <f t="shared" si="0"/>
        <v>12508</v>
      </c>
      <c r="E33" s="23">
        <f t="shared" si="3"/>
        <v>0</v>
      </c>
      <c r="F33" s="23">
        <f t="shared" si="4"/>
        <v>4492</v>
      </c>
      <c r="G33" s="49"/>
      <c r="H33" s="50">
        <f t="shared" si="5"/>
        <v>122891.09999999999</v>
      </c>
      <c r="I33" s="48">
        <f t="shared" si="6"/>
        <v>33308.18</v>
      </c>
      <c r="J33" s="51">
        <f t="shared" si="1"/>
        <v>156199.28</v>
      </c>
      <c r="K33" s="102">
        <f>'INPUT SHEET'!D33</f>
        <v>7.415</v>
      </c>
    </row>
    <row r="34" spans="1:11" x14ac:dyDescent="0.2">
      <c r="A34" s="21">
        <v>22</v>
      </c>
      <c r="B34" s="101">
        <f>'INPUT SHEET'!B34</f>
        <v>17000</v>
      </c>
      <c r="C34" s="23">
        <f t="shared" si="2"/>
        <v>11250</v>
      </c>
      <c r="D34" s="23">
        <f t="shared" si="0"/>
        <v>12508</v>
      </c>
      <c r="E34" s="23">
        <f t="shared" si="3"/>
        <v>0</v>
      </c>
      <c r="F34" s="23">
        <f t="shared" si="4"/>
        <v>4492</v>
      </c>
      <c r="G34" s="49"/>
      <c r="H34" s="50">
        <f t="shared" si="5"/>
        <v>122891.09999999999</v>
      </c>
      <c r="I34" s="48">
        <f t="shared" si="6"/>
        <v>33308.18</v>
      </c>
      <c r="J34" s="51">
        <f t="shared" si="1"/>
        <v>156199.28</v>
      </c>
      <c r="K34" s="102">
        <f>'INPUT SHEET'!D34</f>
        <v>7.415</v>
      </c>
    </row>
    <row r="35" spans="1:11" x14ac:dyDescent="0.2">
      <c r="A35" s="21">
        <v>23</v>
      </c>
      <c r="B35" s="101">
        <f>'INPUT SHEET'!B35</f>
        <v>15000</v>
      </c>
      <c r="C35" s="23">
        <f t="shared" si="2"/>
        <v>11250</v>
      </c>
      <c r="D35" s="23">
        <f t="shared" si="0"/>
        <v>12508</v>
      </c>
      <c r="E35" s="23">
        <f t="shared" si="3"/>
        <v>0</v>
      </c>
      <c r="F35" s="23">
        <f t="shared" si="4"/>
        <v>2492</v>
      </c>
      <c r="G35" s="49"/>
      <c r="H35" s="50">
        <f t="shared" si="5"/>
        <v>122891.09999999999</v>
      </c>
      <c r="I35" s="48">
        <f t="shared" si="6"/>
        <v>18702.46</v>
      </c>
      <c r="J35" s="51">
        <f t="shared" si="1"/>
        <v>141593.56</v>
      </c>
      <c r="K35" s="102">
        <f>'INPUT SHEET'!D35</f>
        <v>7.5049999999999999</v>
      </c>
    </row>
    <row r="36" spans="1:11" x14ac:dyDescent="0.2">
      <c r="A36" s="21">
        <v>24</v>
      </c>
      <c r="B36" s="101">
        <f>'INPUT SHEET'!B36</f>
        <v>15000</v>
      </c>
      <c r="C36" s="23">
        <f t="shared" si="2"/>
        <v>11250</v>
      </c>
      <c r="D36" s="23">
        <f t="shared" si="0"/>
        <v>12508</v>
      </c>
      <c r="E36" s="23">
        <f t="shared" si="3"/>
        <v>0</v>
      </c>
      <c r="F36" s="23">
        <f t="shared" si="4"/>
        <v>2492</v>
      </c>
      <c r="G36" s="49"/>
      <c r="H36" s="50">
        <f t="shared" si="5"/>
        <v>122891.09999999999</v>
      </c>
      <c r="I36" s="48">
        <f t="shared" si="6"/>
        <v>17232.18</v>
      </c>
      <c r="J36" s="51">
        <f t="shared" si="1"/>
        <v>140123.28</v>
      </c>
      <c r="K36" s="102">
        <f>'INPUT SHEET'!D36</f>
        <v>6.915</v>
      </c>
    </row>
    <row r="37" spans="1:11" x14ac:dyDescent="0.2">
      <c r="A37" s="21">
        <v>25</v>
      </c>
      <c r="B37" s="101">
        <f>'INPUT SHEET'!B37</f>
        <v>15000</v>
      </c>
      <c r="C37" s="23">
        <f t="shared" si="2"/>
        <v>11250</v>
      </c>
      <c r="D37" s="23">
        <f t="shared" si="0"/>
        <v>12508</v>
      </c>
      <c r="E37" s="23">
        <f t="shared" si="3"/>
        <v>0</v>
      </c>
      <c r="F37" s="23">
        <f t="shared" si="4"/>
        <v>2492</v>
      </c>
      <c r="G37" s="49"/>
      <c r="H37" s="50">
        <f t="shared" si="5"/>
        <v>122891.09999999999</v>
      </c>
      <c r="I37" s="48">
        <f t="shared" si="6"/>
        <v>16858.38</v>
      </c>
      <c r="J37" s="51">
        <f t="shared" si="1"/>
        <v>139749.47999999998</v>
      </c>
      <c r="K37" s="102">
        <f>'INPUT SHEET'!D37</f>
        <v>6.7649999999999997</v>
      </c>
    </row>
    <row r="38" spans="1:11" x14ac:dyDescent="0.2">
      <c r="A38" s="21">
        <v>26</v>
      </c>
      <c r="B38" s="101">
        <f>'INPUT SHEET'!B38</f>
        <v>15000</v>
      </c>
      <c r="C38" s="23">
        <f t="shared" si="2"/>
        <v>11250</v>
      </c>
      <c r="D38" s="23">
        <f t="shared" si="0"/>
        <v>12508</v>
      </c>
      <c r="E38" s="23">
        <f t="shared" si="3"/>
        <v>0</v>
      </c>
      <c r="F38" s="23">
        <f t="shared" si="4"/>
        <v>2492</v>
      </c>
      <c r="G38" s="49"/>
      <c r="H38" s="50">
        <f t="shared" si="5"/>
        <v>122891.09999999999</v>
      </c>
      <c r="I38" s="48">
        <f t="shared" si="6"/>
        <v>17992.239999999998</v>
      </c>
      <c r="J38" s="51">
        <f t="shared" si="1"/>
        <v>140883.34</v>
      </c>
      <c r="K38" s="102">
        <f>'INPUT SHEET'!D38</f>
        <v>7.22</v>
      </c>
    </row>
    <row r="39" spans="1:11" x14ac:dyDescent="0.2">
      <c r="A39" s="21">
        <v>27</v>
      </c>
      <c r="B39" s="101">
        <f>'INPUT SHEET'!B39</f>
        <v>13000</v>
      </c>
      <c r="C39" s="23">
        <f t="shared" si="2"/>
        <v>11250</v>
      </c>
      <c r="D39" s="23">
        <f t="shared" si="0"/>
        <v>12508</v>
      </c>
      <c r="E39" s="23">
        <f t="shared" si="3"/>
        <v>0</v>
      </c>
      <c r="F39" s="23">
        <f t="shared" si="4"/>
        <v>492</v>
      </c>
      <c r="G39" s="49"/>
      <c r="H39" s="50">
        <f t="shared" si="5"/>
        <v>122891.09999999999</v>
      </c>
      <c r="I39" s="48">
        <f t="shared" si="6"/>
        <v>3399.7200000000003</v>
      </c>
      <c r="J39" s="51">
        <f t="shared" si="1"/>
        <v>126290.81999999999</v>
      </c>
      <c r="K39" s="102">
        <f>'INPUT SHEET'!D39</f>
        <v>6.91</v>
      </c>
    </row>
    <row r="40" spans="1:11" x14ac:dyDescent="0.2">
      <c r="A40" s="21">
        <v>28</v>
      </c>
      <c r="B40" s="101">
        <f>'INPUT SHEET'!B40</f>
        <v>13000</v>
      </c>
      <c r="C40" s="23">
        <f t="shared" si="2"/>
        <v>11250</v>
      </c>
      <c r="D40" s="23">
        <f t="shared" si="0"/>
        <v>12508</v>
      </c>
      <c r="E40" s="23">
        <f t="shared" si="3"/>
        <v>0</v>
      </c>
      <c r="F40" s="23">
        <f t="shared" si="4"/>
        <v>492</v>
      </c>
      <c r="G40" s="49"/>
      <c r="H40" s="50">
        <f t="shared" si="5"/>
        <v>122891.09999999999</v>
      </c>
      <c r="I40" s="48">
        <f t="shared" si="6"/>
        <v>3399.7200000000003</v>
      </c>
      <c r="J40" s="51">
        <f t="shared" si="1"/>
        <v>126290.81999999999</v>
      </c>
      <c r="K40" s="102">
        <f>'INPUT SHEET'!D40</f>
        <v>6.91</v>
      </c>
    </row>
    <row r="41" spans="1:11" x14ac:dyDescent="0.2">
      <c r="A41" s="21">
        <v>29</v>
      </c>
      <c r="B41" s="101">
        <f>'INPUT SHEET'!B41</f>
        <v>13000</v>
      </c>
      <c r="C41" s="23">
        <f t="shared" si="2"/>
        <v>11250</v>
      </c>
      <c r="D41" s="23">
        <f t="shared" si="0"/>
        <v>12508</v>
      </c>
      <c r="E41" s="23">
        <f t="shared" si="3"/>
        <v>0</v>
      </c>
      <c r="F41" s="23">
        <f t="shared" si="4"/>
        <v>492</v>
      </c>
      <c r="G41" s="49"/>
      <c r="H41" s="50">
        <f t="shared" si="5"/>
        <v>122891.09999999999</v>
      </c>
      <c r="I41" s="48">
        <f t="shared" si="6"/>
        <v>3399.7200000000003</v>
      </c>
      <c r="J41" s="51">
        <f t="shared" si="1"/>
        <v>126290.81999999999</v>
      </c>
      <c r="K41" s="102">
        <f>'INPUT SHEET'!D41</f>
        <v>6.91</v>
      </c>
    </row>
    <row r="42" spans="1:11" x14ac:dyDescent="0.2">
      <c r="A42" s="21">
        <v>30</v>
      </c>
      <c r="B42" s="101">
        <f>'INPUT SHEET'!B42</f>
        <v>13000</v>
      </c>
      <c r="C42" s="23">
        <f t="shared" si="2"/>
        <v>11250</v>
      </c>
      <c r="D42" s="23">
        <f t="shared" si="0"/>
        <v>12508</v>
      </c>
      <c r="E42" s="23">
        <f t="shared" si="3"/>
        <v>0</v>
      </c>
      <c r="F42" s="23">
        <f t="shared" si="4"/>
        <v>492</v>
      </c>
      <c r="G42" s="49"/>
      <c r="H42" s="50">
        <f t="shared" si="5"/>
        <v>122891.09999999999</v>
      </c>
      <c r="I42" s="48">
        <f t="shared" si="6"/>
        <v>3190.6200000000003</v>
      </c>
      <c r="J42" s="51">
        <f t="shared" si="1"/>
        <v>126081.71999999999</v>
      </c>
      <c r="K42" s="102">
        <f>'INPUT SHEET'!D42</f>
        <v>6.4850000000000003</v>
      </c>
    </row>
    <row r="43" spans="1:11" x14ac:dyDescent="0.2">
      <c r="A43" s="28">
        <v>31</v>
      </c>
      <c r="B43" s="101">
        <f>'INPUT SHEET'!B43</f>
        <v>13000</v>
      </c>
      <c r="C43" s="23">
        <f t="shared" si="2"/>
        <v>11250</v>
      </c>
      <c r="D43" s="23">
        <f t="shared" si="0"/>
        <v>12508</v>
      </c>
      <c r="E43" s="23">
        <f t="shared" si="3"/>
        <v>0</v>
      </c>
      <c r="F43" s="23">
        <f t="shared" si="4"/>
        <v>492</v>
      </c>
      <c r="G43" s="52"/>
      <c r="H43" s="50">
        <f t="shared" si="5"/>
        <v>122891.09999999999</v>
      </c>
      <c r="I43" s="48">
        <f t="shared" si="6"/>
        <v>2826.54</v>
      </c>
      <c r="J43" s="51">
        <f t="shared" si="1"/>
        <v>125717.63999999998</v>
      </c>
      <c r="K43" s="102">
        <f>'INPUT SHEET'!D43</f>
        <v>5.7450000000000001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425252</v>
      </c>
      <c r="C45" s="20">
        <f>SUM(C12:C44)</f>
        <v>309752</v>
      </c>
      <c r="D45" s="20">
        <f>SUM(D12:D44)</f>
        <v>348750</v>
      </c>
      <c r="E45" s="20">
        <f>SUM(E12:E44)</f>
        <v>38998</v>
      </c>
      <c r="F45" s="20">
        <f>SUM(F12:F44)</f>
        <v>76502</v>
      </c>
      <c r="G45" s="20"/>
      <c r="H45" s="48">
        <f>SUM(H12:H44)</f>
        <v>3426468.7500000014</v>
      </c>
      <c r="I45" s="48">
        <f>SUM(I12:I44)</f>
        <v>630701.13</v>
      </c>
      <c r="J45" s="48">
        <f>SUM(J12:J44)</f>
        <v>4057169.879999999</v>
      </c>
      <c r="K45" s="30">
        <f>SUM(K13:K43)/30</f>
        <v>8.5629999999999971</v>
      </c>
    </row>
    <row r="47" spans="1:11" x14ac:dyDescent="0.2">
      <c r="D47" s="20">
        <f>K4*K3</f>
        <v>348750</v>
      </c>
      <c r="H47" s="111">
        <f>D47*H11</f>
        <v>3426468.7499999995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e">
        <f>#REF!</f>
        <v>#REF!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425252</v>
      </c>
      <c r="E19" s="58"/>
      <c r="F19" s="60">
        <f>H19/D19</f>
        <v>9.540625041152067</v>
      </c>
      <c r="G19" s="58"/>
      <c r="H19" s="61">
        <f>'POOL INV VOL'!J45</f>
        <v>4057169.879999999</v>
      </c>
    </row>
    <row r="20" spans="1:8" ht="15.75" x14ac:dyDescent="0.25">
      <c r="A20" s="59" t="s">
        <v>51</v>
      </c>
      <c r="B20" s="59"/>
      <c r="C20" s="58"/>
      <c r="D20" s="63">
        <f>D19</f>
        <v>425252</v>
      </c>
      <c r="E20" s="59"/>
      <c r="F20" s="66"/>
      <c r="G20" s="59"/>
      <c r="H20" s="64">
        <f>H19</f>
        <v>4057169.879999999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topLeftCell="A11" colorId="22" zoomScale="87" workbookViewId="0">
      <selection activeCell="E11" sqref="E11"/>
    </sheetView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36957.375003472225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Jan Havlíček</cp:lastModifiedBy>
  <cp:lastPrinted>2001-03-06T17:40:03Z</cp:lastPrinted>
  <dcterms:created xsi:type="dcterms:W3CDTF">2000-06-13T19:44:05Z</dcterms:created>
  <dcterms:modified xsi:type="dcterms:W3CDTF">2023-09-12T04:29:16Z</dcterms:modified>
</cp:coreProperties>
</file>