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5EC32A-CA4E-44AA-A5D3-35DAEDEAB8D7}" xr6:coauthVersionLast="47" xr6:coauthVersionMax="47" xr10:uidLastSave="{00000000-0000-0000-0000-000000000000}"/>
  <bookViews>
    <workbookView xWindow="-120" yWindow="-120" windowWidth="23280" windowHeight="13200"/>
  </bookViews>
  <sheets>
    <sheet name="Calculator" sheetId="2" r:id="rId1"/>
    <sheet name="Bal of Month" sheetId="3" r:id="rId2"/>
    <sheet name="You Call It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F9" i="3"/>
  <c r="L9" i="3"/>
  <c r="M9" i="3"/>
  <c r="O9" i="3"/>
  <c r="C11" i="3"/>
  <c r="D11" i="3"/>
  <c r="L11" i="3"/>
  <c r="M11" i="3"/>
  <c r="D12" i="3"/>
  <c r="M12" i="3"/>
  <c r="C23" i="3"/>
  <c r="D23" i="3"/>
  <c r="F23" i="3"/>
  <c r="C25" i="3"/>
  <c r="D25" i="3"/>
  <c r="D26" i="3"/>
  <c r="D7" i="2"/>
  <c r="E7" i="2"/>
  <c r="F7" i="2"/>
  <c r="P11" i="2"/>
  <c r="Q11" i="2"/>
  <c r="R11" i="2"/>
  <c r="S11" i="2"/>
  <c r="D17" i="2"/>
  <c r="E17" i="2"/>
  <c r="F17" i="2"/>
  <c r="N17" i="2"/>
  <c r="O17" i="2"/>
  <c r="P17" i="2"/>
  <c r="Q17" i="2"/>
  <c r="R17" i="2"/>
  <c r="S17" i="2"/>
  <c r="N23" i="2"/>
  <c r="O23" i="2"/>
  <c r="P23" i="2"/>
  <c r="D27" i="2"/>
  <c r="E27" i="2"/>
  <c r="F27" i="2"/>
  <c r="O27" i="2"/>
  <c r="P27" i="2"/>
  <c r="Q27" i="2"/>
  <c r="R27" i="2"/>
  <c r="S27" i="2"/>
  <c r="O28" i="2"/>
  <c r="P28" i="2"/>
  <c r="Q28" i="2"/>
  <c r="R28" i="2"/>
  <c r="S28" i="2"/>
  <c r="O29" i="2"/>
  <c r="P29" i="2"/>
  <c r="Q29" i="2"/>
  <c r="R29" i="2"/>
  <c r="S29" i="2"/>
  <c r="C43" i="2"/>
  <c r="H43" i="2"/>
  <c r="M43" i="2"/>
  <c r="R43" i="2"/>
  <c r="G4" i="1"/>
  <c r="G5" i="1"/>
  <c r="C6" i="1"/>
  <c r="D6" i="1"/>
  <c r="F6" i="1"/>
  <c r="G6" i="1"/>
  <c r="G12" i="1"/>
  <c r="G13" i="1"/>
  <c r="G14" i="1"/>
  <c r="D15" i="1"/>
  <c r="G15" i="1"/>
  <c r="D16" i="1"/>
  <c r="G16" i="1"/>
  <c r="G21" i="1"/>
  <c r="D22" i="1"/>
</calcChain>
</file>

<file path=xl/sharedStrings.xml><?xml version="1.0" encoding="utf-8"?>
<sst xmlns="http://schemas.openxmlformats.org/spreadsheetml/2006/main" count="130" uniqueCount="68">
  <si>
    <t>16 Hr Schedules</t>
  </si>
  <si>
    <t>You Call It !</t>
  </si>
  <si>
    <t># of HLH Days =</t>
  </si>
  <si>
    <t># of LLH Days =</t>
  </si>
  <si>
    <t>Wheeling</t>
  </si>
  <si>
    <t>Losses</t>
  </si>
  <si>
    <t>Delivered Price</t>
  </si>
  <si>
    <t>Price for HLH  =</t>
  </si>
  <si>
    <t>Price for LLH  =</t>
  </si>
  <si>
    <t>24 Hr Schedules</t>
  </si>
  <si>
    <t>Price for 16 LLH =</t>
  </si>
  <si>
    <t>Price for 8 LLH =</t>
  </si>
  <si>
    <t>Flat Price =</t>
  </si>
  <si>
    <t>"Off Peak" Price  =</t>
  </si>
  <si>
    <t>KW Month  to  MWH</t>
  </si>
  <si>
    <t>Hours per Month</t>
  </si>
  <si>
    <t>KW Month Price =</t>
  </si>
  <si>
    <t>Days per Month =</t>
  </si>
  <si>
    <t># of hrs/month =</t>
  </si>
  <si>
    <t>Hours per Month =</t>
  </si>
  <si>
    <t>$ per MWH =</t>
  </si>
  <si>
    <t>MWH</t>
  </si>
  <si>
    <t>BID</t>
  </si>
  <si>
    <t>ASK</t>
  </si>
  <si>
    <t>On Peak</t>
  </si>
  <si>
    <t>HLH</t>
  </si>
  <si>
    <t xml:space="preserve"> </t>
  </si>
  <si>
    <t>LLH</t>
  </si>
  <si>
    <t>Off Peak</t>
  </si>
  <si>
    <t>FLAT</t>
  </si>
  <si>
    <t>`</t>
  </si>
  <si>
    <t>S</t>
  </si>
  <si>
    <t>Flat</t>
  </si>
  <si>
    <t xml:space="preserve">Flat </t>
  </si>
  <si>
    <r>
      <t xml:space="preserve">Balance of Month   </t>
    </r>
    <r>
      <rPr>
        <b/>
        <sz val="10"/>
        <rFont val="Arial"/>
        <family val="2"/>
      </rPr>
      <t>(25 MW Block)</t>
    </r>
  </si>
  <si>
    <t>Days</t>
  </si>
  <si>
    <t>Price</t>
  </si>
  <si>
    <t>Buy</t>
  </si>
  <si>
    <t>at</t>
  </si>
  <si>
    <t>and</t>
  </si>
  <si>
    <t>Sell</t>
  </si>
  <si>
    <t xml:space="preserve"> =</t>
  </si>
  <si>
    <t xml:space="preserve">     To Breakeven :</t>
  </si>
  <si>
    <t xml:space="preserve">     To Show Profit :</t>
  </si>
  <si>
    <t>Quarterly Calculator</t>
  </si>
  <si>
    <t>Q3</t>
  </si>
  <si>
    <t>Input Monthly Prices:</t>
  </si>
  <si>
    <t>July</t>
  </si>
  <si>
    <t>August</t>
  </si>
  <si>
    <t>September</t>
  </si>
  <si>
    <t>October</t>
  </si>
  <si>
    <t>November</t>
  </si>
  <si>
    <t>December</t>
  </si>
  <si>
    <t>Q3 price</t>
  </si>
  <si>
    <t>Q4 price</t>
  </si>
  <si>
    <t>January</t>
  </si>
  <si>
    <t>February</t>
  </si>
  <si>
    <t>March</t>
  </si>
  <si>
    <t>April</t>
  </si>
  <si>
    <t>May</t>
  </si>
  <si>
    <t>June</t>
  </si>
  <si>
    <t>Q1 price</t>
  </si>
  <si>
    <t>Q2 price</t>
  </si>
  <si>
    <t>Q2-02</t>
  </si>
  <si>
    <t>Q3-02</t>
  </si>
  <si>
    <t>Q4-02</t>
  </si>
  <si>
    <t>Q1-02</t>
  </si>
  <si>
    <t>Q4-00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</si>
</sst>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#\ \ \x\ \ \1\6"/>
    <numFmt numFmtId="166" formatCode="#\ \ \x\ \ \1\6\ \="/>
  </numFmts>
  <fonts count="24" x14ac:knownFonts="1">
    <font>
      <sz val="10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b/>
      <sz val="12"/>
      <color indexed="32"/>
      <name val="Arial"/>
      <family val="2"/>
    </font>
    <font>
      <b/>
      <sz val="12"/>
      <color indexed="16"/>
      <name val="Arial"/>
    </font>
    <font>
      <b/>
      <sz val="14"/>
      <color indexed="16"/>
      <name val="Arial"/>
      <family val="2"/>
    </font>
    <font>
      <b/>
      <sz val="12"/>
      <color indexed="16"/>
      <name val="Arial"/>
      <family val="2"/>
    </font>
    <font>
      <b/>
      <sz val="12"/>
      <name val="Arial"/>
    </font>
    <font>
      <b/>
      <sz val="12"/>
      <color indexed="18"/>
      <name val="Arial"/>
      <family val="2"/>
    </font>
    <font>
      <sz val="8"/>
      <color indexed="37"/>
      <name val="Arial"/>
      <family val="2"/>
    </font>
    <font>
      <b/>
      <sz val="12"/>
      <color indexed="62"/>
      <name val="Arial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1"/>
      <color indexed="8"/>
      <name val="Arial"/>
      <family val="2"/>
    </font>
    <font>
      <b/>
      <sz val="11"/>
      <color indexed="8"/>
      <name val="Arial"/>
    </font>
    <font>
      <i/>
      <sz val="12"/>
      <color indexed="12"/>
      <name val="Arial"/>
      <family val="2"/>
    </font>
    <font>
      <b/>
      <i/>
      <sz val="12"/>
      <color indexed="13"/>
      <name val="Arial"/>
    </font>
    <font>
      <u/>
      <sz val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</fills>
  <borders count="6">
    <border>
      <left/>
      <right/>
      <top/>
      <bottom/>
      <diagonal/>
    </border>
    <border>
      <left/>
      <right/>
      <top style="thin">
        <color indexed="23"/>
      </top>
      <bottom style="thin">
        <color indexed="9"/>
      </bottom>
      <diagonal/>
    </border>
    <border>
      <left/>
      <right style="thin">
        <color indexed="9"/>
      </right>
      <top style="thin">
        <color indexed="23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0" borderId="0" xfId="0" applyNumberFormat="1" applyFont="1" applyAlignment="1" applyProtection="1">
      <alignment horizontal="center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 applyProtection="1">
      <alignment horizontal="right"/>
    </xf>
    <xf numFmtId="0" fontId="4" fillId="0" borderId="0" xfId="0" applyNumberFormat="1" applyFont="1" applyAlignment="1" applyProtection="1">
      <alignment horizontal="center"/>
      <protection locked="0"/>
    </xf>
    <xf numFmtId="164" fontId="4" fillId="0" borderId="0" xfId="0" applyNumberFormat="1" applyFont="1" applyAlignment="1" applyProtection="1">
      <alignment horizontal="center"/>
      <protection locked="0"/>
    </xf>
    <xf numFmtId="10" fontId="4" fillId="0" borderId="0" xfId="0" applyNumberFormat="1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</xf>
    <xf numFmtId="165" fontId="6" fillId="0" borderId="0" xfId="0" applyNumberFormat="1" applyFont="1" applyAlignment="1" applyProtection="1">
      <alignment horizontal="right"/>
    </xf>
    <xf numFmtId="166" fontId="6" fillId="0" borderId="0" xfId="0" applyNumberFormat="1" applyFont="1" applyAlignment="1" applyProtection="1">
      <alignment horizontal="right"/>
    </xf>
    <xf numFmtId="2" fontId="7" fillId="0" borderId="0" xfId="0" applyNumberFormat="1" applyFont="1" applyAlignment="1" applyProtection="1">
      <alignment horizontal="right"/>
    </xf>
    <xf numFmtId="2" fontId="6" fillId="0" borderId="0" xfId="0" applyNumberFormat="1" applyFont="1" applyAlignment="1" applyProtection="1">
      <alignment horizontal="right"/>
    </xf>
    <xf numFmtId="0" fontId="8" fillId="0" borderId="0" xfId="0" applyFont="1" applyAlignment="1" applyProtection="1">
      <alignment horizontal="center"/>
    </xf>
    <xf numFmtId="2" fontId="5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 applyProtection="1">
      <alignment horizontal="center"/>
    </xf>
    <xf numFmtId="0" fontId="10" fillId="0" borderId="0" xfId="0" applyFont="1" applyAlignment="1">
      <alignment horizontal="right"/>
    </xf>
    <xf numFmtId="164" fontId="10" fillId="0" borderId="0" xfId="0" applyNumberFormat="1" applyFont="1" applyAlignment="1">
      <alignment horizontal="center"/>
    </xf>
    <xf numFmtId="0" fontId="2" fillId="0" borderId="0" xfId="0" applyFont="1"/>
    <xf numFmtId="164" fontId="11" fillId="0" borderId="0" xfId="0" applyNumberFormat="1" applyFont="1" applyAlignment="1" applyProtection="1">
      <alignment horizontal="center"/>
      <protection locked="0"/>
    </xf>
    <xf numFmtId="0" fontId="3" fillId="0" borderId="0" xfId="0" applyFont="1"/>
    <xf numFmtId="1" fontId="11" fillId="0" borderId="0" xfId="0" applyNumberFormat="1" applyFont="1" applyAlignment="1" applyProtection="1">
      <alignment horizontal="center"/>
      <protection locked="0"/>
    </xf>
    <xf numFmtId="3" fontId="11" fillId="0" borderId="0" xfId="0" applyNumberFormat="1" applyFont="1" applyAlignment="1" applyProtection="1">
      <alignment horizontal="center"/>
      <protection locked="0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0" fontId="12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17" fontId="3" fillId="0" borderId="0" xfId="0" applyNumberFormat="1" applyFont="1"/>
    <xf numFmtId="17" fontId="0" fillId="0" borderId="0" xfId="0" applyNumberFormat="1"/>
    <xf numFmtId="0" fontId="14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1" xfId="0" applyFont="1" applyFill="1" applyBorder="1" applyAlignment="1"/>
    <xf numFmtId="0" fontId="12" fillId="2" borderId="2" xfId="0" applyFont="1" applyFill="1" applyBorder="1" applyAlignment="1"/>
    <xf numFmtId="0" fontId="3" fillId="0" borderId="0" xfId="0" applyFont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0" fontId="16" fillId="2" borderId="1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2" fillId="2" borderId="1" xfId="0" applyFont="1" applyFill="1" applyBorder="1" applyAlignment="1" applyProtection="1">
      <alignment horizontal="center"/>
      <protection locked="0"/>
    </xf>
    <xf numFmtId="2" fontId="12" fillId="2" borderId="1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Alignment="1">
      <alignment horizontal="center"/>
    </xf>
    <xf numFmtId="164" fontId="9" fillId="0" borderId="0" xfId="0" applyNumberFormat="1" applyFont="1" applyProtection="1">
      <protection locked="0"/>
    </xf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0" xfId="0" applyFont="1"/>
    <xf numFmtId="164" fontId="7" fillId="0" borderId="0" xfId="0" applyNumberFormat="1" applyFont="1"/>
    <xf numFmtId="0" fontId="0" fillId="0" borderId="0" xfId="0" applyProtection="1"/>
    <xf numFmtId="0" fontId="20" fillId="0" borderId="0" xfId="0" applyFont="1" applyAlignment="1">
      <alignment horizontal="right"/>
    </xf>
    <xf numFmtId="0" fontId="22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164" fontId="0" fillId="0" borderId="4" xfId="0" applyNumberFormat="1" applyBorder="1" applyAlignment="1" applyProtection="1">
      <alignment horizontal="center"/>
      <protection locked="0"/>
    </xf>
    <xf numFmtId="164" fontId="0" fillId="0" borderId="5" xfId="0" applyNumberFormat="1" applyBorder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23" fillId="0" borderId="0" xfId="0" applyFont="1"/>
    <xf numFmtId="164" fontId="7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43"/>
  <sheetViews>
    <sheetView tabSelected="1" zoomScale="75" workbookViewId="0">
      <selection activeCell="E6" sqref="E6"/>
    </sheetView>
  </sheetViews>
  <sheetFormatPr defaultRowHeight="12.75" x14ac:dyDescent="0.2"/>
  <cols>
    <col min="1" max="1" width="4" customWidth="1"/>
  </cols>
  <sheetData>
    <row r="2" spans="2:71" x14ac:dyDescent="0.2">
      <c r="B2" s="30"/>
      <c r="C2" s="30"/>
      <c r="D2" s="31" t="s">
        <v>21</v>
      </c>
      <c r="E2" s="31" t="s">
        <v>22</v>
      </c>
      <c r="F2" s="31" t="s">
        <v>23</v>
      </c>
      <c r="G2" s="31"/>
      <c r="H2" s="31"/>
      <c r="I2" s="31"/>
      <c r="J2" s="31"/>
      <c r="K2" s="31"/>
      <c r="N2" s="32">
        <v>36161</v>
      </c>
      <c r="O2" s="32">
        <v>36192</v>
      </c>
      <c r="P2" s="32">
        <v>36220</v>
      </c>
      <c r="Q2" s="32">
        <v>36251</v>
      </c>
      <c r="R2" s="32">
        <v>36281</v>
      </c>
      <c r="S2" s="32">
        <v>36312</v>
      </c>
      <c r="AM2" s="33"/>
    </row>
    <row r="3" spans="2:71" ht="15" x14ac:dyDescent="0.25">
      <c r="B3" s="34" t="s">
        <v>24</v>
      </c>
      <c r="C3" s="35"/>
      <c r="D3" s="44">
        <v>80</v>
      </c>
      <c r="E3" s="45">
        <v>26</v>
      </c>
      <c r="F3" s="45">
        <v>105</v>
      </c>
      <c r="G3" s="36"/>
      <c r="H3" s="36"/>
      <c r="I3" s="36"/>
      <c r="J3" s="36"/>
      <c r="K3" s="37"/>
      <c r="M3" s="38" t="s">
        <v>25</v>
      </c>
      <c r="N3">
        <v>400</v>
      </c>
      <c r="O3">
        <v>384</v>
      </c>
      <c r="P3">
        <v>432</v>
      </c>
      <c r="Q3">
        <v>416</v>
      </c>
      <c r="R3">
        <v>400</v>
      </c>
      <c r="S3">
        <v>416</v>
      </c>
    </row>
    <row r="4" spans="2:71" x14ac:dyDescent="0.2">
      <c r="B4" s="35"/>
      <c r="C4" s="35"/>
      <c r="D4" s="39"/>
      <c r="E4" s="39" t="s">
        <v>26</v>
      </c>
      <c r="F4" s="39"/>
      <c r="G4" s="30"/>
      <c r="H4" s="30"/>
      <c r="I4" s="30"/>
      <c r="J4" s="30"/>
      <c r="K4" s="30"/>
      <c r="M4" s="38" t="s">
        <v>27</v>
      </c>
      <c r="N4">
        <v>344</v>
      </c>
      <c r="O4">
        <v>288</v>
      </c>
      <c r="P4">
        <v>312</v>
      </c>
      <c r="Q4">
        <v>304</v>
      </c>
      <c r="R4">
        <v>344</v>
      </c>
      <c r="S4">
        <v>304</v>
      </c>
    </row>
    <row r="5" spans="2:71" ht="15" x14ac:dyDescent="0.25">
      <c r="B5" s="40" t="s">
        <v>28</v>
      </c>
      <c r="C5" s="35"/>
      <c r="D5" s="44">
        <v>232</v>
      </c>
      <c r="E5" s="45">
        <v>19</v>
      </c>
      <c r="F5" s="45">
        <v>48.5</v>
      </c>
      <c r="G5" s="36"/>
      <c r="H5" s="36"/>
      <c r="I5" s="36"/>
      <c r="J5" s="36"/>
      <c r="K5" s="37"/>
      <c r="M5" s="38" t="s">
        <v>29</v>
      </c>
      <c r="N5">
        <v>744</v>
      </c>
      <c r="O5">
        <v>672</v>
      </c>
      <c r="P5">
        <v>744</v>
      </c>
      <c r="Q5">
        <v>720</v>
      </c>
      <c r="R5">
        <v>744</v>
      </c>
      <c r="S5">
        <v>720</v>
      </c>
    </row>
    <row r="6" spans="2:71" x14ac:dyDescent="0.2">
      <c r="B6" s="35"/>
      <c r="C6" s="35"/>
      <c r="D6" s="39" t="s">
        <v>26</v>
      </c>
      <c r="E6" s="39"/>
      <c r="F6" s="39"/>
      <c r="G6" s="30"/>
      <c r="H6" s="30"/>
      <c r="I6" s="30"/>
      <c r="J6" s="30"/>
      <c r="K6" s="30"/>
      <c r="BR6" t="s">
        <v>30</v>
      </c>
      <c r="BS6" t="s">
        <v>31</v>
      </c>
    </row>
    <row r="7" spans="2:71" ht="15.75" x14ac:dyDescent="0.25">
      <c r="B7" s="40" t="s">
        <v>32</v>
      </c>
      <c r="C7" s="35"/>
      <c r="D7" s="41">
        <f>D3+D5</f>
        <v>312</v>
      </c>
      <c r="E7" s="42">
        <f>E3*(D3/D7)+E5*(D5/D7)</f>
        <v>20.794871794871796</v>
      </c>
      <c r="F7" s="42">
        <f>F3*(D3/D7)+F5*(D5/D7)</f>
        <v>62.987179487179482</v>
      </c>
      <c r="G7" s="36"/>
      <c r="H7" s="36"/>
      <c r="I7" s="36"/>
      <c r="J7" s="36"/>
      <c r="K7" s="37"/>
    </row>
    <row r="8" spans="2:71" x14ac:dyDescent="0.2">
      <c r="B8" s="35"/>
      <c r="C8" s="35"/>
      <c r="D8" s="30"/>
      <c r="E8" s="30"/>
      <c r="F8" s="30"/>
      <c r="G8" s="30"/>
      <c r="H8" s="30"/>
      <c r="I8" s="30"/>
      <c r="J8" s="30"/>
      <c r="K8" s="30"/>
      <c r="N8" s="32">
        <v>36342</v>
      </c>
      <c r="O8" s="32">
        <v>36373</v>
      </c>
      <c r="P8" s="32">
        <v>36770</v>
      </c>
      <c r="Q8" s="32">
        <v>36800</v>
      </c>
      <c r="R8" s="32">
        <v>36831</v>
      </c>
      <c r="S8" s="32">
        <v>36861</v>
      </c>
    </row>
    <row r="9" spans="2:71" x14ac:dyDescent="0.2">
      <c r="B9" s="43"/>
      <c r="C9" s="43"/>
      <c r="D9" s="30"/>
      <c r="E9" s="30"/>
      <c r="F9" s="30"/>
      <c r="G9" s="30"/>
      <c r="H9" s="30"/>
      <c r="I9" s="30"/>
      <c r="J9" s="30"/>
      <c r="K9" s="30"/>
      <c r="M9" s="38" t="s">
        <v>25</v>
      </c>
      <c r="N9">
        <v>416</v>
      </c>
      <c r="O9">
        <v>416</v>
      </c>
      <c r="P9">
        <v>384</v>
      </c>
      <c r="Q9">
        <v>432</v>
      </c>
      <c r="R9">
        <v>400</v>
      </c>
      <c r="S9">
        <v>400</v>
      </c>
    </row>
    <row r="10" spans="2:71" x14ac:dyDescent="0.2">
      <c r="M10" s="38" t="s">
        <v>27</v>
      </c>
      <c r="N10">
        <v>328</v>
      </c>
      <c r="O10">
        <v>328</v>
      </c>
      <c r="P10">
        <v>336</v>
      </c>
      <c r="Q10">
        <v>312</v>
      </c>
      <c r="R10">
        <v>320</v>
      </c>
      <c r="S10">
        <v>344</v>
      </c>
    </row>
    <row r="11" spans="2:71" x14ac:dyDescent="0.2">
      <c r="M11" s="38" t="s">
        <v>29</v>
      </c>
      <c r="N11">
        <v>744</v>
      </c>
      <c r="O11">
        <v>744</v>
      </c>
      <c r="P11">
        <f>SUM(P9:P10)</f>
        <v>720</v>
      </c>
      <c r="Q11">
        <f>SUM(Q9:Q10)</f>
        <v>744</v>
      </c>
      <c r="R11">
        <f>SUM(R9:R10)</f>
        <v>720</v>
      </c>
      <c r="S11">
        <f>SUM(S9:S10)</f>
        <v>744</v>
      </c>
    </row>
    <row r="12" spans="2:71" x14ac:dyDescent="0.2">
      <c r="B12" s="30"/>
      <c r="C12" s="30"/>
      <c r="D12" s="31" t="s">
        <v>21</v>
      </c>
      <c r="E12" s="31" t="s">
        <v>22</v>
      </c>
      <c r="F12" s="31" t="s">
        <v>23</v>
      </c>
      <c r="G12" s="31"/>
      <c r="H12" s="31"/>
      <c r="I12" s="31"/>
      <c r="J12" s="31"/>
      <c r="K12" s="31"/>
    </row>
    <row r="13" spans="2:71" x14ac:dyDescent="0.2">
      <c r="B13" s="43" t="s">
        <v>24</v>
      </c>
      <c r="C13" s="35"/>
      <c r="D13" s="44">
        <v>16</v>
      </c>
      <c r="E13" s="45">
        <v>20</v>
      </c>
      <c r="F13" s="45">
        <v>25.25</v>
      </c>
      <c r="G13" s="36"/>
      <c r="H13" s="36"/>
      <c r="I13" s="36"/>
      <c r="J13" s="36"/>
      <c r="K13" s="37"/>
    </row>
    <row r="14" spans="2:71" x14ac:dyDescent="0.2">
      <c r="B14" s="35"/>
      <c r="C14" s="35"/>
      <c r="D14" s="39"/>
      <c r="E14" s="39"/>
      <c r="F14" s="39"/>
      <c r="G14" s="30"/>
      <c r="H14" s="30"/>
      <c r="I14" s="30"/>
      <c r="J14" s="30"/>
      <c r="K14" s="30"/>
      <c r="N14" s="32">
        <v>37257</v>
      </c>
      <c r="O14" s="32">
        <v>37288</v>
      </c>
      <c r="P14" s="32">
        <v>37316</v>
      </c>
      <c r="Q14" s="32">
        <v>37347</v>
      </c>
      <c r="R14" s="32">
        <v>37377</v>
      </c>
      <c r="S14" s="32">
        <v>37408</v>
      </c>
    </row>
    <row r="15" spans="2:71" x14ac:dyDescent="0.2">
      <c r="B15" s="43" t="s">
        <v>33</v>
      </c>
      <c r="C15" s="35"/>
      <c r="D15" s="44">
        <v>40</v>
      </c>
      <c r="E15" s="45">
        <v>15.5</v>
      </c>
      <c r="F15" s="45">
        <v>20</v>
      </c>
      <c r="G15" s="36"/>
      <c r="H15" s="36"/>
      <c r="I15" s="36"/>
      <c r="J15" s="36"/>
      <c r="K15" s="37"/>
      <c r="M15" s="38" t="s">
        <v>25</v>
      </c>
      <c r="N15" s="59">
        <v>416</v>
      </c>
      <c r="O15" s="59">
        <v>384</v>
      </c>
      <c r="P15" s="59">
        <v>416</v>
      </c>
      <c r="Q15" s="59">
        <v>416</v>
      </c>
      <c r="R15" s="59">
        <v>416</v>
      </c>
      <c r="S15" s="59">
        <v>400</v>
      </c>
    </row>
    <row r="16" spans="2:71" x14ac:dyDescent="0.2">
      <c r="B16" s="35"/>
      <c r="C16" s="35"/>
      <c r="D16" s="39"/>
      <c r="E16" s="39"/>
      <c r="F16" s="39"/>
      <c r="G16" s="30"/>
      <c r="H16" s="30"/>
      <c r="I16" s="30"/>
      <c r="J16" s="30"/>
      <c r="K16" s="30"/>
      <c r="M16" s="38" t="s">
        <v>27</v>
      </c>
      <c r="N16" s="59">
        <v>328</v>
      </c>
      <c r="O16" s="59">
        <v>288</v>
      </c>
      <c r="P16" s="59">
        <v>328</v>
      </c>
      <c r="Q16" s="59">
        <v>304</v>
      </c>
      <c r="R16" s="59">
        <v>328</v>
      </c>
      <c r="S16" s="59">
        <v>320</v>
      </c>
    </row>
    <row r="17" spans="2:19" ht="15" x14ac:dyDescent="0.2">
      <c r="B17" s="43" t="s">
        <v>28</v>
      </c>
      <c r="C17" s="35"/>
      <c r="D17" s="41">
        <f>D15-D13</f>
        <v>24</v>
      </c>
      <c r="E17" s="42">
        <f>(E15-E13*(D13/D15))/(D17/D15)</f>
        <v>12.5</v>
      </c>
      <c r="F17" s="42">
        <f>(F15-F13*(D13/D15))/(D17/D15)</f>
        <v>16.5</v>
      </c>
      <c r="G17" s="36"/>
      <c r="H17" s="36"/>
      <c r="I17" s="36"/>
      <c r="J17" s="36"/>
      <c r="K17" s="37"/>
      <c r="M17" s="38" t="s">
        <v>29</v>
      </c>
      <c r="N17" s="59">
        <f t="shared" ref="N17:S17" si="0">SUM(N15:N16)</f>
        <v>744</v>
      </c>
      <c r="O17" s="59">
        <f t="shared" si="0"/>
        <v>672</v>
      </c>
      <c r="P17" s="59">
        <f t="shared" si="0"/>
        <v>744</v>
      </c>
      <c r="Q17" s="59">
        <f t="shared" si="0"/>
        <v>720</v>
      </c>
      <c r="R17" s="59">
        <f t="shared" si="0"/>
        <v>744</v>
      </c>
      <c r="S17" s="59">
        <f t="shared" si="0"/>
        <v>720</v>
      </c>
    </row>
    <row r="18" spans="2:19" x14ac:dyDescent="0.2">
      <c r="B18" s="35"/>
      <c r="C18" s="35"/>
      <c r="D18" s="30"/>
      <c r="E18" s="30"/>
      <c r="F18" s="30"/>
      <c r="G18" s="30"/>
      <c r="H18" s="30"/>
      <c r="I18" s="30"/>
      <c r="J18" s="30"/>
      <c r="K18" s="30"/>
    </row>
    <row r="19" spans="2:19" x14ac:dyDescent="0.2">
      <c r="B19" s="43"/>
      <c r="C19" s="43"/>
      <c r="D19" s="30"/>
      <c r="E19" s="30"/>
      <c r="F19" s="30"/>
      <c r="G19" s="30"/>
      <c r="H19" s="30"/>
      <c r="I19" s="30"/>
      <c r="J19" s="30"/>
      <c r="K19" s="30"/>
    </row>
    <row r="20" spans="2:19" x14ac:dyDescent="0.2">
      <c r="N20" s="32">
        <v>37438</v>
      </c>
      <c r="O20" s="32">
        <v>37469</v>
      </c>
      <c r="P20" s="32">
        <v>37500</v>
      </c>
      <c r="Q20" s="32">
        <v>37530</v>
      </c>
      <c r="R20" s="32">
        <v>37561</v>
      </c>
      <c r="S20" s="32">
        <v>37591</v>
      </c>
    </row>
    <row r="21" spans="2:19" x14ac:dyDescent="0.2">
      <c r="M21" s="38" t="s">
        <v>25</v>
      </c>
      <c r="N21" s="59">
        <v>416</v>
      </c>
      <c r="O21" s="59">
        <v>432</v>
      </c>
      <c r="P21" s="59">
        <v>384</v>
      </c>
      <c r="Q21">
        <v>432</v>
      </c>
      <c r="R21">
        <v>400</v>
      </c>
      <c r="S21">
        <v>400</v>
      </c>
    </row>
    <row r="22" spans="2:19" x14ac:dyDescent="0.2">
      <c r="B22" s="30"/>
      <c r="C22" s="30"/>
      <c r="D22" s="31" t="s">
        <v>21</v>
      </c>
      <c r="E22" s="31" t="s">
        <v>22</v>
      </c>
      <c r="F22" s="31" t="s">
        <v>23</v>
      </c>
      <c r="G22" s="31"/>
      <c r="H22" s="31"/>
      <c r="I22" s="31"/>
      <c r="J22" s="31"/>
      <c r="K22" s="31"/>
      <c r="M22" s="38" t="s">
        <v>27</v>
      </c>
      <c r="N22" s="59">
        <v>328</v>
      </c>
      <c r="O22" s="59">
        <v>312</v>
      </c>
      <c r="P22" s="59">
        <v>336</v>
      </c>
      <c r="Q22">
        <v>313</v>
      </c>
      <c r="R22">
        <v>320</v>
      </c>
      <c r="S22">
        <v>344</v>
      </c>
    </row>
    <row r="23" spans="2:19" x14ac:dyDescent="0.2">
      <c r="B23" s="43" t="s">
        <v>32</v>
      </c>
      <c r="C23" s="35"/>
      <c r="D23" s="44">
        <v>744</v>
      </c>
      <c r="E23" s="45">
        <v>14.3</v>
      </c>
      <c r="F23" s="45">
        <v>22.5</v>
      </c>
      <c r="G23" s="36"/>
      <c r="H23" s="36"/>
      <c r="I23" s="36"/>
      <c r="J23" s="36"/>
      <c r="K23" s="37"/>
      <c r="M23" s="38" t="s">
        <v>29</v>
      </c>
      <c r="N23" s="59">
        <f>SUM(N21:N22)</f>
        <v>744</v>
      </c>
      <c r="O23" s="59">
        <f>SUM(O21:O22)</f>
        <v>744</v>
      </c>
      <c r="P23" s="59">
        <f>SUM(P21:P22)</f>
        <v>720</v>
      </c>
      <c r="Q23">
        <v>745</v>
      </c>
      <c r="R23">
        <v>720</v>
      </c>
      <c r="S23">
        <v>744</v>
      </c>
    </row>
    <row r="24" spans="2:19" x14ac:dyDescent="0.2">
      <c r="B24" s="35"/>
      <c r="C24" s="35"/>
      <c r="D24" s="39"/>
      <c r="E24" s="39"/>
      <c r="F24" s="39"/>
      <c r="G24" s="30"/>
      <c r="H24" s="30"/>
      <c r="I24" s="30"/>
      <c r="J24" s="30"/>
      <c r="K24" s="30"/>
    </row>
    <row r="25" spans="2:19" x14ac:dyDescent="0.2">
      <c r="B25" s="43" t="s">
        <v>28</v>
      </c>
      <c r="C25" s="35"/>
      <c r="D25" s="44">
        <v>312</v>
      </c>
      <c r="E25" s="45">
        <v>12.3</v>
      </c>
      <c r="F25" s="45">
        <v>13</v>
      </c>
      <c r="G25" s="36"/>
      <c r="H25" s="36"/>
      <c r="I25" s="36"/>
      <c r="J25" s="36"/>
      <c r="K25" s="37"/>
    </row>
    <row r="26" spans="2:19" x14ac:dyDescent="0.2">
      <c r="B26" s="35"/>
      <c r="C26" s="35"/>
      <c r="D26" s="39"/>
      <c r="E26" s="39"/>
      <c r="F26" s="39"/>
      <c r="G26" s="30"/>
      <c r="H26" s="30"/>
      <c r="I26" s="30"/>
      <c r="J26" s="30"/>
      <c r="K26" s="30"/>
      <c r="N26" s="38"/>
      <c r="O26" s="38" t="s">
        <v>63</v>
      </c>
      <c r="P26" s="38" t="s">
        <v>64</v>
      </c>
      <c r="Q26" s="38" t="s">
        <v>65</v>
      </c>
      <c r="R26" s="38" t="s">
        <v>66</v>
      </c>
      <c r="S26" s="38" t="s">
        <v>67</v>
      </c>
    </row>
    <row r="27" spans="2:19" ht="15" x14ac:dyDescent="0.2">
      <c r="B27" s="43" t="s">
        <v>24</v>
      </c>
      <c r="C27" s="35"/>
      <c r="D27" s="41">
        <f>D23-D25</f>
        <v>432</v>
      </c>
      <c r="E27" s="42">
        <f>(E23-E25*(D25/D23))/(D27/D23)</f>
        <v>15.744444444444444</v>
      </c>
      <c r="F27" s="42">
        <f>(F23-F25*(D25/D23))/(D27/D23)</f>
        <v>29.361111111111107</v>
      </c>
      <c r="G27" s="36"/>
      <c r="H27" s="36"/>
      <c r="I27" s="36"/>
      <c r="J27" s="36"/>
      <c r="K27" s="37"/>
      <c r="M27" s="38" t="s">
        <v>25</v>
      </c>
      <c r="O27">
        <f>SUM(Q15:S15)</f>
        <v>1232</v>
      </c>
      <c r="P27">
        <f>SUM(N21:P21)</f>
        <v>1232</v>
      </c>
      <c r="Q27">
        <f>SUM(Q21:S21)</f>
        <v>1232</v>
      </c>
      <c r="R27">
        <f>SUM(N15:P15)</f>
        <v>1216</v>
      </c>
      <c r="S27">
        <f>SUM(Q9:S9)</f>
        <v>1232</v>
      </c>
    </row>
    <row r="28" spans="2:19" x14ac:dyDescent="0.2">
      <c r="B28" s="35"/>
      <c r="C28" s="35"/>
      <c r="D28" s="30"/>
      <c r="E28" s="30"/>
      <c r="F28" s="30"/>
      <c r="G28" s="30"/>
      <c r="H28" s="30"/>
      <c r="I28" s="30"/>
      <c r="J28" s="30"/>
      <c r="K28" s="30"/>
      <c r="M28" s="38" t="s">
        <v>27</v>
      </c>
      <c r="O28">
        <f>O29-O27</f>
        <v>952</v>
      </c>
      <c r="P28">
        <f>P29-P27</f>
        <v>976</v>
      </c>
      <c r="Q28">
        <f>Q29-Q27</f>
        <v>977</v>
      </c>
      <c r="R28">
        <f>R29-R27</f>
        <v>944</v>
      </c>
      <c r="S28">
        <f>S29-S27</f>
        <v>976</v>
      </c>
    </row>
    <row r="29" spans="2:19" x14ac:dyDescent="0.2">
      <c r="B29" s="43"/>
      <c r="C29" s="43"/>
      <c r="D29" s="30"/>
      <c r="E29" s="30"/>
      <c r="F29" s="30"/>
      <c r="G29" s="30"/>
      <c r="H29" s="30"/>
      <c r="I29" s="30"/>
      <c r="J29" s="30"/>
      <c r="K29" s="30"/>
      <c r="M29" s="38" t="s">
        <v>29</v>
      </c>
      <c r="O29">
        <f>SUM(Q17:S17)</f>
        <v>2184</v>
      </c>
      <c r="P29">
        <f>SUM(N23:P23)</f>
        <v>2208</v>
      </c>
      <c r="Q29">
        <f>SUM(Q23:S23)</f>
        <v>2209</v>
      </c>
      <c r="R29">
        <f>SUM(N17:P17)</f>
        <v>2160</v>
      </c>
      <c r="S29">
        <f>SUM(Q11:S11)</f>
        <v>2208</v>
      </c>
    </row>
    <row r="32" spans="2:19" x14ac:dyDescent="0.2">
      <c r="B32" t="s">
        <v>44</v>
      </c>
    </row>
    <row r="34" spans="2:19" x14ac:dyDescent="0.2">
      <c r="B34" t="s">
        <v>45</v>
      </c>
    </row>
    <row r="36" spans="2:19" x14ac:dyDescent="0.2">
      <c r="B36" t="s">
        <v>46</v>
      </c>
    </row>
    <row r="38" spans="2:19" ht="14.25" x14ac:dyDescent="0.2">
      <c r="B38" s="54" t="s">
        <v>47</v>
      </c>
      <c r="C38" s="54" t="s">
        <v>48</v>
      </c>
      <c r="D38" s="54" t="s">
        <v>49</v>
      </c>
      <c r="E38" s="54"/>
      <c r="F38" s="54"/>
      <c r="G38" s="54" t="s">
        <v>50</v>
      </c>
      <c r="H38" s="54" t="s">
        <v>51</v>
      </c>
      <c r="I38" s="54" t="s">
        <v>52</v>
      </c>
      <c r="L38" s="54" t="s">
        <v>55</v>
      </c>
      <c r="M38" s="54" t="s">
        <v>56</v>
      </c>
      <c r="N38" s="54" t="s">
        <v>57</v>
      </c>
      <c r="Q38" s="54" t="s">
        <v>58</v>
      </c>
      <c r="R38" s="54" t="s">
        <v>59</v>
      </c>
      <c r="S38" s="54" t="s">
        <v>60</v>
      </c>
    </row>
    <row r="39" spans="2:19" x14ac:dyDescent="0.2">
      <c r="B39" s="55">
        <v>52</v>
      </c>
      <c r="C39" s="56">
        <v>61</v>
      </c>
      <c r="D39" s="57">
        <v>50</v>
      </c>
      <c r="E39" s="58"/>
      <c r="F39" s="58"/>
      <c r="G39" s="55">
        <v>37</v>
      </c>
      <c r="H39" s="56">
        <v>35</v>
      </c>
      <c r="I39" s="57">
        <v>36</v>
      </c>
      <c r="L39" s="55">
        <v>39.25</v>
      </c>
      <c r="M39" s="56">
        <v>37</v>
      </c>
      <c r="N39" s="57">
        <v>36.5</v>
      </c>
      <c r="Q39" s="55">
        <v>38</v>
      </c>
      <c r="R39" s="56">
        <v>35</v>
      </c>
      <c r="S39" s="57">
        <v>45</v>
      </c>
    </row>
    <row r="43" spans="2:19" x14ac:dyDescent="0.2">
      <c r="B43" t="s">
        <v>53</v>
      </c>
      <c r="C43" s="55">
        <f>((N21*B39)+(O21*C39)+(P21*D39))/SUM(N21:P21)</f>
        <v>54.532467532467535</v>
      </c>
      <c r="G43" t="s">
        <v>54</v>
      </c>
      <c r="H43" s="55">
        <f>((Q21*G39)+(R21*H39)+(S21*I39))/SUM(Q21:S21)</f>
        <v>36.025974025974023</v>
      </c>
      <c r="L43" t="s">
        <v>61</v>
      </c>
      <c r="M43" s="55">
        <f>((N15*L39)+(O15*M39)+(P15*N39))/SUM(N15:P15)</f>
        <v>37.598684210526315</v>
      </c>
      <c r="Q43" t="s">
        <v>62</v>
      </c>
      <c r="R43" s="55">
        <f>((Q15*Q39)+(R15*R39)+(S15*S39))/SUM(Q15:S15)</f>
        <v>39.259740259740262</v>
      </c>
    </row>
  </sheetData>
  <sheetProtection sheet="1" objects="1" scenarios="1"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F7" sqref="F7"/>
    </sheetView>
  </sheetViews>
  <sheetFormatPr defaultRowHeight="12.75" x14ac:dyDescent="0.2"/>
  <cols>
    <col min="3" max="3" width="4.7109375" customWidth="1"/>
    <col min="4" max="4" width="8.5703125" customWidth="1"/>
    <col min="5" max="5" width="2.7109375" customWidth="1"/>
    <col min="6" max="6" width="16.7109375" customWidth="1"/>
    <col min="7" max="7" width="2.7109375" customWidth="1"/>
    <col min="15" max="15" width="9.5703125" bestFit="1" customWidth="1"/>
  </cols>
  <sheetData>
    <row r="1" spans="1:15" ht="15.75" x14ac:dyDescent="0.25">
      <c r="A1" s="21" t="s">
        <v>34</v>
      </c>
      <c r="J1" s="21" t="s">
        <v>34</v>
      </c>
    </row>
    <row r="2" spans="1:15" x14ac:dyDescent="0.2">
      <c r="D2" s="38" t="s">
        <v>35</v>
      </c>
      <c r="F2" s="38" t="s">
        <v>36</v>
      </c>
      <c r="H2" s="46"/>
      <c r="M2" s="38" t="s">
        <v>35</v>
      </c>
      <c r="O2" s="38" t="s">
        <v>36</v>
      </c>
    </row>
    <row r="3" spans="1:15" ht="5.25" customHeight="1" x14ac:dyDescent="0.2">
      <c r="D3" s="46"/>
      <c r="F3" s="46"/>
      <c r="M3" s="46"/>
      <c r="O3" s="46"/>
    </row>
    <row r="4" spans="1:15" ht="15.75" x14ac:dyDescent="0.25">
      <c r="C4" s="16" t="s">
        <v>37</v>
      </c>
      <c r="D4" s="15">
        <v>25</v>
      </c>
      <c r="E4" t="s">
        <v>38</v>
      </c>
      <c r="F4" s="47">
        <v>33.25</v>
      </c>
      <c r="L4" s="16" t="s">
        <v>37</v>
      </c>
      <c r="M4" s="15">
        <v>1</v>
      </c>
      <c r="N4" t="s">
        <v>38</v>
      </c>
      <c r="O4" s="47">
        <v>100</v>
      </c>
    </row>
    <row r="5" spans="1:15" ht="9" customHeight="1" x14ac:dyDescent="0.2">
      <c r="B5" s="48" t="s">
        <v>39</v>
      </c>
      <c r="K5" s="48" t="s">
        <v>39</v>
      </c>
    </row>
    <row r="6" spans="1:15" ht="15.75" x14ac:dyDescent="0.25">
      <c r="C6" s="16" t="s">
        <v>40</v>
      </c>
      <c r="D6" s="15">
        <v>12</v>
      </c>
      <c r="E6" t="s">
        <v>38</v>
      </c>
      <c r="F6" s="47">
        <v>31</v>
      </c>
      <c r="L6" s="16" t="s">
        <v>40</v>
      </c>
      <c r="M6" s="15">
        <v>19</v>
      </c>
      <c r="N6" t="s">
        <v>38</v>
      </c>
      <c r="O6" s="47">
        <v>47</v>
      </c>
    </row>
    <row r="9" spans="1:15" ht="15.75" x14ac:dyDescent="0.25">
      <c r="A9" s="23" t="s">
        <v>42</v>
      </c>
      <c r="C9" s="49" t="str">
        <f>IF(D4&gt;D6,"Sell","Buy")</f>
        <v>Sell</v>
      </c>
      <c r="D9" s="17">
        <f>ABS(D4-D6)</f>
        <v>13</v>
      </c>
      <c r="E9" s="50" t="s">
        <v>38</v>
      </c>
      <c r="F9" s="51">
        <f>IF(D4-D6=0,0,ABS(((D4*16*F4)-(D6*16*F6))/(D9*16)))</f>
        <v>35.32692307692308</v>
      </c>
      <c r="J9" s="23" t="s">
        <v>42</v>
      </c>
      <c r="L9" s="49" t="str">
        <f>IF(M4&gt;M6,"Sell","Buy")</f>
        <v>Buy</v>
      </c>
      <c r="M9" s="17">
        <f>ABS(M4-M6)</f>
        <v>18</v>
      </c>
      <c r="N9" s="50" t="s">
        <v>38</v>
      </c>
      <c r="O9" s="51">
        <f>IF(M4-M6=0,0,ABS(((M4*16*O4)-(M6*16*O6))/(M9*16)))</f>
        <v>44.055555555555557</v>
      </c>
    </row>
    <row r="11" spans="1:15" ht="15.75" x14ac:dyDescent="0.25">
      <c r="A11" s="23" t="s">
        <v>43</v>
      </c>
      <c r="C11" s="49" t="str">
        <f>C9</f>
        <v>Sell</v>
      </c>
      <c r="D11" s="17">
        <f>D9</f>
        <v>13</v>
      </c>
      <c r="E11" s="50" t="s">
        <v>38</v>
      </c>
      <c r="F11" s="47">
        <v>65</v>
      </c>
      <c r="J11" s="23" t="s">
        <v>43</v>
      </c>
      <c r="L11" s="49" t="str">
        <f>L9</f>
        <v>Buy</v>
      </c>
      <c r="M11" s="17">
        <f>M9</f>
        <v>18</v>
      </c>
      <c r="N11" s="50" t="s">
        <v>38</v>
      </c>
      <c r="O11" s="47">
        <v>45.5</v>
      </c>
    </row>
    <row r="12" spans="1:15" ht="15.75" x14ac:dyDescent="0.25">
      <c r="B12" s="52"/>
      <c r="C12" s="53" t="s">
        <v>41</v>
      </c>
      <c r="D12" s="60">
        <f>IF(C9="Buy",(F9-F11)*D9*16*25,(F9-F11)*D9*16*25*-1)</f>
        <v>154299.99999999997</v>
      </c>
      <c r="E12" s="60"/>
      <c r="F12" s="60"/>
      <c r="K12" s="52"/>
      <c r="L12" s="53" t="s">
        <v>41</v>
      </c>
      <c r="M12" s="60">
        <f>IF(L9="Buy",(O9-O11)*M9*16*25,(O9-O11)*M9*16*25*-1)</f>
        <v>-10399.999999999989</v>
      </c>
      <c r="N12" s="60"/>
      <c r="O12" s="60"/>
    </row>
    <row r="15" spans="1:15" ht="15.75" x14ac:dyDescent="0.25">
      <c r="A15" s="21" t="s">
        <v>34</v>
      </c>
    </row>
    <row r="16" spans="1:15" x14ac:dyDescent="0.2">
      <c r="D16" s="38" t="s">
        <v>35</v>
      </c>
      <c r="F16" s="38" t="s">
        <v>36</v>
      </c>
    </row>
    <row r="17" spans="1:6" x14ac:dyDescent="0.2">
      <c r="D17" s="46"/>
      <c r="F17" s="46"/>
    </row>
    <row r="18" spans="1:6" ht="15.75" x14ac:dyDescent="0.25">
      <c r="C18" s="16" t="s">
        <v>37</v>
      </c>
      <c r="D18" s="15">
        <v>20</v>
      </c>
      <c r="E18" t="s">
        <v>38</v>
      </c>
      <c r="F18" s="47">
        <v>33.75</v>
      </c>
    </row>
    <row r="19" spans="1:6" x14ac:dyDescent="0.2">
      <c r="B19" s="48" t="s">
        <v>39</v>
      </c>
    </row>
    <row r="20" spans="1:6" ht="15.75" x14ac:dyDescent="0.25">
      <c r="C20" s="16" t="s">
        <v>40</v>
      </c>
      <c r="D20" s="15">
        <v>2</v>
      </c>
      <c r="E20" t="s">
        <v>38</v>
      </c>
      <c r="F20" s="47">
        <v>20</v>
      </c>
    </row>
    <row r="23" spans="1:6" ht="15.75" x14ac:dyDescent="0.25">
      <c r="A23" s="23" t="s">
        <v>42</v>
      </c>
      <c r="C23" s="49" t="str">
        <f>IF(D18&gt;D20,"Sell","Buy")</f>
        <v>Sell</v>
      </c>
      <c r="D23" s="17">
        <f>ABS(D18-D20)</f>
        <v>18</v>
      </c>
      <c r="E23" s="50" t="s">
        <v>38</v>
      </c>
      <c r="F23" s="51">
        <f>IF(D18-D20=0,0,ABS(((D18*16*F18)-(D20*16*F20))/(D23*16)))</f>
        <v>35.277777777777779</v>
      </c>
    </row>
    <row r="25" spans="1:6" ht="15.75" x14ac:dyDescent="0.25">
      <c r="A25" s="23" t="s">
        <v>43</v>
      </c>
      <c r="C25" s="49" t="str">
        <f>C23</f>
        <v>Sell</v>
      </c>
      <c r="D25" s="17">
        <f>D23</f>
        <v>18</v>
      </c>
      <c r="E25" s="50" t="s">
        <v>38</v>
      </c>
      <c r="F25" s="47">
        <v>33</v>
      </c>
    </row>
    <row r="26" spans="1:6" ht="15.75" x14ac:dyDescent="0.25">
      <c r="B26" s="52"/>
      <c r="C26" s="53" t="s">
        <v>41</v>
      </c>
      <c r="D26" s="60">
        <f>IF(C23="Buy",(F23-F25)*D23*16*25,(F23-F25)*D23*16*25*-1)</f>
        <v>-16400.000000000007</v>
      </c>
      <c r="E26" s="60"/>
      <c r="F26" s="60"/>
    </row>
  </sheetData>
  <mergeCells count="3">
    <mergeCell ref="D12:F12"/>
    <mergeCell ref="M12:O12"/>
    <mergeCell ref="D26:F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75" workbookViewId="0">
      <selection activeCell="D3" sqref="D3"/>
    </sheetView>
  </sheetViews>
  <sheetFormatPr defaultRowHeight="12.75" x14ac:dyDescent="0.2"/>
  <cols>
    <col min="1" max="1" width="9.7109375" customWidth="1"/>
    <col min="3" max="6" width="20.28515625" customWidth="1"/>
    <col min="7" max="7" width="20.7109375" customWidth="1"/>
    <col min="8" max="8" width="15.7109375" customWidth="1"/>
    <col min="9" max="9" width="20.7109375" customWidth="1"/>
  </cols>
  <sheetData>
    <row r="1" spans="1:9" ht="20.100000000000001" customHeight="1" x14ac:dyDescent="0.25">
      <c r="B1" s="1"/>
      <c r="C1" s="2" t="s">
        <v>0</v>
      </c>
      <c r="D1" s="1" t="s">
        <v>1</v>
      </c>
      <c r="E1" s="2"/>
      <c r="F1" s="1"/>
      <c r="I1" s="1"/>
    </row>
    <row r="2" spans="1:9" ht="20.100000000000001" customHeight="1" x14ac:dyDescent="0.25">
      <c r="A2" s="3"/>
      <c r="B2" s="4"/>
      <c r="C2" s="3" t="s">
        <v>2</v>
      </c>
      <c r="D2" s="4">
        <v>4</v>
      </c>
      <c r="E2" s="3"/>
      <c r="F2" s="4"/>
      <c r="G2" s="3"/>
      <c r="H2" s="3"/>
      <c r="I2" s="4"/>
    </row>
    <row r="3" spans="1:9" ht="20.100000000000001" customHeight="1" x14ac:dyDescent="0.25">
      <c r="A3" s="3"/>
      <c r="B3" s="4"/>
      <c r="C3" s="3" t="s">
        <v>3</v>
      </c>
      <c r="D3" s="4">
        <v>1</v>
      </c>
      <c r="E3" s="1" t="s">
        <v>4</v>
      </c>
      <c r="F3" s="1" t="s">
        <v>5</v>
      </c>
      <c r="G3" s="1" t="s">
        <v>6</v>
      </c>
      <c r="H3" s="1"/>
      <c r="I3" s="1"/>
    </row>
    <row r="4" spans="1:9" ht="20.100000000000001" customHeight="1" x14ac:dyDescent="0.25">
      <c r="A4" s="3"/>
      <c r="B4" s="5"/>
      <c r="C4" s="3" t="s">
        <v>7</v>
      </c>
      <c r="D4" s="5">
        <v>21.5</v>
      </c>
      <c r="E4" s="5">
        <v>2</v>
      </c>
      <c r="F4" s="6">
        <v>0.03</v>
      </c>
      <c r="G4" s="7">
        <f>((D4+E4)*F4)+(D4+E4)</f>
        <v>24.204999999999998</v>
      </c>
      <c r="H4" s="6"/>
      <c r="I4" s="7"/>
    </row>
    <row r="5" spans="1:9" ht="20.100000000000001" customHeight="1" x14ac:dyDescent="0.25">
      <c r="A5" s="3"/>
      <c r="B5" s="5"/>
      <c r="C5" s="3" t="s">
        <v>8</v>
      </c>
      <c r="D5" s="5">
        <v>15.5</v>
      </c>
      <c r="E5" s="5">
        <v>1.4</v>
      </c>
      <c r="F5" s="6">
        <v>0.03</v>
      </c>
      <c r="G5" s="7">
        <f>((D5+E5)*F5)+(D5+E5)</f>
        <v>17.407</v>
      </c>
      <c r="H5" s="6"/>
      <c r="I5" s="7"/>
    </row>
    <row r="6" spans="1:9" ht="20.100000000000001" customHeight="1" x14ac:dyDescent="0.25">
      <c r="A6" s="8"/>
      <c r="B6" s="7"/>
      <c r="C6" s="9">
        <f>(D2+D3)</f>
        <v>5</v>
      </c>
      <c r="D6" s="7">
        <f>((D2*16*D4)+(D3*16*D5))/((D2+D3)*16)</f>
        <v>20.3</v>
      </c>
      <c r="E6" s="5"/>
      <c r="F6" s="9">
        <f>(D2+D3)</f>
        <v>5</v>
      </c>
      <c r="G6" s="7">
        <f>((D2*16*G4)+(D3*16*G5))/((D2+D3)*16)</f>
        <v>22.845399999999998</v>
      </c>
      <c r="H6" s="6"/>
      <c r="I6" s="7"/>
    </row>
    <row r="7" spans="1:9" ht="20.100000000000001" customHeight="1" x14ac:dyDescent="0.25">
      <c r="A7" s="10"/>
      <c r="B7" s="7"/>
      <c r="C7" s="10"/>
      <c r="D7" s="7"/>
      <c r="E7" s="10"/>
      <c r="F7" s="9"/>
      <c r="G7" s="7"/>
      <c r="H7" s="11"/>
      <c r="I7" s="7"/>
    </row>
    <row r="8" spans="1:9" ht="20.100000000000001" customHeight="1" x14ac:dyDescent="0.25">
      <c r="A8" s="12"/>
      <c r="B8" s="12"/>
      <c r="C8" s="13"/>
      <c r="D8" s="13"/>
      <c r="E8" s="12"/>
      <c r="F8" s="13"/>
    </row>
    <row r="9" spans="1:9" ht="15.75" x14ac:dyDescent="0.25">
      <c r="A9" s="14"/>
      <c r="B9" s="15"/>
      <c r="C9" s="2" t="s">
        <v>9</v>
      </c>
      <c r="D9" s="1" t="s">
        <v>1</v>
      </c>
      <c r="G9" s="1"/>
    </row>
    <row r="10" spans="1:9" ht="15.75" x14ac:dyDescent="0.25">
      <c r="A10" s="16"/>
      <c r="B10" s="17"/>
      <c r="C10" s="3" t="s">
        <v>2</v>
      </c>
      <c r="D10" s="4">
        <v>22</v>
      </c>
      <c r="E10" s="3"/>
      <c r="F10" s="3"/>
      <c r="G10" s="4"/>
    </row>
    <row r="11" spans="1:9" ht="15.75" x14ac:dyDescent="0.25">
      <c r="C11" s="3" t="s">
        <v>3</v>
      </c>
      <c r="D11" s="4">
        <v>4</v>
      </c>
      <c r="E11" s="1" t="s">
        <v>4</v>
      </c>
      <c r="F11" s="1" t="s">
        <v>5</v>
      </c>
      <c r="G11" s="1" t="s">
        <v>6</v>
      </c>
    </row>
    <row r="12" spans="1:9" ht="15.75" x14ac:dyDescent="0.25">
      <c r="C12" s="3" t="s">
        <v>7</v>
      </c>
      <c r="D12" s="5">
        <v>23</v>
      </c>
      <c r="E12" s="5">
        <v>1.75</v>
      </c>
      <c r="F12" s="6">
        <v>2.5000000000000001E-2</v>
      </c>
      <c r="G12" s="7">
        <f>((D12+E12)*F12)+(D12+E12)</f>
        <v>25.368749999999999</v>
      </c>
    </row>
    <row r="13" spans="1:9" ht="15.75" x14ac:dyDescent="0.25">
      <c r="C13" s="3" t="s">
        <v>10</v>
      </c>
      <c r="D13" s="5">
        <v>15</v>
      </c>
      <c r="E13" s="5">
        <v>1.25</v>
      </c>
      <c r="F13" s="6">
        <v>2.5000000000000001E-2</v>
      </c>
      <c r="G13" s="7">
        <f>((D13+E13)*F13)+(D13+E13)</f>
        <v>16.65625</v>
      </c>
    </row>
    <row r="14" spans="1:9" ht="15.75" x14ac:dyDescent="0.25">
      <c r="C14" s="3" t="s">
        <v>11</v>
      </c>
      <c r="D14" s="5">
        <v>13.25</v>
      </c>
      <c r="E14" s="5">
        <v>1.25</v>
      </c>
      <c r="F14" s="6">
        <v>2.5000000000000001E-2</v>
      </c>
      <c r="G14" s="7">
        <f>((D14+E14)*F14)+(D14+E14)</f>
        <v>14.862500000000001</v>
      </c>
    </row>
    <row r="15" spans="1:9" ht="18" x14ac:dyDescent="0.25">
      <c r="C15" s="11" t="s">
        <v>12</v>
      </c>
      <c r="D15" s="18">
        <f>((D10*16*D12)+(D11*16*D13)+(D10*8*D14)+(D11*8*D14))/((D10+D11)*24)</f>
        <v>18.929487179487179</v>
      </c>
      <c r="E15" s="10"/>
      <c r="F15" s="11" t="s">
        <v>12</v>
      </c>
      <c r="G15" s="18">
        <f>((D10*16*G12)+(D11*16*G13)+(D10*8*G14)+(D11*8*G14))/((D10+D11)*24)</f>
        <v>20.973076923076921</v>
      </c>
    </row>
    <row r="16" spans="1:9" x14ac:dyDescent="0.2">
      <c r="C16" s="19" t="s">
        <v>13</v>
      </c>
      <c r="D16" s="20">
        <f>(((D10+D11)*8*D14)+(D11*16*D13))/(((D10+D11)*8)+(D11*16))</f>
        <v>13.661764705882353</v>
      </c>
      <c r="F16" s="19" t="s">
        <v>13</v>
      </c>
      <c r="G16" s="20">
        <f>(((D10+D11)*8*G14)+(D11*16*G13))/(((D10+D11)*8)+(D11*16))</f>
        <v>15.284558823529411</v>
      </c>
    </row>
    <row r="17" spans="1:9" ht="20.100000000000001" customHeight="1" x14ac:dyDescent="0.25">
      <c r="A17" s="10"/>
      <c r="B17" s="7"/>
      <c r="C17" s="10"/>
      <c r="D17" s="7"/>
      <c r="E17" s="10"/>
      <c r="F17" s="9"/>
      <c r="G17" s="7"/>
      <c r="H17" s="11"/>
      <c r="I17" s="7"/>
    </row>
    <row r="18" spans="1:9" ht="20.100000000000001" customHeight="1" x14ac:dyDescent="0.25">
      <c r="A18" s="12"/>
      <c r="B18" s="12"/>
      <c r="C18" s="13"/>
      <c r="D18" s="13"/>
      <c r="E18" s="12"/>
      <c r="F18" s="13"/>
    </row>
    <row r="19" spans="1:9" ht="15.75" x14ac:dyDescent="0.25">
      <c r="C19" s="21" t="s">
        <v>14</v>
      </c>
      <c r="F19" s="21" t="s">
        <v>15</v>
      </c>
    </row>
    <row r="20" spans="1:9" ht="15.75" x14ac:dyDescent="0.25">
      <c r="C20" s="16" t="s">
        <v>16</v>
      </c>
      <c r="D20" s="22">
        <v>2.5</v>
      </c>
      <c r="F20" s="23" t="s">
        <v>17</v>
      </c>
      <c r="G20" s="24">
        <v>30</v>
      </c>
    </row>
    <row r="21" spans="1:9" ht="15.75" x14ac:dyDescent="0.25">
      <c r="C21" s="16" t="s">
        <v>18</v>
      </c>
      <c r="D21" s="25">
        <v>733</v>
      </c>
      <c r="F21" s="26" t="s">
        <v>19</v>
      </c>
      <c r="G21" s="27">
        <f>G20*24</f>
        <v>720</v>
      </c>
    </row>
    <row r="22" spans="1:9" ht="18" x14ac:dyDescent="0.25">
      <c r="C22" s="28" t="s">
        <v>20</v>
      </c>
      <c r="D22" s="29">
        <f>(D20*1000)/D21</f>
        <v>3.4106412005457027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Bal of Month</vt:lpstr>
      <vt:lpstr>You Call It</vt:lpstr>
    </vt:vector>
  </TitlesOfParts>
  <Company>PacifiCorp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p67932</dc:creator>
  <cp:lastModifiedBy>Jan Havlíček</cp:lastModifiedBy>
  <dcterms:created xsi:type="dcterms:W3CDTF">1999-03-16T20:50:57Z</dcterms:created>
  <dcterms:modified xsi:type="dcterms:W3CDTF">2023-09-12T04:32:12Z</dcterms:modified>
</cp:coreProperties>
</file>