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DECA57-CEC0-43C9-8B04-CAFF75EA6516}" xr6:coauthVersionLast="47" xr6:coauthVersionMax="47" xr10:uidLastSave="{00000000-0000-0000-0000-000000000000}"/>
  <bookViews>
    <workbookView xWindow="-120" yWindow="-120" windowWidth="23280" windowHeight="13200" activeTab="4"/>
  </bookViews>
  <sheets>
    <sheet name="Year Ck" sheetId="24" r:id="rId1"/>
    <sheet name="Jan 2001" sheetId="26" r:id="rId2"/>
    <sheet name="Feb" sheetId="36" r:id="rId3"/>
    <sheet name="Mar" sheetId="27" r:id="rId4"/>
    <sheet name="Apr" sheetId="28" r:id="rId5"/>
    <sheet name="May" sheetId="29" r:id="rId6"/>
    <sheet name="Jun" sheetId="30" r:id="rId7"/>
    <sheet name="Jul" sheetId="31" r:id="rId8"/>
    <sheet name="Aug" sheetId="32" r:id="rId9"/>
    <sheet name="Sep" sheetId="33" r:id="rId10"/>
    <sheet name="Oct" sheetId="34" r:id="rId11"/>
    <sheet name="Nov" sheetId="35" r:id="rId12"/>
    <sheet name="Dec" sheetId="37" r:id="rId13"/>
    <sheet name="2001 ACTUAL" sheetId="38" r:id="rId14"/>
    <sheet name="National Fuel " sheetId="41" r:id="rId15"/>
    <sheet name="Iriquois Z2" sheetId="39" r:id="rId16"/>
  </sheets>
  <externalReferences>
    <externalReference r:id="rId17"/>
  </externalReferences>
  <definedNames>
    <definedName name="_xlnm.Print_Area" localSheetId="13">'2001 ACTUAL'!$A$19:$K$56</definedName>
    <definedName name="_xlnm.Print_Area" localSheetId="4">Apr!$A$1:$L$58</definedName>
    <definedName name="_xlnm.Print_Area" localSheetId="8">Aug!$A$1:$K$56</definedName>
    <definedName name="_xlnm.Print_Area" localSheetId="12">Dec!$A$1:$K$56</definedName>
    <definedName name="_xlnm.Print_Area" localSheetId="2">Feb!$A$1:$K$56</definedName>
    <definedName name="_xlnm.Print_Area" localSheetId="15">'Iriquois Z2'!$A$1:$J$25</definedName>
    <definedName name="_xlnm.Print_Area" localSheetId="1">'Jan 2001'!$A$1:$K$57</definedName>
    <definedName name="_xlnm.Print_Area" localSheetId="7">Jul!$A$1:$K$56</definedName>
    <definedName name="_xlnm.Print_Area" localSheetId="6">Jun!$A$1:$K$56</definedName>
    <definedName name="_xlnm.Print_Area" localSheetId="3">Mar!$A$1:$K$56</definedName>
    <definedName name="_xlnm.Print_Area" localSheetId="5">May!$A$1:$K$56</definedName>
    <definedName name="_xlnm.Print_Area" localSheetId="14">'National Fuel '!$A$1:$H$30</definedName>
    <definedName name="_xlnm.Print_Area" localSheetId="11">Nov!$A$1:$K$56</definedName>
    <definedName name="_xlnm.Print_Area" localSheetId="10">Oct!$A$1:$K$56</definedName>
    <definedName name="_xlnm.Print_Area" localSheetId="9">Sep!$A$1:$K$56</definedName>
  </definedNames>
  <calcPr calcId="0"/>
</workbook>
</file>

<file path=xl/calcChain.xml><?xml version="1.0" encoding="utf-8"?>
<calcChain xmlns="http://schemas.openxmlformats.org/spreadsheetml/2006/main">
  <c r="J64" i="38" l="1"/>
  <c r="K64" i="38"/>
  <c r="J65" i="38"/>
  <c r="K65" i="38"/>
  <c r="J66" i="38"/>
  <c r="K66" i="38"/>
  <c r="J67" i="38"/>
  <c r="K67" i="38"/>
  <c r="J68" i="38"/>
  <c r="K68" i="38"/>
  <c r="I70" i="38"/>
  <c r="J70" i="38"/>
  <c r="K70" i="38"/>
  <c r="G6" i="28"/>
  <c r="G9" i="28"/>
  <c r="I15" i="28"/>
  <c r="I17" i="28"/>
  <c r="I18" i="28"/>
  <c r="I22" i="28"/>
  <c r="I23" i="28"/>
  <c r="F28" i="28"/>
  <c r="I34" i="28"/>
  <c r="I36" i="28"/>
  <c r="I37" i="28"/>
  <c r="I41" i="28"/>
  <c r="I42" i="28"/>
  <c r="F46" i="28"/>
  <c r="F47" i="28"/>
  <c r="G52" i="28"/>
  <c r="I52" i="28"/>
  <c r="G53" i="28"/>
  <c r="G56" i="28"/>
  <c r="I56" i="28"/>
  <c r="J64" i="28"/>
  <c r="K64" i="28"/>
  <c r="J65" i="28"/>
  <c r="K65" i="28"/>
  <c r="J66" i="28"/>
  <c r="K66" i="28"/>
  <c r="J67" i="28"/>
  <c r="K67" i="28"/>
  <c r="H68" i="28"/>
  <c r="J68" i="28"/>
  <c r="K68" i="28"/>
  <c r="I70" i="28"/>
  <c r="J70" i="28"/>
  <c r="K70" i="28"/>
  <c r="G6" i="32"/>
  <c r="G9" i="32"/>
  <c r="I15" i="32"/>
  <c r="I17" i="32"/>
  <c r="I18" i="32"/>
  <c r="I22" i="32"/>
  <c r="I23" i="32"/>
  <c r="F28" i="32"/>
  <c r="I34" i="32"/>
  <c r="I36" i="32"/>
  <c r="I37" i="32"/>
  <c r="I41" i="32"/>
  <c r="I42" i="32"/>
  <c r="F46" i="32"/>
  <c r="F47" i="32"/>
  <c r="G52" i="32"/>
  <c r="I52" i="32"/>
  <c r="G53" i="32"/>
  <c r="G56" i="32"/>
  <c r="I56" i="32"/>
  <c r="J64" i="32"/>
  <c r="K64" i="32"/>
  <c r="J65" i="32"/>
  <c r="K65" i="32"/>
  <c r="J66" i="32"/>
  <c r="K66" i="32"/>
  <c r="J67" i="32"/>
  <c r="K67" i="32"/>
  <c r="K68" i="32"/>
  <c r="I70" i="32"/>
  <c r="J70" i="32"/>
  <c r="K70" i="32"/>
  <c r="G6" i="37"/>
  <c r="G9" i="37"/>
  <c r="I15" i="37"/>
  <c r="I17" i="37"/>
  <c r="I18" i="37"/>
  <c r="I22" i="37"/>
  <c r="I23" i="37"/>
  <c r="F28" i="37"/>
  <c r="I34" i="37"/>
  <c r="I36" i="37"/>
  <c r="I37" i="37"/>
  <c r="I41" i="37"/>
  <c r="I42" i="37"/>
  <c r="F46" i="37"/>
  <c r="F47" i="37"/>
  <c r="G52" i="37"/>
  <c r="I52" i="37"/>
  <c r="G53" i="37"/>
  <c r="G56" i="37"/>
  <c r="I56" i="37"/>
  <c r="J64" i="37"/>
  <c r="K64" i="37"/>
  <c r="J65" i="37"/>
  <c r="K65" i="37"/>
  <c r="J66" i="37"/>
  <c r="K66" i="37"/>
  <c r="J67" i="37"/>
  <c r="K67" i="37"/>
  <c r="K68" i="37"/>
  <c r="I70" i="37"/>
  <c r="J70" i="37"/>
  <c r="K70" i="37"/>
  <c r="G6" i="36"/>
  <c r="G9" i="36"/>
  <c r="I15" i="36"/>
  <c r="I17" i="36"/>
  <c r="I18" i="36"/>
  <c r="I22" i="36"/>
  <c r="I23" i="36"/>
  <c r="F28" i="36"/>
  <c r="I34" i="36"/>
  <c r="I36" i="36"/>
  <c r="I37" i="36"/>
  <c r="I41" i="36"/>
  <c r="I42" i="36"/>
  <c r="F46" i="36"/>
  <c r="F47" i="36"/>
  <c r="G52" i="36"/>
  <c r="I52" i="36"/>
  <c r="G53" i="36"/>
  <c r="G56" i="36"/>
  <c r="I56" i="36"/>
  <c r="J64" i="36"/>
  <c r="K64" i="36"/>
  <c r="J65" i="36"/>
  <c r="K65" i="36"/>
  <c r="J66" i="36"/>
  <c r="K66" i="36"/>
  <c r="J67" i="36"/>
  <c r="K67" i="36"/>
  <c r="J68" i="36"/>
  <c r="K68" i="36"/>
  <c r="J69" i="36"/>
  <c r="K69" i="36"/>
  <c r="I71" i="36"/>
  <c r="J71" i="36"/>
  <c r="K71" i="36"/>
  <c r="C6" i="39"/>
  <c r="C7" i="39"/>
  <c r="C8" i="39"/>
  <c r="C9" i="39"/>
  <c r="C10" i="39"/>
  <c r="C11" i="39"/>
  <c r="C12" i="39"/>
  <c r="C13" i="39"/>
  <c r="C14" i="39"/>
  <c r="C15" i="39"/>
  <c r="C16" i="39"/>
  <c r="C17" i="39"/>
  <c r="C19" i="39"/>
  <c r="D19" i="39"/>
  <c r="D21" i="39"/>
  <c r="J67" i="39"/>
  <c r="K67" i="39"/>
  <c r="J68" i="39"/>
  <c r="K68" i="39"/>
  <c r="J69" i="39"/>
  <c r="K69" i="39"/>
  <c r="J70" i="39"/>
  <c r="K70" i="39"/>
  <c r="J71" i="39"/>
  <c r="K71" i="39"/>
  <c r="I73" i="39"/>
  <c r="J73" i="39"/>
  <c r="K73" i="39"/>
  <c r="G6" i="26"/>
  <c r="G9" i="26"/>
  <c r="I15" i="26"/>
  <c r="I17" i="26"/>
  <c r="I18" i="26"/>
  <c r="I22" i="26"/>
  <c r="I23" i="26"/>
  <c r="F28" i="26"/>
  <c r="I34" i="26"/>
  <c r="I36" i="26"/>
  <c r="I37" i="26"/>
  <c r="I41" i="26"/>
  <c r="I42" i="26"/>
  <c r="F46" i="26"/>
  <c r="F47" i="26"/>
  <c r="G52" i="26"/>
  <c r="I52" i="26"/>
  <c r="G53" i="26"/>
  <c r="G56" i="26"/>
  <c r="I56" i="26"/>
  <c r="J64" i="26"/>
  <c r="K64" i="26"/>
  <c r="J65" i="26"/>
  <c r="K65" i="26"/>
  <c r="J66" i="26"/>
  <c r="K66" i="26"/>
  <c r="J67" i="26"/>
  <c r="K67" i="26"/>
  <c r="K68" i="26"/>
  <c r="I70" i="26"/>
  <c r="J70" i="26"/>
  <c r="K70" i="26"/>
  <c r="G6" i="31"/>
  <c r="G9" i="31"/>
  <c r="I15" i="31"/>
  <c r="I17" i="31"/>
  <c r="I18" i="31"/>
  <c r="I22" i="31"/>
  <c r="I23" i="31"/>
  <c r="F28" i="31"/>
  <c r="I34" i="31"/>
  <c r="I36" i="31"/>
  <c r="I37" i="31"/>
  <c r="I41" i="31"/>
  <c r="I42" i="31"/>
  <c r="F46" i="31"/>
  <c r="F47" i="31"/>
  <c r="G52" i="31"/>
  <c r="I52" i="31"/>
  <c r="G53" i="31"/>
  <c r="G56" i="31"/>
  <c r="I56" i="31"/>
  <c r="J64" i="31"/>
  <c r="K64" i="31"/>
  <c r="J65" i="31"/>
  <c r="K65" i="31"/>
  <c r="J66" i="31"/>
  <c r="K66" i="31"/>
  <c r="J67" i="31"/>
  <c r="K67" i="31"/>
  <c r="K68" i="31"/>
  <c r="I70" i="31"/>
  <c r="J70" i="31"/>
  <c r="K70" i="31"/>
  <c r="G6" i="30"/>
  <c r="G9" i="30"/>
  <c r="I15" i="30"/>
  <c r="I17" i="30"/>
  <c r="I18" i="30"/>
  <c r="I22" i="30"/>
  <c r="I23" i="30"/>
  <c r="F28" i="30"/>
  <c r="I34" i="30"/>
  <c r="I36" i="30"/>
  <c r="I37" i="30"/>
  <c r="I41" i="30"/>
  <c r="I42" i="30"/>
  <c r="F46" i="30"/>
  <c r="F47" i="30"/>
  <c r="G52" i="30"/>
  <c r="I52" i="30"/>
  <c r="G53" i="30"/>
  <c r="G56" i="30"/>
  <c r="I56" i="30"/>
  <c r="J64" i="30"/>
  <c r="K64" i="30"/>
  <c r="J65" i="30"/>
  <c r="K65" i="30"/>
  <c r="J66" i="30"/>
  <c r="K66" i="30"/>
  <c r="J67" i="30"/>
  <c r="K67" i="30"/>
  <c r="K68" i="30"/>
  <c r="I70" i="30"/>
  <c r="J70" i="30"/>
  <c r="K70" i="30"/>
  <c r="G6" i="27"/>
  <c r="G9" i="27"/>
  <c r="I15" i="27"/>
  <c r="I17" i="27"/>
  <c r="I18" i="27"/>
  <c r="I22" i="27"/>
  <c r="I23" i="27"/>
  <c r="F28" i="27"/>
  <c r="I34" i="27"/>
  <c r="I36" i="27"/>
  <c r="I37" i="27"/>
  <c r="I41" i="27"/>
  <c r="I42" i="27"/>
  <c r="F46" i="27"/>
  <c r="F47" i="27"/>
  <c r="G52" i="27"/>
  <c r="I52" i="27"/>
  <c r="G53" i="27"/>
  <c r="G56" i="27"/>
  <c r="I56" i="27"/>
  <c r="J64" i="27"/>
  <c r="K64" i="27"/>
  <c r="J65" i="27"/>
  <c r="K65" i="27"/>
  <c r="J66" i="27"/>
  <c r="K66" i="27"/>
  <c r="J67" i="27"/>
  <c r="K67" i="27"/>
  <c r="J68" i="27"/>
  <c r="K68" i="27"/>
  <c r="J69" i="27"/>
  <c r="K69" i="27"/>
  <c r="J70" i="27"/>
  <c r="K70" i="27"/>
  <c r="J71" i="27"/>
  <c r="K71" i="27"/>
  <c r="I74" i="27"/>
  <c r="J74" i="27"/>
  <c r="K74" i="27"/>
  <c r="G6" i="29"/>
  <c r="G9" i="29"/>
  <c r="I15" i="29"/>
  <c r="I17" i="29"/>
  <c r="I18" i="29"/>
  <c r="I22" i="29"/>
  <c r="I23" i="29"/>
  <c r="F28" i="29"/>
  <c r="I34" i="29"/>
  <c r="I36" i="29"/>
  <c r="I37" i="29"/>
  <c r="I41" i="29"/>
  <c r="I42" i="29"/>
  <c r="F46" i="29"/>
  <c r="F47" i="29"/>
  <c r="G52" i="29"/>
  <c r="I52" i="29"/>
  <c r="G53" i="29"/>
  <c r="G56" i="29"/>
  <c r="I56" i="29"/>
  <c r="J64" i="29"/>
  <c r="K64" i="29"/>
  <c r="J65" i="29"/>
  <c r="K65" i="29"/>
  <c r="J66" i="29"/>
  <c r="K66" i="29"/>
  <c r="J67" i="29"/>
  <c r="K67" i="29"/>
  <c r="K68" i="29"/>
  <c r="I70" i="29"/>
  <c r="J70" i="29"/>
  <c r="K70" i="29"/>
  <c r="E6" i="41"/>
  <c r="E7" i="41"/>
  <c r="E8" i="41"/>
  <c r="E9" i="41"/>
  <c r="E10" i="41"/>
  <c r="E11" i="41"/>
  <c r="E12" i="41"/>
  <c r="E13" i="41"/>
  <c r="E14" i="41"/>
  <c r="E15" i="41"/>
  <c r="E16" i="41"/>
  <c r="E17" i="41"/>
  <c r="C19" i="41"/>
  <c r="D19" i="41"/>
  <c r="E19" i="41"/>
  <c r="E21" i="41"/>
  <c r="J67" i="41"/>
  <c r="K67" i="41"/>
  <c r="J68" i="41"/>
  <c r="K68" i="41"/>
  <c r="J69" i="41"/>
  <c r="K69" i="41"/>
  <c r="J70" i="41"/>
  <c r="K70" i="41"/>
  <c r="J71" i="41"/>
  <c r="K71" i="41"/>
  <c r="I73" i="41"/>
  <c r="J73" i="41"/>
  <c r="K73" i="41"/>
  <c r="G6" i="35"/>
  <c r="G9" i="35"/>
  <c r="I15" i="35"/>
  <c r="I17" i="35"/>
  <c r="I18" i="35"/>
  <c r="I22" i="35"/>
  <c r="I23" i="35"/>
  <c r="F28" i="35"/>
  <c r="I34" i="35"/>
  <c r="I36" i="35"/>
  <c r="I37" i="35"/>
  <c r="I41" i="35"/>
  <c r="I42" i="35"/>
  <c r="F46" i="35"/>
  <c r="F47" i="35"/>
  <c r="G52" i="35"/>
  <c r="I52" i="35"/>
  <c r="G53" i="35"/>
  <c r="G56" i="35"/>
  <c r="I56" i="35"/>
  <c r="J64" i="35"/>
  <c r="K64" i="35"/>
  <c r="J65" i="35"/>
  <c r="K65" i="35"/>
  <c r="J66" i="35"/>
  <c r="K66" i="35"/>
  <c r="J67" i="35"/>
  <c r="K67" i="35"/>
  <c r="K68" i="35"/>
  <c r="I70" i="35"/>
  <c r="J70" i="35"/>
  <c r="K70" i="35"/>
  <c r="G6" i="34"/>
  <c r="G9" i="34"/>
  <c r="I15" i="34"/>
  <c r="I17" i="34"/>
  <c r="I18" i="34"/>
  <c r="I22" i="34"/>
  <c r="I23" i="34"/>
  <c r="F28" i="34"/>
  <c r="I34" i="34"/>
  <c r="I36" i="34"/>
  <c r="I37" i="34"/>
  <c r="I41" i="34"/>
  <c r="I42" i="34"/>
  <c r="F46" i="34"/>
  <c r="F47" i="34"/>
  <c r="G52" i="34"/>
  <c r="I52" i="34"/>
  <c r="G53" i="34"/>
  <c r="G56" i="34"/>
  <c r="I56" i="34"/>
  <c r="J64" i="34"/>
  <c r="K64" i="34"/>
  <c r="J65" i="34"/>
  <c r="K65" i="34"/>
  <c r="J66" i="34"/>
  <c r="K66" i="34"/>
  <c r="J67" i="34"/>
  <c r="K67" i="34"/>
  <c r="K68" i="34"/>
  <c r="I70" i="34"/>
  <c r="J70" i="34"/>
  <c r="K70" i="34"/>
  <c r="G6" i="33"/>
  <c r="G9" i="33"/>
  <c r="I15" i="33"/>
  <c r="I17" i="33"/>
  <c r="I18" i="33"/>
  <c r="I22" i="33"/>
  <c r="I23" i="33"/>
  <c r="F28" i="33"/>
  <c r="I34" i="33"/>
  <c r="I36" i="33"/>
  <c r="I37" i="33"/>
  <c r="I41" i="33"/>
  <c r="I42" i="33"/>
  <c r="F46" i="33"/>
  <c r="F47" i="33"/>
  <c r="G52" i="33"/>
  <c r="I52" i="33"/>
  <c r="G53" i="33"/>
  <c r="G56" i="33"/>
  <c r="I56" i="33"/>
  <c r="J64" i="33"/>
  <c r="K64" i="33"/>
  <c r="J65" i="33"/>
  <c r="K65" i="33"/>
  <c r="J66" i="33"/>
  <c r="K66" i="33"/>
  <c r="J67" i="33"/>
  <c r="K67" i="33"/>
  <c r="K68" i="33"/>
  <c r="I70" i="33"/>
  <c r="J70" i="33"/>
  <c r="K70" i="33"/>
  <c r="C4" i="24"/>
  <c r="D4" i="24"/>
  <c r="F4" i="24"/>
  <c r="G4" i="24"/>
  <c r="I4" i="24"/>
  <c r="D5" i="24"/>
  <c r="F5" i="24"/>
  <c r="G5" i="24"/>
  <c r="I5" i="24"/>
  <c r="D6" i="24"/>
  <c r="F6" i="24"/>
  <c r="G6" i="24"/>
  <c r="I6" i="24"/>
  <c r="D7" i="24"/>
  <c r="F7" i="24"/>
  <c r="G7" i="24"/>
  <c r="I7" i="24"/>
  <c r="D8" i="24"/>
  <c r="F8" i="24"/>
  <c r="G8" i="24"/>
  <c r="I8" i="24"/>
  <c r="D9" i="24"/>
  <c r="F9" i="24"/>
  <c r="G9" i="24"/>
  <c r="I9" i="24"/>
  <c r="D10" i="24"/>
  <c r="F10" i="24"/>
  <c r="G10" i="24"/>
  <c r="I10" i="24"/>
  <c r="D11" i="24"/>
  <c r="F11" i="24"/>
  <c r="G11" i="24"/>
  <c r="I11" i="24"/>
  <c r="D12" i="24"/>
  <c r="F12" i="24"/>
  <c r="G12" i="24"/>
  <c r="I12" i="24"/>
  <c r="D13" i="24"/>
  <c r="F13" i="24"/>
  <c r="G13" i="24"/>
  <c r="I13" i="24"/>
  <c r="D14" i="24"/>
  <c r="F14" i="24"/>
  <c r="G14" i="24"/>
  <c r="I14" i="24"/>
  <c r="D15" i="24"/>
  <c r="F15" i="24"/>
  <c r="G15" i="24"/>
  <c r="I15" i="24"/>
</calcChain>
</file>

<file path=xl/sharedStrings.xml><?xml version="1.0" encoding="utf-8"?>
<sst xmlns="http://schemas.openxmlformats.org/spreadsheetml/2006/main" count="882" uniqueCount="79">
  <si>
    <t>Boston Gas City Gate Price</t>
  </si>
  <si>
    <t>Surcharges</t>
  </si>
  <si>
    <t>Fuel</t>
  </si>
  <si>
    <t>Price at Waddington</t>
  </si>
  <si>
    <t>Tenn. (NET 284)</t>
  </si>
  <si>
    <t>Commodity</t>
  </si>
  <si>
    <t>Boston Gas Commodity Charges -  NET 284 Contract on TGP Plus Iroquois 1 to 1</t>
  </si>
  <si>
    <t>Tetco M3 Index</t>
  </si>
  <si>
    <t>Boston CG Adjustment</t>
  </si>
  <si>
    <t>Demand Charge</t>
  </si>
  <si>
    <t>Demand Charge Reimbursement(Canada)</t>
  </si>
  <si>
    <t>Demand Charge Reimbursement(Boston)</t>
  </si>
  <si>
    <t>Commodity Charge Reimbursement(Canada)</t>
  </si>
  <si>
    <t>Total Commodity Charges</t>
  </si>
  <si>
    <t>Iriquois</t>
  </si>
  <si>
    <t>Volume into Tennessee</t>
  </si>
  <si>
    <t>Volume at Boston CG</t>
  </si>
  <si>
    <t>Volume at Waddington</t>
  </si>
  <si>
    <t>volume at Waddington</t>
  </si>
  <si>
    <t>or</t>
  </si>
  <si>
    <t>volume at Boston CG</t>
  </si>
  <si>
    <t>fuel valued at $0</t>
  </si>
  <si>
    <t>Per TAGG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</si>
  <si>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</si>
  <si>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</si>
  <si>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</si>
  <si>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</si>
  <si>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</si>
  <si>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</si>
  <si>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</si>
  <si>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</si>
  <si>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</si>
  <si>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AUG</t>
  </si>
  <si>
    <t>Commodity Charge Reimbursement(Boston)</t>
  </si>
  <si>
    <t>Sprague</t>
  </si>
  <si>
    <t>PRICE</t>
  </si>
  <si>
    <t>VOLUME</t>
  </si>
  <si>
    <t>ACTUAL</t>
  </si>
  <si>
    <t>TETCO M3</t>
  </si>
  <si>
    <t>PG&amp;E</t>
  </si>
  <si>
    <t>EES</t>
  </si>
  <si>
    <t>T</t>
  </si>
  <si>
    <t>S</t>
  </si>
  <si>
    <t>Adams</t>
  </si>
  <si>
    <t>FIXED</t>
  </si>
  <si>
    <t>ENA</t>
  </si>
  <si>
    <t>NGW BOSTON CG</t>
  </si>
  <si>
    <t>ENA TENN Z6 PRICE</t>
  </si>
  <si>
    <t>MONTH</t>
  </si>
  <si>
    <t>CUMULATIVE</t>
  </si>
  <si>
    <t>JUN</t>
  </si>
  <si>
    <t>JUL</t>
  </si>
  <si>
    <t>PCT</t>
  </si>
  <si>
    <t>Nx1+.80</t>
  </si>
  <si>
    <t>National Fuel</t>
  </si>
  <si>
    <t>MDQ</t>
  </si>
  <si>
    <t>Reimbursed</t>
  </si>
  <si>
    <t>.005/mmb for desk flexiblity</t>
  </si>
  <si>
    <t>Per  Transport Sheet</t>
  </si>
  <si>
    <t>per transport sheet</t>
  </si>
  <si>
    <t>Total</t>
  </si>
  <si>
    <t>Flexibility charge</t>
  </si>
  <si>
    <t>Total Due Desk</t>
  </si>
  <si>
    <t>Desk pays Ft NY book a Leidy price which incorporates all demand, transport, commodity charges.</t>
  </si>
  <si>
    <t>ENA took transport from end user at max rate.  Should be reimbursed by either FT NY, or customer.</t>
  </si>
  <si>
    <t>Demand Rate</t>
  </si>
  <si>
    <t>Desk pays Ft NY book an Iriquois Z2 price which incorporates all demand, transport, commodity charges.</t>
  </si>
  <si>
    <t>Should be reimbursed by either FT NY, or customer.</t>
  </si>
  <si>
    <t>Additional  $61509.97 owed for 2000</t>
  </si>
  <si>
    <t>amounts to  61509.97/35000/28=.0627</t>
  </si>
  <si>
    <t>2000 adj</t>
  </si>
  <si>
    <t>Indeck</t>
  </si>
  <si>
    <t>z6 equiv  =.6</t>
  </si>
  <si>
    <t>TXU</t>
  </si>
  <si>
    <t>Central</t>
  </si>
  <si>
    <t>Select</t>
  </si>
  <si>
    <t>cng</t>
  </si>
  <si>
    <t>ENA-CENTRAL</t>
  </si>
  <si>
    <t>NX1+.36+.10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</si>
</sst>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164" formatCode="&quot;$&quot;#,##0.00"/>
    <numFmt numFmtId="166" formatCode="&quot;$&quot;#,##0.000"/>
    <numFmt numFmtId="168" formatCode="&quot;$&quot;#,##0.0000"/>
    <numFmt numFmtId="169" formatCode="#,##0.0000"/>
    <numFmt numFmtId="170" formatCode="0.0000"/>
    <numFmt numFmtId="171" formatCode="0.0000%"/>
    <numFmt numFmtId="172" formatCode="&quot;$&quot;#,##0;[Red]&quot;$&quot;#,##0"/>
    <numFmt numFmtId="173" formatCode="&quot;$&quot;#,##0.00;[Red]&quot;$&quot;#,##0.00"/>
    <numFmt numFmtId="174" formatCode="&quot;$&quot;#,##0.0000;[Red]&quot;$&quot;#,##0.0000"/>
    <numFmt numFmtId="175" formatCode="0.000;[Red]0.000"/>
    <numFmt numFmtId="176" formatCode="0.000_);[Red]\(0.000\)"/>
    <numFmt numFmtId="177" formatCode="&quot;$&quot;#,##0.000_);[Red]\(&quot;$&quot;#,##0.000\)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9"/>
      <name val="Arial Black"/>
      <family val="2"/>
    </font>
    <font>
      <sz val="9"/>
      <name val="Arial Black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0" fontId="0" fillId="0" borderId="0" xfId="0" applyNumberFormat="1"/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3" fillId="0" borderId="0" xfId="0" applyFont="1"/>
    <xf numFmtId="168" fontId="2" fillId="0" borderId="0" xfId="0" applyNumberFormat="1" applyFont="1"/>
    <xf numFmtId="0" fontId="4" fillId="0" borderId="0" xfId="0" applyFont="1"/>
    <xf numFmtId="166" fontId="4" fillId="0" borderId="1" xfId="0" applyNumberFormat="1" applyFont="1" applyBorder="1"/>
    <xf numFmtId="0" fontId="5" fillId="0" borderId="0" xfId="0" applyFont="1"/>
    <xf numFmtId="17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72" fontId="0" fillId="0" borderId="0" xfId="0" applyNumberFormat="1"/>
    <xf numFmtId="173" fontId="2" fillId="0" borderId="0" xfId="0" applyNumberFormat="1" applyFont="1"/>
    <xf numFmtId="0" fontId="2" fillId="0" borderId="0" xfId="0" applyFont="1"/>
    <xf numFmtId="174" fontId="2" fillId="0" borderId="0" xfId="0" applyNumberFormat="1" applyFont="1"/>
    <xf numFmtId="0" fontId="0" fillId="0" borderId="0" xfId="0" applyAlignment="1">
      <alignment horizontal="left"/>
    </xf>
    <xf numFmtId="175" fontId="0" fillId="0" borderId="0" xfId="0" applyNumberFormat="1"/>
    <xf numFmtId="176" fontId="0" fillId="0" borderId="0" xfId="0" applyNumberFormat="1"/>
    <xf numFmtId="3" fontId="0" fillId="0" borderId="0" xfId="0" applyNumberFormat="1"/>
    <xf numFmtId="8" fontId="0" fillId="0" borderId="0" xfId="0" applyNumberFormat="1"/>
    <xf numFmtId="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169" fontId="7" fillId="0" borderId="0" xfId="0" applyNumberFormat="1" applyFont="1"/>
    <xf numFmtId="171" fontId="7" fillId="0" borderId="0" xfId="0" applyNumberFormat="1" applyFont="1"/>
    <xf numFmtId="10" fontId="7" fillId="0" borderId="0" xfId="0" applyNumberFormat="1" applyFont="1"/>
    <xf numFmtId="1" fontId="7" fillId="0" borderId="0" xfId="0" applyNumberFormat="1" applyFont="1"/>
    <xf numFmtId="0" fontId="8" fillId="0" borderId="0" xfId="0" applyFont="1"/>
    <xf numFmtId="169" fontId="8" fillId="0" borderId="0" xfId="0" applyNumberFormat="1" applyFont="1"/>
    <xf numFmtId="168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oston%20G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 2000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G5">
            <v>2.95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F8" sqref="F8"/>
    </sheetView>
  </sheetViews>
  <sheetFormatPr defaultRowHeight="12.75" x14ac:dyDescent="0.2"/>
  <cols>
    <col min="2" max="2" width="4" customWidth="1"/>
    <col min="3" max="4" width="15" customWidth="1"/>
    <col min="5" max="5" width="9.42578125" customWidth="1"/>
    <col min="6" max="6" width="15.7109375" customWidth="1"/>
    <col min="7" max="7" width="9.42578125" customWidth="1"/>
    <col min="8" max="8" width="11" customWidth="1"/>
    <col min="9" max="9" width="9.28515625" bestFit="1" customWidth="1"/>
    <col min="10" max="10" width="9.85546875" bestFit="1" customWidth="1"/>
    <col min="11" max="11" width="12.7109375" customWidth="1"/>
  </cols>
  <sheetData>
    <row r="1" spans="1:12" ht="20.25" x14ac:dyDescent="0.3">
      <c r="A1" s="10"/>
    </row>
    <row r="2" spans="1:12" ht="20.25" x14ac:dyDescent="0.3">
      <c r="A2" s="10" t="s">
        <v>46</v>
      </c>
      <c r="F2" s="10" t="s">
        <v>47</v>
      </c>
    </row>
    <row r="3" spans="1:12" ht="18" customHeight="1" x14ac:dyDescent="0.3">
      <c r="A3" s="10"/>
      <c r="C3" t="s">
        <v>48</v>
      </c>
      <c r="D3" t="s">
        <v>49</v>
      </c>
      <c r="F3" t="s">
        <v>48</v>
      </c>
      <c r="G3" t="s">
        <v>49</v>
      </c>
      <c r="I3" t="s">
        <v>52</v>
      </c>
    </row>
    <row r="4" spans="1:12" x14ac:dyDescent="0.2">
      <c r="A4" t="s">
        <v>27</v>
      </c>
      <c r="C4" s="26">
        <f>15.22</f>
        <v>15.22</v>
      </c>
      <c r="D4" s="26">
        <f>C4</f>
        <v>15.22</v>
      </c>
      <c r="F4" s="3">
        <f>'Jan 2001'!G9</f>
        <v>12.398400000000001</v>
      </c>
      <c r="G4" s="3">
        <f>F4</f>
        <v>12.398400000000001</v>
      </c>
      <c r="I4" s="1">
        <f>G4/D4</f>
        <v>0.81461235216819972</v>
      </c>
    </row>
    <row r="5" spans="1:12" ht="15.75" x14ac:dyDescent="0.25">
      <c r="A5" t="s">
        <v>28</v>
      </c>
      <c r="C5" s="26">
        <v>7.63</v>
      </c>
      <c r="D5" s="26">
        <f>C5+D4</f>
        <v>22.85</v>
      </c>
      <c r="F5" s="3">
        <f>Feb!G9</f>
        <v>6.9316428571428572</v>
      </c>
      <c r="G5" s="3">
        <f>F5+G4</f>
        <v>19.330042857142857</v>
      </c>
      <c r="H5" s="16"/>
      <c r="I5" s="1">
        <f t="shared" ref="I5:I15" si="0">G5/D5</f>
        <v>0.84595373554235698</v>
      </c>
    </row>
    <row r="6" spans="1:12" ht="15.75" x14ac:dyDescent="0.25">
      <c r="A6" t="s">
        <v>29</v>
      </c>
      <c r="C6" s="26">
        <v>5.59</v>
      </c>
      <c r="D6" s="26">
        <f t="shared" ref="D6:D15" si="1">C6+D5</f>
        <v>28.44</v>
      </c>
      <c r="F6" s="3">
        <f>Mar!G9</f>
        <v>5.544314285714286</v>
      </c>
      <c r="G6" s="3">
        <f t="shared" ref="G6:G15" si="2">F6+G5</f>
        <v>24.874357142857143</v>
      </c>
      <c r="H6" s="16"/>
      <c r="I6" s="1">
        <f t="shared" si="0"/>
        <v>0.87462577858147472</v>
      </c>
    </row>
    <row r="7" spans="1:12" ht="15.75" x14ac:dyDescent="0.25">
      <c r="A7" t="s">
        <v>30</v>
      </c>
      <c r="C7" s="26">
        <v>5.92</v>
      </c>
      <c r="D7" s="26">
        <f t="shared" si="1"/>
        <v>34.36</v>
      </c>
      <c r="F7" s="3">
        <f>Apr!G9</f>
        <v>5.8517485714285717</v>
      </c>
      <c r="G7" s="3">
        <f t="shared" si="2"/>
        <v>30.726105714285715</v>
      </c>
      <c r="H7" s="16"/>
      <c r="I7" s="1">
        <f t="shared" si="0"/>
        <v>0.89424056211541669</v>
      </c>
    </row>
    <row r="8" spans="1:12" x14ac:dyDescent="0.2">
      <c r="A8" t="s">
        <v>31</v>
      </c>
      <c r="C8" s="26">
        <v>0</v>
      </c>
      <c r="D8" s="26">
        <f t="shared" si="1"/>
        <v>34.36</v>
      </c>
      <c r="F8" s="3">
        <f>'Jan 2001'!G13</f>
        <v>9.1999999999999998E-3</v>
      </c>
      <c r="G8" s="3">
        <f t="shared" si="2"/>
        <v>30.735305714285715</v>
      </c>
      <c r="I8" s="1">
        <f t="shared" si="0"/>
        <v>0.89450831531681363</v>
      </c>
    </row>
    <row r="9" spans="1:12" ht="15.75" x14ac:dyDescent="0.25">
      <c r="A9" t="s">
        <v>50</v>
      </c>
      <c r="B9" s="6"/>
      <c r="C9" s="26">
        <v>0</v>
      </c>
      <c r="D9" s="26">
        <f t="shared" si="1"/>
        <v>34.36</v>
      </c>
      <c r="E9" s="6"/>
      <c r="F9" s="3">
        <f>'Jan 2001'!G14</f>
        <v>0</v>
      </c>
      <c r="G9" s="3">
        <f t="shared" si="2"/>
        <v>30.735305714285715</v>
      </c>
      <c r="H9" s="7"/>
      <c r="I9" s="1">
        <f t="shared" si="0"/>
        <v>0.89450831531681363</v>
      </c>
    </row>
    <row r="10" spans="1:12" x14ac:dyDescent="0.2">
      <c r="A10" t="s">
        <v>51</v>
      </c>
      <c r="C10" s="26">
        <v>0</v>
      </c>
      <c r="D10" s="26">
        <f t="shared" si="1"/>
        <v>34.36</v>
      </c>
      <c r="F10" s="3">
        <f>'Jan 2001'!G15</f>
        <v>0</v>
      </c>
      <c r="G10" s="3">
        <f t="shared" si="2"/>
        <v>30.735305714285715</v>
      </c>
      <c r="I10" s="1">
        <f t="shared" si="0"/>
        <v>0.89450831531681363</v>
      </c>
      <c r="L10" s="5"/>
    </row>
    <row r="11" spans="1:12" x14ac:dyDescent="0.2">
      <c r="A11" t="s">
        <v>32</v>
      </c>
      <c r="B11" s="2"/>
      <c r="C11" s="26">
        <v>0</v>
      </c>
      <c r="D11" s="26">
        <f t="shared" si="1"/>
        <v>34.36</v>
      </c>
      <c r="F11" s="3">
        <f>'Jan 2001'!G16</f>
        <v>0</v>
      </c>
      <c r="G11" s="3">
        <f t="shared" si="2"/>
        <v>30.735305714285715</v>
      </c>
      <c r="I11" s="1">
        <f t="shared" si="0"/>
        <v>0.89450831531681363</v>
      </c>
    </row>
    <row r="12" spans="1:12" x14ac:dyDescent="0.2">
      <c r="A12" t="s">
        <v>23</v>
      </c>
      <c r="C12" s="26">
        <v>0</v>
      </c>
      <c r="D12" s="26">
        <f t="shared" si="1"/>
        <v>34.36</v>
      </c>
      <c r="F12" s="3">
        <f>'Jan 2001'!G17</f>
        <v>0</v>
      </c>
      <c r="G12" s="3">
        <f t="shared" si="2"/>
        <v>30.735305714285715</v>
      </c>
      <c r="H12" s="3"/>
      <c r="I12" s="1">
        <f t="shared" si="0"/>
        <v>0.89450831531681363</v>
      </c>
    </row>
    <row r="13" spans="1:12" x14ac:dyDescent="0.2">
      <c r="A13" t="s">
        <v>24</v>
      </c>
      <c r="C13" s="26">
        <v>0</v>
      </c>
      <c r="D13" s="26">
        <f t="shared" si="1"/>
        <v>34.36</v>
      </c>
      <c r="F13" s="3">
        <f>'Jan 2001'!G18</f>
        <v>0</v>
      </c>
      <c r="G13" s="3">
        <f t="shared" si="2"/>
        <v>30.735305714285715</v>
      </c>
      <c r="H13" s="4"/>
      <c r="I13" s="1">
        <f t="shared" si="0"/>
        <v>0.89450831531681363</v>
      </c>
    </row>
    <row r="14" spans="1:12" x14ac:dyDescent="0.2">
      <c r="A14" t="s">
        <v>25</v>
      </c>
      <c r="C14" s="26">
        <v>0</v>
      </c>
      <c r="D14" s="26">
        <f t="shared" si="1"/>
        <v>34.36</v>
      </c>
      <c r="F14" s="3">
        <f>'Jan 2001'!G19</f>
        <v>0</v>
      </c>
      <c r="G14" s="3">
        <f t="shared" si="2"/>
        <v>30.735305714285715</v>
      </c>
      <c r="H14" s="4"/>
      <c r="I14" s="1">
        <f t="shared" si="0"/>
        <v>0.89450831531681363</v>
      </c>
    </row>
    <row r="15" spans="1:12" x14ac:dyDescent="0.2">
      <c r="A15" t="s">
        <v>26</v>
      </c>
      <c r="C15" s="26">
        <v>0</v>
      </c>
      <c r="D15" s="26">
        <f t="shared" si="1"/>
        <v>34.36</v>
      </c>
      <c r="F15" s="3">
        <f>'Jan 2001'!G20</f>
        <v>0</v>
      </c>
      <c r="G15" s="3">
        <f t="shared" si="2"/>
        <v>30.735305714285715</v>
      </c>
      <c r="I15" s="1">
        <f t="shared" si="0"/>
        <v>0.89450831531681363</v>
      </c>
      <c r="J15" s="4"/>
    </row>
    <row r="16" spans="1:12" x14ac:dyDescent="0.2">
      <c r="F16" s="26"/>
      <c r="G16" s="26"/>
      <c r="J16" s="4"/>
    </row>
    <row r="17" spans="2:18" x14ac:dyDescent="0.2">
      <c r="G17" s="11"/>
      <c r="J17" s="3"/>
    </row>
    <row r="18" spans="2:18" x14ac:dyDescent="0.2">
      <c r="G18" s="11"/>
      <c r="J18" s="3"/>
    </row>
    <row r="19" spans="2:18" x14ac:dyDescent="0.2">
      <c r="H19" s="4"/>
    </row>
    <row r="20" spans="2:18" x14ac:dyDescent="0.2">
      <c r="H20" s="4"/>
      <c r="J20" s="3"/>
      <c r="N20" s="2"/>
    </row>
    <row r="21" spans="2:18" x14ac:dyDescent="0.2">
      <c r="H21" s="4"/>
      <c r="R21" s="3"/>
    </row>
    <row r="22" spans="2:18" x14ac:dyDescent="0.2">
      <c r="G22" s="11"/>
      <c r="H22" s="4"/>
      <c r="J22" s="3"/>
      <c r="R22" s="5"/>
    </row>
    <row r="23" spans="2:18" x14ac:dyDescent="0.2">
      <c r="G23" s="11"/>
      <c r="J23" s="3"/>
    </row>
    <row r="25" spans="2:18" x14ac:dyDescent="0.2">
      <c r="G25" s="1"/>
    </row>
    <row r="28" spans="2:18" x14ac:dyDescent="0.2">
      <c r="G28" s="12"/>
    </row>
    <row r="30" spans="2:18" x14ac:dyDescent="0.2">
      <c r="B30" s="2"/>
    </row>
    <row r="31" spans="2:18" x14ac:dyDescent="0.2">
      <c r="H31" s="3"/>
    </row>
    <row r="32" spans="2:18" x14ac:dyDescent="0.2">
      <c r="H32" s="4"/>
    </row>
    <row r="33" spans="7:10" x14ac:dyDescent="0.2">
      <c r="H33" s="4"/>
    </row>
    <row r="34" spans="7:10" x14ac:dyDescent="0.2">
      <c r="J34" s="3"/>
    </row>
    <row r="35" spans="7:10" x14ac:dyDescent="0.2">
      <c r="J35" s="4"/>
    </row>
    <row r="36" spans="7:10" x14ac:dyDescent="0.2">
      <c r="G36" s="11"/>
      <c r="J36" s="3"/>
    </row>
    <row r="37" spans="7:10" x14ac:dyDescent="0.2">
      <c r="G37" s="11"/>
      <c r="J37" s="3"/>
    </row>
    <row r="38" spans="7:10" x14ac:dyDescent="0.2">
      <c r="H38" s="4"/>
    </row>
    <row r="39" spans="7:10" x14ac:dyDescent="0.2">
      <c r="H39" s="4"/>
      <c r="J39" s="3"/>
    </row>
    <row r="40" spans="7:10" x14ac:dyDescent="0.2">
      <c r="H40" s="4"/>
    </row>
    <row r="41" spans="7:10" x14ac:dyDescent="0.2">
      <c r="G41" s="11"/>
      <c r="H41" s="4"/>
      <c r="J41" s="3"/>
    </row>
    <row r="42" spans="7:10" x14ac:dyDescent="0.2">
      <c r="G42" s="11"/>
      <c r="J42" s="3"/>
    </row>
    <row r="44" spans="7:10" x14ac:dyDescent="0.2">
      <c r="G44" s="1"/>
    </row>
    <row r="46" spans="7:10" x14ac:dyDescent="0.2">
      <c r="G46" s="12"/>
    </row>
    <row r="47" spans="7:10" x14ac:dyDescent="0.2">
      <c r="G47" s="12"/>
    </row>
    <row r="51" spans="1:12" ht="13.5" thickBot="1" x14ac:dyDescent="0.25"/>
    <row r="52" spans="1:12" ht="25.5" customHeight="1" thickTop="1" thickBot="1" x14ac:dyDescent="0.3">
      <c r="A52" s="8"/>
      <c r="C52" s="2"/>
      <c r="D52" s="2"/>
      <c r="E52" s="2"/>
      <c r="F52" s="2"/>
      <c r="H52" s="9"/>
      <c r="I52" s="13"/>
      <c r="J52" s="9"/>
    </row>
    <row r="53" spans="1:12" ht="13.5" thickTop="1" x14ac:dyDescent="0.2">
      <c r="H53" s="12"/>
      <c r="L53" s="5"/>
    </row>
    <row r="56" spans="1:12" x14ac:dyDescent="0.2">
      <c r="H56" s="14"/>
      <c r="I56" s="14"/>
      <c r="J56" s="14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27</v>
      </c>
    </row>
    <row r="5" spans="1:11" ht="15.75" x14ac:dyDescent="0.25">
      <c r="A5" s="2" t="s">
        <v>7</v>
      </c>
      <c r="G5" s="15">
        <v>13.88</v>
      </c>
    </row>
    <row r="6" spans="1:11" ht="15.75" x14ac:dyDescent="0.25">
      <c r="A6" s="2" t="s">
        <v>8</v>
      </c>
      <c r="G6" s="25">
        <f>J70-G5</f>
        <v>-1.4816000000000003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433476.09295484854</v>
      </c>
      <c r="H56" s="14"/>
      <c r="I56" s="14">
        <f>I54*I52</f>
        <v>433478.45695000002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27</v>
      </c>
    </row>
    <row r="5" spans="1:11" ht="15.75" x14ac:dyDescent="0.25">
      <c r="A5" s="2" t="s">
        <v>7</v>
      </c>
      <c r="G5" s="15">
        <v>13.88</v>
      </c>
    </row>
    <row r="6" spans="1:11" ht="15.75" x14ac:dyDescent="0.25">
      <c r="A6" s="2" t="s">
        <v>8</v>
      </c>
      <c r="G6" s="25">
        <f>J70-G5</f>
        <v>-1.4816000000000003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433476.09295484854</v>
      </c>
      <c r="H56" s="14"/>
      <c r="I56" s="14">
        <f>I54*I52</f>
        <v>433478.45695000002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27</v>
      </c>
    </row>
    <row r="5" spans="1:11" ht="15.75" x14ac:dyDescent="0.25">
      <c r="A5" s="2" t="s">
        <v>7</v>
      </c>
      <c r="G5" s="15">
        <v>13.88</v>
      </c>
    </row>
    <row r="6" spans="1:11" ht="15.75" x14ac:dyDescent="0.25">
      <c r="A6" s="2" t="s">
        <v>8</v>
      </c>
      <c r="G6" s="25">
        <f>J70-G5</f>
        <v>-1.4816000000000003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433476.09295484854</v>
      </c>
      <c r="H56" s="14"/>
      <c r="I56" s="14">
        <f>I54*I52</f>
        <v>433478.45695000002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27</v>
      </c>
    </row>
    <row r="5" spans="1:11" ht="15.75" x14ac:dyDescent="0.25">
      <c r="A5" s="2" t="s">
        <v>7</v>
      </c>
      <c r="G5" s="15">
        <v>13.88</v>
      </c>
    </row>
    <row r="6" spans="1:11" ht="15.75" x14ac:dyDescent="0.25">
      <c r="A6" s="2" t="s">
        <v>8</v>
      </c>
      <c r="G6" s="25">
        <f>J70-G5</f>
        <v>-1.4816000000000003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433476.09295484854</v>
      </c>
      <c r="H56" s="14"/>
      <c r="I56" s="14">
        <f>I54*I52</f>
        <v>433478.45695000002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86"/>
  <sheetViews>
    <sheetView workbookViewId="0">
      <selection activeCell="H6" sqref="H6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0.5703125" customWidth="1"/>
    <col min="6" max="6" width="10.28515625" bestFit="1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3" ht="18" customHeight="1" x14ac:dyDescent="0.2"/>
    <row r="19" spans="1:17" ht="14.25" x14ac:dyDescent="0.3">
      <c r="A19" s="28"/>
      <c r="B19" s="28"/>
      <c r="C19" s="28"/>
      <c r="D19" s="28"/>
      <c r="E19" s="28"/>
      <c r="F19" s="28"/>
      <c r="G19" s="30"/>
      <c r="H19" s="28"/>
      <c r="I19" s="28"/>
      <c r="J19" s="28"/>
      <c r="K19" s="28"/>
    </row>
    <row r="20" spans="1:17" ht="14.25" x14ac:dyDescent="0.3">
      <c r="A20" s="28"/>
      <c r="B20" s="28"/>
      <c r="C20" s="28"/>
      <c r="D20" s="28"/>
      <c r="E20" s="28"/>
      <c r="F20" s="28"/>
      <c r="G20" s="30"/>
      <c r="H20" s="28"/>
      <c r="I20" s="29"/>
      <c r="J20" s="28"/>
      <c r="K20" s="28"/>
      <c r="M20" s="2"/>
    </row>
    <row r="21" spans="1:17" ht="14.25" x14ac:dyDescent="0.3">
      <c r="A21" s="28"/>
      <c r="B21" s="28"/>
      <c r="C21" s="28"/>
      <c r="D21" s="28"/>
      <c r="E21" s="28"/>
      <c r="F21" s="28"/>
      <c r="G21" s="30"/>
      <c r="H21" s="28"/>
      <c r="I21" s="28"/>
      <c r="J21" s="28"/>
      <c r="K21" s="28"/>
      <c r="Q21" s="3"/>
    </row>
    <row r="22" spans="1:17" ht="14.25" x14ac:dyDescent="0.3">
      <c r="A22" s="28"/>
      <c r="B22" s="28"/>
      <c r="C22" s="28"/>
      <c r="D22" s="28"/>
      <c r="E22" s="28"/>
      <c r="F22" s="31"/>
      <c r="G22" s="30"/>
      <c r="H22" s="28"/>
      <c r="I22" s="29"/>
      <c r="J22" s="28"/>
      <c r="K22" s="28"/>
      <c r="Q22" s="5"/>
    </row>
    <row r="23" spans="1:17" ht="14.25" x14ac:dyDescent="0.3">
      <c r="A23" s="28"/>
      <c r="B23" s="28"/>
      <c r="C23" s="28"/>
      <c r="D23" s="28"/>
      <c r="E23" s="28"/>
      <c r="F23" s="31"/>
      <c r="G23" s="28"/>
      <c r="H23" s="28"/>
      <c r="I23" s="29"/>
      <c r="J23" s="28"/>
      <c r="K23" s="28"/>
    </row>
    <row r="24" spans="1:17" ht="14.25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7" ht="14.25" x14ac:dyDescent="0.3">
      <c r="A25" s="28"/>
      <c r="B25" s="28"/>
      <c r="C25" s="28"/>
      <c r="D25" s="28"/>
      <c r="E25" s="28"/>
      <c r="F25" s="32"/>
      <c r="G25" s="28"/>
      <c r="H25" s="28"/>
      <c r="I25" s="28"/>
      <c r="J25" s="28"/>
      <c r="K25" s="28"/>
    </row>
    <row r="26" spans="1:17" ht="14.25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17" ht="14.25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7" ht="14.25" x14ac:dyDescent="0.3">
      <c r="A28" s="28"/>
      <c r="B28" s="28"/>
      <c r="C28" s="28"/>
      <c r="D28" s="28"/>
      <c r="E28" s="28"/>
      <c r="F28" s="33"/>
      <c r="G28" s="28"/>
      <c r="H28" s="28"/>
      <c r="I28" s="28"/>
      <c r="J28" s="28"/>
      <c r="K28" s="28"/>
    </row>
    <row r="29" spans="1:17" ht="14.25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7" ht="14.25" x14ac:dyDescent="0.3">
      <c r="A30" s="28"/>
      <c r="B30" s="27"/>
      <c r="C30" s="28"/>
      <c r="D30" s="28"/>
      <c r="E30" s="28"/>
      <c r="F30" s="28"/>
      <c r="G30" s="28"/>
      <c r="H30" s="28"/>
      <c r="I30" s="28"/>
      <c r="J30" s="28"/>
      <c r="K30" s="28"/>
    </row>
    <row r="31" spans="1:17" ht="14.25" x14ac:dyDescent="0.3">
      <c r="A31" s="28"/>
      <c r="B31" s="28"/>
      <c r="C31" s="28"/>
      <c r="D31" s="28"/>
      <c r="E31" s="28"/>
      <c r="F31" s="28"/>
      <c r="G31" s="29"/>
      <c r="H31" s="28"/>
      <c r="I31" s="28"/>
      <c r="J31" s="28"/>
      <c r="K31" s="28"/>
    </row>
    <row r="32" spans="1:17" ht="14.25" x14ac:dyDescent="0.3">
      <c r="A32" s="28"/>
      <c r="B32" s="28"/>
      <c r="C32" s="28"/>
      <c r="D32" s="28"/>
      <c r="E32" s="28"/>
      <c r="F32" s="28"/>
      <c r="G32" s="30"/>
      <c r="H32" s="28"/>
      <c r="I32" s="28"/>
      <c r="J32" s="28"/>
      <c r="K32" s="28"/>
    </row>
    <row r="33" spans="1:11" ht="14.25" x14ac:dyDescent="0.3">
      <c r="A33" s="28"/>
      <c r="B33" s="28"/>
      <c r="C33" s="28"/>
      <c r="D33" s="28"/>
      <c r="E33" s="28"/>
      <c r="F33" s="28"/>
      <c r="G33" s="30"/>
      <c r="H33" s="28"/>
      <c r="I33" s="28"/>
      <c r="J33" s="28"/>
      <c r="K33" s="28"/>
    </row>
    <row r="34" spans="1:11" ht="14.25" x14ac:dyDescent="0.3">
      <c r="A34" s="28"/>
      <c r="B34" s="28"/>
      <c r="C34" s="28"/>
      <c r="D34" s="28"/>
      <c r="E34" s="28"/>
      <c r="F34" s="28"/>
      <c r="G34" s="28"/>
      <c r="H34" s="28"/>
      <c r="I34" s="29"/>
      <c r="J34" s="28"/>
      <c r="K34" s="28"/>
    </row>
    <row r="35" spans="1:11" ht="14.25" x14ac:dyDescent="0.3">
      <c r="A35" s="28"/>
      <c r="B35" s="28"/>
      <c r="C35" s="28"/>
      <c r="D35" s="28"/>
      <c r="E35" s="28"/>
      <c r="F35" s="28"/>
      <c r="G35" s="28"/>
      <c r="H35" s="28"/>
      <c r="I35" s="30"/>
      <c r="J35" s="28"/>
      <c r="K35" s="28"/>
    </row>
    <row r="36" spans="1:11" ht="14.25" x14ac:dyDescent="0.3">
      <c r="A36" s="28"/>
      <c r="B36" s="28"/>
      <c r="C36" s="28"/>
      <c r="D36" s="28"/>
      <c r="E36" s="28"/>
      <c r="F36" s="31"/>
      <c r="G36" s="28"/>
      <c r="H36" s="28"/>
      <c r="I36" s="29"/>
      <c r="J36" s="28"/>
      <c r="K36" s="28"/>
    </row>
    <row r="37" spans="1:11" ht="14.25" x14ac:dyDescent="0.3">
      <c r="A37" s="28"/>
      <c r="B37" s="28"/>
      <c r="C37" s="28"/>
      <c r="D37" s="28"/>
      <c r="E37" s="28"/>
      <c r="F37" s="31"/>
      <c r="G37" s="28"/>
      <c r="H37" s="28"/>
      <c r="I37" s="29"/>
      <c r="J37" s="28"/>
      <c r="K37" s="28"/>
    </row>
    <row r="38" spans="1:11" ht="14.25" x14ac:dyDescent="0.3">
      <c r="A38" s="28"/>
      <c r="B38" s="28"/>
      <c r="C38" s="28"/>
      <c r="D38" s="28"/>
      <c r="E38" s="28"/>
      <c r="F38" s="28"/>
      <c r="G38" s="30"/>
      <c r="H38" s="28"/>
      <c r="I38" s="28"/>
      <c r="J38" s="28"/>
      <c r="K38" s="28"/>
    </row>
    <row r="39" spans="1:11" ht="14.25" x14ac:dyDescent="0.3">
      <c r="A39" s="28"/>
      <c r="B39" s="28"/>
      <c r="C39" s="28"/>
      <c r="D39" s="28"/>
      <c r="E39" s="28"/>
      <c r="F39" s="28"/>
      <c r="G39" s="30"/>
      <c r="H39" s="28"/>
      <c r="I39" s="29"/>
      <c r="J39" s="28"/>
      <c r="K39" s="28"/>
    </row>
    <row r="40" spans="1:11" ht="14.25" x14ac:dyDescent="0.3">
      <c r="A40" s="28"/>
      <c r="B40" s="28"/>
      <c r="C40" s="28"/>
      <c r="D40" s="28"/>
      <c r="E40" s="28"/>
      <c r="F40" s="28"/>
      <c r="G40" s="30"/>
      <c r="H40" s="28"/>
      <c r="I40" s="28"/>
      <c r="J40" s="28"/>
      <c r="K40" s="28"/>
    </row>
    <row r="41" spans="1:11" ht="14.25" x14ac:dyDescent="0.3">
      <c r="A41" s="28"/>
      <c r="B41" s="28"/>
      <c r="C41" s="28"/>
      <c r="D41" s="28"/>
      <c r="E41" s="28"/>
      <c r="F41" s="31"/>
      <c r="G41" s="30"/>
      <c r="H41" s="28"/>
      <c r="I41" s="29"/>
      <c r="J41" s="28"/>
      <c r="K41" s="28"/>
    </row>
    <row r="42" spans="1:11" ht="14.25" x14ac:dyDescent="0.3">
      <c r="A42" s="28"/>
      <c r="B42" s="28"/>
      <c r="C42" s="28"/>
      <c r="D42" s="28"/>
      <c r="E42" s="28"/>
      <c r="F42" s="31"/>
      <c r="G42" s="28"/>
      <c r="H42" s="28"/>
      <c r="I42" s="29"/>
      <c r="J42" s="28"/>
      <c r="K42" s="28"/>
    </row>
    <row r="43" spans="1:11" ht="14.25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1" ht="14.25" x14ac:dyDescent="0.3">
      <c r="A44" s="28"/>
      <c r="B44" s="28"/>
      <c r="C44" s="28"/>
      <c r="D44" s="28"/>
      <c r="E44" s="28"/>
      <c r="F44" s="32"/>
      <c r="G44" s="28"/>
      <c r="H44" s="28"/>
      <c r="I44" s="28"/>
      <c r="J44" s="28"/>
      <c r="K44" s="28"/>
    </row>
    <row r="46" spans="1:11" x14ac:dyDescent="0.2">
      <c r="F46" s="12"/>
    </row>
    <row r="47" spans="1:11" x14ac:dyDescent="0.2">
      <c r="F47" s="12"/>
    </row>
    <row r="51" spans="1:11" ht="13.5" thickBot="1" x14ac:dyDescent="0.25"/>
    <row r="52" spans="1:11" ht="25.5" customHeight="1" thickTop="1" thickBot="1" x14ac:dyDescent="0.3">
      <c r="A52" s="8"/>
      <c r="C52" s="2"/>
      <c r="D52" s="2"/>
      <c r="E52" s="2"/>
      <c r="G52" s="9"/>
      <c r="H52" s="13"/>
      <c r="I52" s="9"/>
    </row>
    <row r="53" spans="1:11" ht="13.5" thickTop="1" x14ac:dyDescent="0.2">
      <c r="G53" s="12"/>
      <c r="K53" s="5"/>
    </row>
    <row r="56" spans="1:11" x14ac:dyDescent="0.2">
      <c r="G56" s="14"/>
      <c r="H56" s="14"/>
      <c r="I56" s="14"/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[1]Analysis!$G$5+H64</f>
        <v>3.2</v>
      </c>
      <c r="K64" s="22">
        <f>J64*I64</f>
        <v>3840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[1]Analysis!$G$5+H65</f>
        <v>3.0500000000000003</v>
      </c>
      <c r="K65" s="22">
        <f>J65*I65</f>
        <v>30500.000000000004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[1]Analysis!$G$5+H66</f>
        <v>3.0500000000000003</v>
      </c>
      <c r="K66" s="22">
        <f>J66*I66</f>
        <v>15250.000000000002</v>
      </c>
    </row>
    <row r="67" spans="1:11" x14ac:dyDescent="0.2">
      <c r="A67" t="s">
        <v>34</v>
      </c>
      <c r="B67" t="s">
        <v>42</v>
      </c>
      <c r="C67" t="s">
        <v>28</v>
      </c>
      <c r="D67" s="18">
        <v>2001</v>
      </c>
      <c r="G67" t="s">
        <v>53</v>
      </c>
      <c r="H67" s="19">
        <v>6.2930000000000001</v>
      </c>
      <c r="I67" s="21">
        <v>10000</v>
      </c>
      <c r="J67" s="20">
        <f>H67+0.8</f>
        <v>7.093</v>
      </c>
      <c r="K67" s="22">
        <f>J67*I67</f>
        <v>70930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>
        <v>6.68</v>
      </c>
      <c r="I68" s="21">
        <v>8800</v>
      </c>
      <c r="J68" s="20">
        <f>H68</f>
        <v>6.68</v>
      </c>
      <c r="K68" s="22">
        <f>J68*I68</f>
        <v>58784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5.1229714285714287</v>
      </c>
      <c r="K70" s="23">
        <f>SUM(K64:K69)</f>
        <v>179304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workbookViewId="0">
      <selection activeCell="C26" sqref="C26"/>
    </sheetView>
  </sheetViews>
  <sheetFormatPr defaultRowHeight="12.75" x14ac:dyDescent="0.2"/>
  <cols>
    <col min="2" max="2" width="4" customWidth="1"/>
    <col min="3" max="3" width="15" customWidth="1"/>
    <col min="4" max="4" width="16.5703125" bestFit="1" customWidth="1"/>
    <col min="5" max="5" width="12.42578125" customWidth="1"/>
    <col min="6" max="6" width="10.28515625" bestFit="1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6" x14ac:dyDescent="0.2">
      <c r="A1">
        <v>2000</v>
      </c>
      <c r="B1" t="s">
        <v>54</v>
      </c>
      <c r="D1" t="s">
        <v>55</v>
      </c>
      <c r="E1">
        <v>9189</v>
      </c>
      <c r="F1" t="s">
        <v>57</v>
      </c>
    </row>
    <row r="3" spans="1:6" x14ac:dyDescent="0.2">
      <c r="B3" t="s">
        <v>9</v>
      </c>
      <c r="D3" t="s">
        <v>56</v>
      </c>
      <c r="E3" t="s">
        <v>61</v>
      </c>
    </row>
    <row r="4" spans="1:6" x14ac:dyDescent="0.2">
      <c r="B4" t="s">
        <v>58</v>
      </c>
      <c r="D4" t="s">
        <v>59</v>
      </c>
    </row>
    <row r="6" spans="1:6" ht="18" customHeight="1" x14ac:dyDescent="0.2">
      <c r="A6" t="s">
        <v>27</v>
      </c>
      <c r="C6" s="26">
        <v>55679</v>
      </c>
      <c r="D6" s="26">
        <v>0</v>
      </c>
      <c r="E6" s="26">
        <f t="shared" ref="E6:E17" si="0">0.005*9189*30.4167</f>
        <v>1397.4952814999999</v>
      </c>
    </row>
    <row r="7" spans="1:6" x14ac:dyDescent="0.2">
      <c r="A7" t="s">
        <v>28</v>
      </c>
      <c r="C7" s="26">
        <v>55679</v>
      </c>
      <c r="D7" s="26">
        <v>0</v>
      </c>
      <c r="E7" s="26">
        <f t="shared" si="0"/>
        <v>1397.4952814999999</v>
      </c>
    </row>
    <row r="8" spans="1:6" x14ac:dyDescent="0.2">
      <c r="A8" t="s">
        <v>29</v>
      </c>
      <c r="C8" s="26">
        <v>56802</v>
      </c>
      <c r="D8" s="26">
        <v>0</v>
      </c>
      <c r="E8" s="26">
        <f t="shared" si="0"/>
        <v>1397.4952814999999</v>
      </c>
    </row>
    <row r="9" spans="1:6" x14ac:dyDescent="0.2">
      <c r="A9" t="s">
        <v>30</v>
      </c>
      <c r="C9" s="26">
        <v>0</v>
      </c>
      <c r="D9" s="26">
        <v>0</v>
      </c>
      <c r="E9" s="26">
        <f t="shared" si="0"/>
        <v>1397.4952814999999</v>
      </c>
    </row>
    <row r="10" spans="1:6" x14ac:dyDescent="0.2">
      <c r="A10" t="s">
        <v>31</v>
      </c>
      <c r="C10" s="26">
        <v>0</v>
      </c>
      <c r="D10" s="26">
        <v>0</v>
      </c>
      <c r="E10" s="26">
        <f t="shared" si="0"/>
        <v>1397.4952814999999</v>
      </c>
    </row>
    <row r="11" spans="1:6" x14ac:dyDescent="0.2">
      <c r="A11" t="s">
        <v>50</v>
      </c>
      <c r="C11" s="26">
        <v>98469</v>
      </c>
      <c r="D11" s="26">
        <v>56088</v>
      </c>
      <c r="E11" s="26">
        <f t="shared" si="0"/>
        <v>1397.4952814999999</v>
      </c>
    </row>
    <row r="12" spans="1:6" x14ac:dyDescent="0.2">
      <c r="A12" t="s">
        <v>51</v>
      </c>
      <c r="C12" s="26">
        <v>84869</v>
      </c>
      <c r="D12" s="26">
        <v>0</v>
      </c>
      <c r="E12" s="26">
        <f t="shared" si="0"/>
        <v>1397.4952814999999</v>
      </c>
    </row>
    <row r="13" spans="1:6" x14ac:dyDescent="0.2">
      <c r="A13" t="s">
        <v>32</v>
      </c>
      <c r="C13" s="26">
        <v>84869</v>
      </c>
      <c r="D13" s="26">
        <v>0</v>
      </c>
      <c r="E13" s="26">
        <f t="shared" si="0"/>
        <v>1397.4952814999999</v>
      </c>
    </row>
    <row r="14" spans="1:6" x14ac:dyDescent="0.2">
      <c r="A14" t="s">
        <v>23</v>
      </c>
      <c r="C14" s="26">
        <v>56802</v>
      </c>
      <c r="D14" s="26">
        <v>0</v>
      </c>
      <c r="E14" s="26">
        <f t="shared" si="0"/>
        <v>1397.4952814999999</v>
      </c>
    </row>
    <row r="15" spans="1:6" x14ac:dyDescent="0.2">
      <c r="A15" t="s">
        <v>24</v>
      </c>
      <c r="C15" s="26">
        <v>56802</v>
      </c>
      <c r="D15" s="26">
        <v>0</v>
      </c>
      <c r="E15" s="26">
        <f t="shared" si="0"/>
        <v>1397.4952814999999</v>
      </c>
    </row>
    <row r="16" spans="1:6" x14ac:dyDescent="0.2">
      <c r="A16" t="s">
        <v>25</v>
      </c>
      <c r="C16" s="26">
        <v>55679</v>
      </c>
      <c r="D16" s="26">
        <v>0</v>
      </c>
      <c r="E16" s="26">
        <f t="shared" si="0"/>
        <v>1397.4952814999999</v>
      </c>
    </row>
    <row r="17" spans="1:17" x14ac:dyDescent="0.2">
      <c r="A17" t="s">
        <v>26</v>
      </c>
      <c r="C17" s="26">
        <v>55679</v>
      </c>
      <c r="D17" s="26">
        <v>0</v>
      </c>
      <c r="E17" s="26">
        <f t="shared" si="0"/>
        <v>1397.4952814999999</v>
      </c>
    </row>
    <row r="18" spans="1:17" x14ac:dyDescent="0.2">
      <c r="C18" s="26"/>
      <c r="D18" s="26"/>
    </row>
    <row r="19" spans="1:17" x14ac:dyDescent="0.2">
      <c r="A19" t="s">
        <v>60</v>
      </c>
      <c r="C19" s="26">
        <f>SUM(C6:C18)</f>
        <v>661329</v>
      </c>
      <c r="D19" s="26">
        <f>SUM(D6:D18)</f>
        <v>56088</v>
      </c>
      <c r="E19" s="26">
        <f>SUM(E6:E18)</f>
        <v>16769.943378</v>
      </c>
    </row>
    <row r="21" spans="1:17" x14ac:dyDescent="0.2">
      <c r="A21" t="s">
        <v>62</v>
      </c>
      <c r="E21" s="26">
        <f>C19-D19-E19</f>
        <v>588471.05662199995</v>
      </c>
    </row>
    <row r="22" spans="1:17" ht="14.25" x14ac:dyDescent="0.3">
      <c r="B22" s="28"/>
      <c r="C22" s="28"/>
      <c r="D22" s="28"/>
      <c r="E22" s="28"/>
      <c r="F22" s="28"/>
      <c r="G22" s="30"/>
      <c r="H22" s="28"/>
      <c r="I22" s="28"/>
      <c r="J22" s="28"/>
      <c r="K22" s="28"/>
    </row>
    <row r="23" spans="1:17" ht="14.25" x14ac:dyDescent="0.3">
      <c r="A23" s="34" t="s">
        <v>63</v>
      </c>
      <c r="B23" s="34"/>
      <c r="C23" s="34"/>
      <c r="D23" s="34"/>
      <c r="E23" s="34"/>
      <c r="F23" s="34"/>
      <c r="G23" s="35"/>
      <c r="H23" s="34"/>
      <c r="I23" s="36"/>
      <c r="J23" s="28"/>
      <c r="K23" s="28"/>
      <c r="M23" s="2"/>
    </row>
    <row r="24" spans="1:17" ht="14.25" x14ac:dyDescent="0.3">
      <c r="A24" s="34" t="s">
        <v>64</v>
      </c>
      <c r="B24" s="34"/>
      <c r="C24" s="34"/>
      <c r="D24" s="34"/>
      <c r="E24" s="34"/>
      <c r="F24" s="34"/>
      <c r="G24" s="35"/>
      <c r="H24" s="34"/>
      <c r="I24" s="34"/>
      <c r="J24" s="28"/>
      <c r="K24" s="28"/>
      <c r="Q24" s="3"/>
    </row>
    <row r="25" spans="1:17" ht="14.25" x14ac:dyDescent="0.3">
      <c r="A25" s="28"/>
      <c r="B25" s="28"/>
      <c r="C25" s="28"/>
      <c r="D25" s="28"/>
      <c r="E25" s="28"/>
      <c r="F25" s="31"/>
      <c r="G25" s="30"/>
      <c r="H25" s="28"/>
      <c r="I25" s="29"/>
      <c r="J25" s="28"/>
      <c r="K25" s="28"/>
      <c r="Q25" s="5"/>
    </row>
    <row r="26" spans="1:17" ht="14.25" x14ac:dyDescent="0.3">
      <c r="A26" s="28"/>
      <c r="B26" s="28"/>
      <c r="C26" s="28"/>
      <c r="D26" s="28"/>
      <c r="E26" s="28"/>
      <c r="F26" s="31"/>
      <c r="G26" s="28"/>
      <c r="H26" s="28"/>
      <c r="I26" s="29"/>
      <c r="J26" s="28"/>
      <c r="K26" s="28"/>
    </row>
    <row r="27" spans="1:17" ht="14.25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7" ht="14.25" x14ac:dyDescent="0.3">
      <c r="A28" s="28"/>
      <c r="B28" s="28"/>
      <c r="C28" s="28"/>
      <c r="D28" s="28"/>
      <c r="E28" s="28"/>
      <c r="F28" s="32"/>
      <c r="G28" s="28"/>
      <c r="H28" s="28"/>
      <c r="I28" s="28"/>
      <c r="J28" s="28"/>
      <c r="K28" s="28"/>
    </row>
    <row r="29" spans="1:17" ht="14.25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7" ht="14.25" x14ac:dyDescent="0.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spans="1:17" ht="14.25" x14ac:dyDescent="0.3">
      <c r="A31" s="28"/>
      <c r="B31" s="28"/>
      <c r="C31" s="28"/>
      <c r="D31" s="28"/>
      <c r="E31" s="28"/>
      <c r="F31" s="33"/>
      <c r="G31" s="28"/>
      <c r="H31" s="28"/>
      <c r="I31" s="28"/>
      <c r="J31" s="28"/>
      <c r="K31" s="28"/>
    </row>
    <row r="32" spans="1:17" ht="14.25" x14ac:dyDescent="0.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.25" x14ac:dyDescent="0.3">
      <c r="A33" s="28"/>
      <c r="B33" s="27"/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.25" x14ac:dyDescent="0.3">
      <c r="A34" s="28"/>
      <c r="B34" s="28"/>
      <c r="C34" s="28"/>
      <c r="D34" s="28"/>
      <c r="E34" s="28"/>
      <c r="F34" s="28"/>
      <c r="G34" s="29"/>
      <c r="H34" s="28"/>
      <c r="I34" s="28"/>
      <c r="J34" s="28"/>
      <c r="K34" s="28"/>
    </row>
    <row r="35" spans="1:11" ht="14.25" x14ac:dyDescent="0.3">
      <c r="A35" s="28"/>
      <c r="B35" s="28"/>
      <c r="C35" s="28"/>
      <c r="D35" s="28"/>
      <c r="E35" s="28"/>
      <c r="F35" s="28"/>
      <c r="G35" s="30"/>
      <c r="H35" s="28"/>
      <c r="I35" s="28"/>
      <c r="J35" s="28"/>
      <c r="K35" s="28"/>
    </row>
    <row r="36" spans="1:11" ht="14.25" x14ac:dyDescent="0.3">
      <c r="A36" s="28"/>
      <c r="B36" s="28"/>
      <c r="C36" s="28"/>
      <c r="D36" s="28"/>
      <c r="E36" s="28"/>
      <c r="F36" s="28"/>
      <c r="G36" s="30"/>
      <c r="H36" s="28"/>
      <c r="I36" s="28"/>
      <c r="J36" s="28"/>
      <c r="K36" s="28"/>
    </row>
    <row r="37" spans="1:11" ht="14.25" x14ac:dyDescent="0.3">
      <c r="A37" s="28"/>
      <c r="B37" s="28"/>
      <c r="C37" s="28"/>
      <c r="D37" s="28"/>
      <c r="E37" s="28"/>
      <c r="F37" s="28"/>
      <c r="G37" s="28"/>
      <c r="H37" s="28"/>
      <c r="I37" s="29"/>
      <c r="J37" s="28"/>
      <c r="K37" s="28"/>
    </row>
    <row r="38" spans="1:11" ht="14.25" x14ac:dyDescent="0.3">
      <c r="A38" s="28"/>
      <c r="B38" s="28"/>
      <c r="C38" s="28"/>
      <c r="D38" s="28"/>
      <c r="E38" s="28"/>
      <c r="F38" s="28"/>
      <c r="G38" s="28"/>
      <c r="H38" s="28"/>
      <c r="I38" s="30"/>
      <c r="J38" s="28"/>
      <c r="K38" s="28"/>
    </row>
    <row r="39" spans="1:11" ht="14.25" x14ac:dyDescent="0.3">
      <c r="A39" s="28"/>
      <c r="B39" s="28"/>
      <c r="C39" s="28"/>
      <c r="D39" s="28"/>
      <c r="E39" s="28"/>
      <c r="F39" s="31"/>
      <c r="G39" s="28"/>
      <c r="H39" s="28"/>
      <c r="I39" s="29"/>
      <c r="J39" s="28"/>
      <c r="K39" s="28"/>
    </row>
    <row r="40" spans="1:11" ht="14.25" x14ac:dyDescent="0.3">
      <c r="A40" s="28"/>
      <c r="B40" s="28"/>
      <c r="C40" s="28"/>
      <c r="D40" s="28"/>
      <c r="E40" s="28"/>
      <c r="F40" s="31"/>
      <c r="G40" s="28"/>
      <c r="H40" s="28"/>
      <c r="I40" s="29"/>
      <c r="J40" s="28"/>
      <c r="K40" s="28"/>
    </row>
    <row r="41" spans="1:11" ht="14.25" x14ac:dyDescent="0.3">
      <c r="A41" s="28"/>
      <c r="B41" s="28"/>
      <c r="C41" s="28"/>
      <c r="D41" s="28"/>
      <c r="E41" s="28"/>
      <c r="F41" s="28"/>
      <c r="G41" s="30"/>
      <c r="H41" s="28"/>
      <c r="I41" s="28"/>
      <c r="J41" s="28"/>
      <c r="K41" s="28"/>
    </row>
    <row r="42" spans="1:11" ht="14.25" x14ac:dyDescent="0.3">
      <c r="A42" s="28"/>
      <c r="B42" s="28"/>
      <c r="C42" s="28"/>
      <c r="D42" s="28"/>
      <c r="E42" s="28"/>
      <c r="F42" s="28"/>
      <c r="G42" s="30"/>
      <c r="H42" s="28"/>
      <c r="I42" s="29"/>
      <c r="J42" s="28"/>
      <c r="K42" s="28"/>
    </row>
    <row r="43" spans="1:11" ht="14.25" x14ac:dyDescent="0.3">
      <c r="A43" s="28"/>
      <c r="B43" s="28"/>
      <c r="C43" s="28"/>
      <c r="D43" s="28"/>
      <c r="E43" s="28"/>
      <c r="F43" s="28"/>
      <c r="G43" s="30"/>
      <c r="H43" s="28"/>
      <c r="I43" s="28"/>
      <c r="J43" s="28"/>
      <c r="K43" s="28"/>
    </row>
    <row r="44" spans="1:11" ht="14.25" x14ac:dyDescent="0.3">
      <c r="A44" s="28"/>
      <c r="B44" s="28"/>
      <c r="C44" s="28"/>
      <c r="D44" s="28"/>
      <c r="E44" s="28"/>
      <c r="F44" s="31"/>
      <c r="G44" s="30"/>
      <c r="H44" s="28"/>
      <c r="I44" s="29"/>
      <c r="J44" s="28"/>
      <c r="K44" s="28"/>
    </row>
    <row r="45" spans="1:11" ht="14.25" x14ac:dyDescent="0.3">
      <c r="A45" s="28"/>
      <c r="B45" s="28"/>
      <c r="C45" s="28"/>
      <c r="D45" s="28"/>
      <c r="E45" s="28"/>
      <c r="F45" s="31"/>
      <c r="G45" s="28"/>
      <c r="H45" s="28"/>
      <c r="I45" s="29"/>
      <c r="J45" s="28"/>
      <c r="K45" s="28"/>
    </row>
    <row r="46" spans="1:11" ht="14.25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4.25" x14ac:dyDescent="0.3">
      <c r="A47" s="28"/>
      <c r="B47" s="28"/>
      <c r="C47" s="28"/>
      <c r="D47" s="28"/>
      <c r="E47" s="28"/>
      <c r="F47" s="32"/>
      <c r="G47" s="28"/>
      <c r="H47" s="28"/>
      <c r="I47" s="28"/>
      <c r="J47" s="28"/>
      <c r="K47" s="28"/>
    </row>
    <row r="49" spans="1:11" x14ac:dyDescent="0.2">
      <c r="F49" s="12"/>
    </row>
    <row r="50" spans="1:11" x14ac:dyDescent="0.2">
      <c r="F50" s="12"/>
    </row>
    <row r="54" spans="1:11" ht="13.5" thickBot="1" x14ac:dyDescent="0.25"/>
    <row r="55" spans="1:11" ht="25.5" customHeight="1" thickTop="1" thickBot="1" x14ac:dyDescent="0.3">
      <c r="A55" s="8"/>
      <c r="C55" s="2"/>
      <c r="D55" s="2"/>
      <c r="E55" s="2"/>
      <c r="G55" s="9"/>
      <c r="H55" s="13"/>
      <c r="I55" s="9"/>
    </row>
    <row r="56" spans="1:11" ht="13.5" thickTop="1" x14ac:dyDescent="0.2">
      <c r="G56" s="12"/>
      <c r="K56" s="5"/>
    </row>
    <row r="59" spans="1:11" x14ac:dyDescent="0.2">
      <c r="G59" s="14"/>
      <c r="H59" s="14"/>
      <c r="I59" s="14"/>
    </row>
    <row r="66" spans="1:11" x14ac:dyDescent="0.2">
      <c r="G66" t="s">
        <v>35</v>
      </c>
      <c r="I66" t="s">
        <v>36</v>
      </c>
      <c r="J66" t="s">
        <v>37</v>
      </c>
    </row>
    <row r="67" spans="1:11" x14ac:dyDescent="0.2">
      <c r="A67" t="s">
        <v>40</v>
      </c>
      <c r="B67" t="s">
        <v>41</v>
      </c>
      <c r="C67" t="s">
        <v>27</v>
      </c>
      <c r="D67" s="18">
        <v>2001</v>
      </c>
      <c r="E67" t="s">
        <v>29</v>
      </c>
      <c r="F67" s="18">
        <v>2007</v>
      </c>
      <c r="G67" t="s">
        <v>38</v>
      </c>
      <c r="H67" s="19">
        <v>0.25</v>
      </c>
      <c r="I67" s="21">
        <v>1200</v>
      </c>
      <c r="J67" s="20">
        <f>[1]Analysis!$G$5+H67</f>
        <v>3.2</v>
      </c>
      <c r="K67" s="22">
        <f>J67*I67</f>
        <v>3840</v>
      </c>
    </row>
    <row r="68" spans="1:11" x14ac:dyDescent="0.2">
      <c r="A68" t="s">
        <v>34</v>
      </c>
      <c r="B68" t="s">
        <v>41</v>
      </c>
      <c r="C68" t="s">
        <v>27</v>
      </c>
      <c r="D68" s="18">
        <v>2001</v>
      </c>
      <c r="E68" t="s">
        <v>29</v>
      </c>
      <c r="F68" s="18">
        <v>2001</v>
      </c>
      <c r="G68" t="s">
        <v>38</v>
      </c>
      <c r="H68" s="19">
        <v>0.1</v>
      </c>
      <c r="I68" s="21">
        <v>10000</v>
      </c>
      <c r="J68" s="20">
        <f>[1]Analysis!$G$5+H68</f>
        <v>3.0500000000000003</v>
      </c>
      <c r="K68" s="22">
        <f>J68*I68</f>
        <v>30500.000000000004</v>
      </c>
    </row>
    <row r="69" spans="1:11" x14ac:dyDescent="0.2">
      <c r="A69" t="s">
        <v>39</v>
      </c>
      <c r="B69" t="s">
        <v>41</v>
      </c>
      <c r="C69" t="s">
        <v>27</v>
      </c>
      <c r="D69" s="18">
        <v>2001</v>
      </c>
      <c r="E69" t="s">
        <v>29</v>
      </c>
      <c r="F69" s="18">
        <v>2001</v>
      </c>
      <c r="G69" t="s">
        <v>38</v>
      </c>
      <c r="H69" s="19">
        <v>0.1</v>
      </c>
      <c r="I69" s="21">
        <v>5000</v>
      </c>
      <c r="J69" s="20">
        <f>[1]Analysis!$G$5+H69</f>
        <v>3.0500000000000003</v>
      </c>
      <c r="K69" s="22">
        <f>J69*I69</f>
        <v>15250.000000000002</v>
      </c>
    </row>
    <row r="70" spans="1:11" x14ac:dyDescent="0.2">
      <c r="A70" t="s">
        <v>34</v>
      </c>
      <c r="B70" t="s">
        <v>42</v>
      </c>
      <c r="C70" t="s">
        <v>28</v>
      </c>
      <c r="D70" s="18">
        <v>2001</v>
      </c>
      <c r="G70" t="s">
        <v>53</v>
      </c>
      <c r="H70" s="19">
        <v>6.2930000000000001</v>
      </c>
      <c r="I70" s="21">
        <v>10000</v>
      </c>
      <c r="J70" s="20">
        <f>H70+0.8</f>
        <v>7.093</v>
      </c>
      <c r="K70" s="22">
        <f>J70*I70</f>
        <v>70930</v>
      </c>
    </row>
    <row r="71" spans="1:11" x14ac:dyDescent="0.2">
      <c r="A71" t="s">
        <v>45</v>
      </c>
      <c r="B71" t="s">
        <v>42</v>
      </c>
      <c r="C71" t="s">
        <v>27</v>
      </c>
      <c r="D71" s="18">
        <v>2001</v>
      </c>
      <c r="G71" t="s">
        <v>44</v>
      </c>
      <c r="H71" s="19">
        <v>6.68</v>
      </c>
      <c r="I71" s="21">
        <v>8800</v>
      </c>
      <c r="J71" s="20">
        <f>H71</f>
        <v>6.68</v>
      </c>
      <c r="K71" s="22">
        <f>J71*I71</f>
        <v>58784</v>
      </c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I73" s="21">
        <f>SUM(I67:I72)</f>
        <v>35000</v>
      </c>
      <c r="J73" s="24">
        <f>K73/I73</f>
        <v>5.1229714285714287</v>
      </c>
      <c r="K73" s="23">
        <f>SUM(K67:K72)</f>
        <v>179304</v>
      </c>
    </row>
    <row r="74" spans="1:11" x14ac:dyDescent="0.2">
      <c r="D74" s="18"/>
      <c r="H74" s="19"/>
      <c r="J74" s="20"/>
      <c r="K74" s="22"/>
    </row>
    <row r="75" spans="1:11" x14ac:dyDescent="0.2">
      <c r="D75" s="18"/>
      <c r="H75" s="19"/>
      <c r="J75" s="20"/>
      <c r="K75" s="22"/>
    </row>
    <row r="76" spans="1:11" x14ac:dyDescent="0.2">
      <c r="D76" s="18"/>
      <c r="H76" s="19"/>
      <c r="J76" s="20"/>
    </row>
    <row r="77" spans="1:11" x14ac:dyDescent="0.2">
      <c r="D77" s="26"/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H83" s="19"/>
      <c r="J83" s="20"/>
    </row>
    <row r="84" spans="8:10" x14ac:dyDescent="0.2">
      <c r="H84" s="19"/>
      <c r="J84" s="20"/>
    </row>
    <row r="85" spans="8:10" x14ac:dyDescent="0.2">
      <c r="H85" s="19"/>
      <c r="J85" s="20"/>
    </row>
    <row r="86" spans="8:10" x14ac:dyDescent="0.2">
      <c r="J86" s="20"/>
    </row>
    <row r="87" spans="8:10" x14ac:dyDescent="0.2">
      <c r="J87" s="20"/>
    </row>
    <row r="88" spans="8:10" x14ac:dyDescent="0.2">
      <c r="J88" s="20"/>
    </row>
    <row r="89" spans="8:10" x14ac:dyDescent="0.2">
      <c r="J89" s="20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workbookViewId="0">
      <selection sqref="A1:J25"/>
    </sheetView>
  </sheetViews>
  <sheetFormatPr defaultRowHeight="12.75" x14ac:dyDescent="0.2"/>
  <cols>
    <col min="2" max="2" width="4" customWidth="1"/>
    <col min="3" max="3" width="15" customWidth="1"/>
    <col min="4" max="4" width="16.5703125" bestFit="1" customWidth="1"/>
    <col min="5" max="5" width="12.42578125" customWidth="1"/>
    <col min="6" max="6" width="10.28515625" bestFit="1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9" x14ac:dyDescent="0.2">
      <c r="A1">
        <v>2000</v>
      </c>
      <c r="B1" t="s">
        <v>14</v>
      </c>
      <c r="D1" t="s">
        <v>55</v>
      </c>
      <c r="E1">
        <v>2017</v>
      </c>
      <c r="G1" t="s">
        <v>65</v>
      </c>
      <c r="I1" s="26">
        <v>14.31</v>
      </c>
    </row>
    <row r="3" spans="1:9" x14ac:dyDescent="0.2">
      <c r="B3" t="s">
        <v>9</v>
      </c>
      <c r="D3" t="s">
        <v>56</v>
      </c>
    </row>
    <row r="4" spans="1:9" x14ac:dyDescent="0.2">
      <c r="B4" t="s">
        <v>58</v>
      </c>
      <c r="D4" t="s">
        <v>59</v>
      </c>
    </row>
    <row r="6" spans="1:9" ht="18" customHeight="1" x14ac:dyDescent="0.2">
      <c r="A6" t="s">
        <v>27</v>
      </c>
      <c r="C6" s="26">
        <f>$E$1*$I$1</f>
        <v>28863.27</v>
      </c>
      <c r="D6" s="26">
        <v>0</v>
      </c>
      <c r="E6" s="26"/>
    </row>
    <row r="7" spans="1:9" x14ac:dyDescent="0.2">
      <c r="A7" t="s">
        <v>28</v>
      </c>
      <c r="C7" s="26">
        <f t="shared" ref="C7:C17" si="0">$E$1*$I$1</f>
        <v>28863.27</v>
      </c>
      <c r="D7" s="26">
        <v>0</v>
      </c>
      <c r="E7" s="26"/>
    </row>
    <row r="8" spans="1:9" x14ac:dyDescent="0.2">
      <c r="A8" t="s">
        <v>29</v>
      </c>
      <c r="C8" s="26">
        <f t="shared" si="0"/>
        <v>28863.27</v>
      </c>
      <c r="D8" s="26">
        <v>0</v>
      </c>
      <c r="E8" s="26"/>
    </row>
    <row r="9" spans="1:9" x14ac:dyDescent="0.2">
      <c r="A9" t="s">
        <v>30</v>
      </c>
      <c r="C9" s="26">
        <f t="shared" si="0"/>
        <v>28863.27</v>
      </c>
      <c r="D9" s="26">
        <v>0</v>
      </c>
      <c r="E9" s="26"/>
    </row>
    <row r="10" spans="1:9" x14ac:dyDescent="0.2">
      <c r="A10" t="s">
        <v>31</v>
      </c>
      <c r="C10" s="26">
        <f t="shared" si="0"/>
        <v>28863.27</v>
      </c>
      <c r="D10" s="26">
        <v>0</v>
      </c>
      <c r="E10" s="26"/>
    </row>
    <row r="11" spans="1:9" x14ac:dyDescent="0.2">
      <c r="A11" t="s">
        <v>50</v>
      </c>
      <c r="C11" s="26">
        <f t="shared" si="0"/>
        <v>28863.27</v>
      </c>
      <c r="D11" s="26">
        <v>0</v>
      </c>
      <c r="E11" s="26"/>
    </row>
    <row r="12" spans="1:9" x14ac:dyDescent="0.2">
      <c r="A12" t="s">
        <v>51</v>
      </c>
      <c r="C12" s="26">
        <f t="shared" si="0"/>
        <v>28863.27</v>
      </c>
      <c r="D12" s="26">
        <v>0</v>
      </c>
      <c r="E12" s="26"/>
    </row>
    <row r="13" spans="1:9" x14ac:dyDescent="0.2">
      <c r="A13" t="s">
        <v>32</v>
      </c>
      <c r="C13" s="26">
        <f t="shared" si="0"/>
        <v>28863.27</v>
      </c>
      <c r="D13" s="26">
        <v>0</v>
      </c>
      <c r="E13" s="26"/>
    </row>
    <row r="14" spans="1:9" x14ac:dyDescent="0.2">
      <c r="A14" t="s">
        <v>23</v>
      </c>
      <c r="C14" s="26">
        <f t="shared" si="0"/>
        <v>28863.27</v>
      </c>
      <c r="D14" s="26">
        <v>0</v>
      </c>
      <c r="E14" s="26"/>
    </row>
    <row r="15" spans="1:9" x14ac:dyDescent="0.2">
      <c r="A15" t="s">
        <v>24</v>
      </c>
      <c r="C15" s="26">
        <f t="shared" si="0"/>
        <v>28863.27</v>
      </c>
      <c r="D15" s="26">
        <v>0</v>
      </c>
      <c r="E15" s="26"/>
    </row>
    <row r="16" spans="1:9" x14ac:dyDescent="0.2">
      <c r="A16" t="s">
        <v>25</v>
      </c>
      <c r="C16" s="26">
        <f t="shared" si="0"/>
        <v>28863.27</v>
      </c>
      <c r="D16" s="26">
        <v>0</v>
      </c>
      <c r="E16" s="26"/>
    </row>
    <row r="17" spans="1:17" x14ac:dyDescent="0.2">
      <c r="A17" t="s">
        <v>26</v>
      </c>
      <c r="C17" s="26">
        <f t="shared" si="0"/>
        <v>28863.27</v>
      </c>
      <c r="D17" s="26">
        <v>0</v>
      </c>
      <c r="E17" s="26"/>
    </row>
    <row r="18" spans="1:17" x14ac:dyDescent="0.2">
      <c r="C18" s="26"/>
      <c r="D18" s="26"/>
    </row>
    <row r="19" spans="1:17" x14ac:dyDescent="0.2">
      <c r="A19" t="s">
        <v>60</v>
      </c>
      <c r="C19" s="26">
        <f>SUM(C6:C18)</f>
        <v>346359.24</v>
      </c>
      <c r="D19" s="26">
        <f>SUM(D6:D18)</f>
        <v>0</v>
      </c>
      <c r="E19" s="26"/>
    </row>
    <row r="21" spans="1:17" x14ac:dyDescent="0.2">
      <c r="A21" t="s">
        <v>62</v>
      </c>
      <c r="D21" s="26">
        <f>C19-D19</f>
        <v>346359.24</v>
      </c>
      <c r="E21" s="26"/>
    </row>
    <row r="22" spans="1:17" ht="14.25" x14ac:dyDescent="0.3">
      <c r="B22" s="28"/>
      <c r="C22" s="28"/>
      <c r="D22" s="28"/>
      <c r="E22" s="28"/>
      <c r="F22" s="28"/>
      <c r="G22" s="30"/>
      <c r="H22" s="28"/>
      <c r="I22" s="28"/>
      <c r="J22" s="28"/>
      <c r="K22" s="28"/>
    </row>
    <row r="23" spans="1:17" ht="14.25" x14ac:dyDescent="0.3">
      <c r="A23" s="34" t="s">
        <v>66</v>
      </c>
      <c r="B23" s="34"/>
      <c r="C23" s="34"/>
      <c r="D23" s="34"/>
      <c r="E23" s="34"/>
      <c r="F23" s="34"/>
      <c r="G23" s="35"/>
      <c r="H23" s="34"/>
      <c r="I23" s="36"/>
      <c r="J23" s="28"/>
      <c r="K23" s="28"/>
      <c r="M23" s="2"/>
    </row>
    <row r="24" spans="1:17" ht="14.25" x14ac:dyDescent="0.3">
      <c r="A24" s="34" t="s">
        <v>67</v>
      </c>
      <c r="B24" s="34"/>
      <c r="C24" s="34"/>
      <c r="D24" s="34"/>
      <c r="E24" s="34"/>
      <c r="F24" s="34"/>
      <c r="G24" s="35"/>
      <c r="H24" s="34"/>
      <c r="I24" s="34"/>
      <c r="J24" s="28"/>
      <c r="K24" s="28"/>
      <c r="Q24" s="3"/>
    </row>
    <row r="25" spans="1:17" ht="14.25" x14ac:dyDescent="0.3">
      <c r="A25" s="28"/>
      <c r="B25" s="28"/>
      <c r="C25" s="28"/>
      <c r="D25" s="28"/>
      <c r="E25" s="28"/>
      <c r="F25" s="31"/>
      <c r="G25" s="30"/>
      <c r="H25" s="28"/>
      <c r="I25" s="29"/>
      <c r="J25" s="28"/>
      <c r="K25" s="28"/>
      <c r="Q25" s="5"/>
    </row>
    <row r="26" spans="1:17" ht="14.25" x14ac:dyDescent="0.3">
      <c r="A26" s="28"/>
      <c r="B26" s="28"/>
      <c r="C26" s="28"/>
      <c r="D26" s="28"/>
      <c r="E26" s="28"/>
      <c r="F26" s="31"/>
      <c r="G26" s="28"/>
      <c r="H26" s="28"/>
      <c r="I26" s="29"/>
      <c r="J26" s="28"/>
      <c r="K26" s="28"/>
    </row>
    <row r="27" spans="1:17" ht="14.25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7" ht="14.25" x14ac:dyDescent="0.3">
      <c r="A28" s="28"/>
      <c r="B28" s="28"/>
      <c r="C28" s="28"/>
      <c r="D28" s="28"/>
      <c r="E28" s="28"/>
      <c r="F28" s="32"/>
      <c r="G28" s="28"/>
      <c r="H28" s="28"/>
      <c r="I28" s="28"/>
      <c r="J28" s="28"/>
      <c r="K28" s="28"/>
    </row>
    <row r="29" spans="1:17" ht="14.25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7" ht="14.25" x14ac:dyDescent="0.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spans="1:17" ht="14.25" x14ac:dyDescent="0.3">
      <c r="A31" s="28"/>
      <c r="B31" s="28"/>
      <c r="C31" s="28"/>
      <c r="D31" s="28"/>
      <c r="E31" s="28"/>
      <c r="F31" s="33"/>
      <c r="G31" s="28"/>
      <c r="H31" s="28"/>
      <c r="I31" s="28"/>
      <c r="J31" s="28"/>
      <c r="K31" s="28"/>
    </row>
    <row r="32" spans="1:17" ht="14.25" x14ac:dyDescent="0.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.25" x14ac:dyDescent="0.3">
      <c r="A33" s="28"/>
      <c r="B33" s="27"/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.25" x14ac:dyDescent="0.3">
      <c r="A34" s="28"/>
      <c r="B34" s="28"/>
      <c r="C34" s="28"/>
      <c r="D34" s="28"/>
      <c r="E34" s="28"/>
      <c r="F34" s="28"/>
      <c r="G34" s="29"/>
      <c r="H34" s="28"/>
      <c r="I34" s="28"/>
      <c r="J34" s="28"/>
      <c r="K34" s="28"/>
    </row>
    <row r="35" spans="1:11" ht="14.25" x14ac:dyDescent="0.3">
      <c r="A35" s="28"/>
      <c r="B35" s="28"/>
      <c r="C35" s="28"/>
      <c r="D35" s="28"/>
      <c r="E35" s="28"/>
      <c r="F35" s="28"/>
      <c r="G35" s="30"/>
      <c r="H35" s="28"/>
      <c r="I35" s="28"/>
      <c r="J35" s="28"/>
      <c r="K35" s="28"/>
    </row>
    <row r="36" spans="1:11" ht="14.25" x14ac:dyDescent="0.3">
      <c r="A36" s="28"/>
      <c r="B36" s="28"/>
      <c r="C36" s="28"/>
      <c r="D36" s="28"/>
      <c r="E36" s="28"/>
      <c r="F36" s="28"/>
      <c r="G36" s="30"/>
      <c r="H36" s="28"/>
      <c r="I36" s="28"/>
      <c r="J36" s="28"/>
      <c r="K36" s="28"/>
    </row>
    <row r="37" spans="1:11" ht="14.25" x14ac:dyDescent="0.3">
      <c r="A37" s="28"/>
      <c r="B37" s="28"/>
      <c r="C37" s="28"/>
      <c r="D37" s="28"/>
      <c r="E37" s="28"/>
      <c r="F37" s="28"/>
      <c r="G37" s="28"/>
      <c r="H37" s="28"/>
      <c r="I37" s="29"/>
      <c r="J37" s="28"/>
      <c r="K37" s="28"/>
    </row>
    <row r="38" spans="1:11" ht="14.25" x14ac:dyDescent="0.3">
      <c r="A38" s="28"/>
      <c r="B38" s="28"/>
      <c r="C38" s="28"/>
      <c r="D38" s="28"/>
      <c r="E38" s="28"/>
      <c r="F38" s="28"/>
      <c r="G38" s="28"/>
      <c r="H38" s="28"/>
      <c r="I38" s="30"/>
      <c r="J38" s="28"/>
      <c r="K38" s="28"/>
    </row>
    <row r="39" spans="1:11" ht="14.25" x14ac:dyDescent="0.3">
      <c r="A39" s="28"/>
      <c r="B39" s="28"/>
      <c r="C39" s="28"/>
      <c r="D39" s="28"/>
      <c r="E39" s="28"/>
      <c r="F39" s="31"/>
      <c r="G39" s="28"/>
      <c r="H39" s="28"/>
      <c r="I39" s="29"/>
      <c r="J39" s="28"/>
      <c r="K39" s="28"/>
    </row>
    <row r="40" spans="1:11" ht="14.25" x14ac:dyDescent="0.3">
      <c r="A40" s="28"/>
      <c r="B40" s="28"/>
      <c r="C40" s="28"/>
      <c r="D40" s="28"/>
      <c r="E40" s="28"/>
      <c r="F40" s="31"/>
      <c r="G40" s="28"/>
      <c r="H40" s="28"/>
      <c r="I40" s="29"/>
      <c r="J40" s="28"/>
      <c r="K40" s="28"/>
    </row>
    <row r="41" spans="1:11" ht="14.25" x14ac:dyDescent="0.3">
      <c r="A41" s="28"/>
      <c r="B41" s="28"/>
      <c r="C41" s="28"/>
      <c r="D41" s="28"/>
      <c r="E41" s="28"/>
      <c r="F41" s="28"/>
      <c r="G41" s="30"/>
      <c r="H41" s="28"/>
      <c r="I41" s="28"/>
      <c r="J41" s="28"/>
      <c r="K41" s="28"/>
    </row>
    <row r="42" spans="1:11" ht="14.25" x14ac:dyDescent="0.3">
      <c r="A42" s="28"/>
      <c r="B42" s="28"/>
      <c r="C42" s="28"/>
      <c r="D42" s="28"/>
      <c r="E42" s="28"/>
      <c r="F42" s="28"/>
      <c r="G42" s="30"/>
      <c r="H42" s="28"/>
      <c r="I42" s="29"/>
      <c r="J42" s="28"/>
      <c r="K42" s="28"/>
    </row>
    <row r="43" spans="1:11" ht="14.25" x14ac:dyDescent="0.3">
      <c r="A43" s="28"/>
      <c r="B43" s="28"/>
      <c r="C43" s="28"/>
      <c r="D43" s="28"/>
      <c r="E43" s="28"/>
      <c r="F43" s="28"/>
      <c r="G43" s="30"/>
      <c r="H43" s="28"/>
      <c r="I43" s="28"/>
      <c r="J43" s="28"/>
      <c r="K43" s="28"/>
    </row>
    <row r="44" spans="1:11" ht="14.25" x14ac:dyDescent="0.3">
      <c r="A44" s="28"/>
      <c r="B44" s="28"/>
      <c r="C44" s="28"/>
      <c r="D44" s="28"/>
      <c r="E44" s="28"/>
      <c r="F44" s="31"/>
      <c r="G44" s="30"/>
      <c r="H44" s="28"/>
      <c r="I44" s="29"/>
      <c r="J44" s="28"/>
      <c r="K44" s="28"/>
    </row>
    <row r="45" spans="1:11" ht="14.25" x14ac:dyDescent="0.3">
      <c r="A45" s="28"/>
      <c r="B45" s="28"/>
      <c r="C45" s="28"/>
      <c r="D45" s="28"/>
      <c r="E45" s="28"/>
      <c r="F45" s="31"/>
      <c r="G45" s="28"/>
      <c r="H45" s="28"/>
      <c r="I45" s="29"/>
      <c r="J45" s="28"/>
      <c r="K45" s="28"/>
    </row>
    <row r="46" spans="1:11" ht="14.25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4.25" x14ac:dyDescent="0.3">
      <c r="A47" s="28"/>
      <c r="B47" s="28"/>
      <c r="C47" s="28"/>
      <c r="D47" s="28"/>
      <c r="E47" s="28"/>
      <c r="F47" s="32"/>
      <c r="G47" s="28"/>
      <c r="H47" s="28"/>
      <c r="I47" s="28"/>
      <c r="J47" s="28"/>
      <c r="K47" s="28"/>
    </row>
    <row r="49" spans="1:11" x14ac:dyDescent="0.2">
      <c r="F49" s="12"/>
    </row>
    <row r="50" spans="1:11" x14ac:dyDescent="0.2">
      <c r="F50" s="12"/>
    </row>
    <row r="54" spans="1:11" ht="13.5" thickBot="1" x14ac:dyDescent="0.25"/>
    <row r="55" spans="1:11" ht="25.5" customHeight="1" thickTop="1" thickBot="1" x14ac:dyDescent="0.3">
      <c r="A55" s="8"/>
      <c r="C55" s="2"/>
      <c r="D55" s="2"/>
      <c r="E55" s="2"/>
      <c r="G55" s="9"/>
      <c r="H55" s="13"/>
      <c r="I55" s="9"/>
    </row>
    <row r="56" spans="1:11" ht="13.5" thickTop="1" x14ac:dyDescent="0.2">
      <c r="G56" s="12"/>
      <c r="K56" s="5"/>
    </row>
    <row r="59" spans="1:11" x14ac:dyDescent="0.2">
      <c r="G59" s="14"/>
      <c r="H59" s="14"/>
      <c r="I59" s="14"/>
    </row>
    <row r="66" spans="1:11" x14ac:dyDescent="0.2">
      <c r="G66" t="s">
        <v>35</v>
      </c>
      <c r="I66" t="s">
        <v>36</v>
      </c>
      <c r="J66" t="s">
        <v>37</v>
      </c>
    </row>
    <row r="67" spans="1:11" x14ac:dyDescent="0.2">
      <c r="A67" t="s">
        <v>40</v>
      </c>
      <c r="B67" t="s">
        <v>41</v>
      </c>
      <c r="C67" t="s">
        <v>27</v>
      </c>
      <c r="D67" s="18">
        <v>2001</v>
      </c>
      <c r="E67" t="s">
        <v>29</v>
      </c>
      <c r="F67" s="18">
        <v>2007</v>
      </c>
      <c r="G67" t="s">
        <v>38</v>
      </c>
      <c r="H67" s="19">
        <v>0.25</v>
      </c>
      <c r="I67" s="21">
        <v>1200</v>
      </c>
      <c r="J67" s="20">
        <f>[1]Analysis!$G$5+H67</f>
        <v>3.2</v>
      </c>
      <c r="K67" s="22">
        <f>J67*I67</f>
        <v>3840</v>
      </c>
    </row>
    <row r="68" spans="1:11" x14ac:dyDescent="0.2">
      <c r="A68" t="s">
        <v>34</v>
      </c>
      <c r="B68" t="s">
        <v>41</v>
      </c>
      <c r="C68" t="s">
        <v>27</v>
      </c>
      <c r="D68" s="18">
        <v>2001</v>
      </c>
      <c r="E68" t="s">
        <v>29</v>
      </c>
      <c r="F68" s="18">
        <v>2001</v>
      </c>
      <c r="G68" t="s">
        <v>38</v>
      </c>
      <c r="H68" s="19">
        <v>0.1</v>
      </c>
      <c r="I68" s="21">
        <v>10000</v>
      </c>
      <c r="J68" s="20">
        <f>[1]Analysis!$G$5+H68</f>
        <v>3.0500000000000003</v>
      </c>
      <c r="K68" s="22">
        <f>J68*I68</f>
        <v>30500.000000000004</v>
      </c>
    </row>
    <row r="69" spans="1:11" x14ac:dyDescent="0.2">
      <c r="A69" t="s">
        <v>39</v>
      </c>
      <c r="B69" t="s">
        <v>41</v>
      </c>
      <c r="C69" t="s">
        <v>27</v>
      </c>
      <c r="D69" s="18">
        <v>2001</v>
      </c>
      <c r="E69" t="s">
        <v>29</v>
      </c>
      <c r="F69" s="18">
        <v>2001</v>
      </c>
      <c r="G69" t="s">
        <v>38</v>
      </c>
      <c r="H69" s="19">
        <v>0.1</v>
      </c>
      <c r="I69" s="21">
        <v>5000</v>
      </c>
      <c r="J69" s="20">
        <f>[1]Analysis!$G$5+H69</f>
        <v>3.0500000000000003</v>
      </c>
      <c r="K69" s="22">
        <f>J69*I69</f>
        <v>15250.000000000002</v>
      </c>
    </row>
    <row r="70" spans="1:11" x14ac:dyDescent="0.2">
      <c r="A70" t="s">
        <v>34</v>
      </c>
      <c r="B70" t="s">
        <v>42</v>
      </c>
      <c r="C70" t="s">
        <v>28</v>
      </c>
      <c r="D70" s="18">
        <v>2001</v>
      </c>
      <c r="G70" t="s">
        <v>53</v>
      </c>
      <c r="H70" s="19">
        <v>6.2930000000000001</v>
      </c>
      <c r="I70" s="21">
        <v>10000</v>
      </c>
      <c r="J70" s="20">
        <f>H70+0.8</f>
        <v>7.093</v>
      </c>
      <c r="K70" s="22">
        <f>J70*I70</f>
        <v>70930</v>
      </c>
    </row>
    <row r="71" spans="1:11" x14ac:dyDescent="0.2">
      <c r="A71" t="s">
        <v>45</v>
      </c>
      <c r="B71" t="s">
        <v>42</v>
      </c>
      <c r="C71" t="s">
        <v>27</v>
      </c>
      <c r="D71" s="18">
        <v>2001</v>
      </c>
      <c r="G71" t="s">
        <v>44</v>
      </c>
      <c r="H71" s="19">
        <v>6.68</v>
      </c>
      <c r="I71" s="21">
        <v>8800</v>
      </c>
      <c r="J71" s="20">
        <f>H71</f>
        <v>6.68</v>
      </c>
      <c r="K71" s="22">
        <f>J71*I71</f>
        <v>58784</v>
      </c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I73" s="21">
        <f>SUM(I67:I72)</f>
        <v>35000</v>
      </c>
      <c r="J73" s="24">
        <f>K73/I73</f>
        <v>5.1229714285714287</v>
      </c>
      <c r="K73" s="23">
        <f>SUM(K67:K72)</f>
        <v>179304</v>
      </c>
    </row>
    <row r="74" spans="1:11" x14ac:dyDescent="0.2">
      <c r="D74" s="18"/>
      <c r="H74" s="19"/>
      <c r="J74" s="20"/>
      <c r="K74" s="22"/>
    </row>
    <row r="75" spans="1:11" x14ac:dyDescent="0.2">
      <c r="D75" s="18"/>
      <c r="H75" s="19"/>
      <c r="J75" s="20"/>
      <c r="K75" s="22"/>
    </row>
    <row r="76" spans="1:11" x14ac:dyDescent="0.2">
      <c r="D76" s="18"/>
      <c r="H76" s="19"/>
      <c r="J76" s="20"/>
    </row>
    <row r="77" spans="1:11" x14ac:dyDescent="0.2">
      <c r="D77" s="26"/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H83" s="19"/>
      <c r="J83" s="20"/>
    </row>
    <row r="84" spans="8:10" x14ac:dyDescent="0.2">
      <c r="H84" s="19"/>
      <c r="J84" s="20"/>
    </row>
    <row r="85" spans="8:10" x14ac:dyDescent="0.2">
      <c r="H85" s="19"/>
      <c r="J85" s="20"/>
    </row>
    <row r="86" spans="8:10" x14ac:dyDescent="0.2">
      <c r="J86" s="20"/>
    </row>
    <row r="87" spans="8:10" x14ac:dyDescent="0.2">
      <c r="J87" s="20"/>
    </row>
    <row r="88" spans="8:10" x14ac:dyDescent="0.2">
      <c r="J88" s="20"/>
    </row>
    <row r="89" spans="8:10" x14ac:dyDescent="0.2">
      <c r="J89" s="20"/>
    </row>
  </sheetData>
  <pageMargins left="0.75" right="0.75" top="1" bottom="1" header="0.5" footer="0.5"/>
  <pageSetup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9" sqref="G9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27</v>
      </c>
    </row>
    <row r="5" spans="1:11" ht="15.75" x14ac:dyDescent="0.25">
      <c r="A5" s="2" t="s">
        <v>7</v>
      </c>
      <c r="G5" s="15">
        <v>13.88</v>
      </c>
    </row>
    <row r="6" spans="1:11" ht="15.75" x14ac:dyDescent="0.25">
      <c r="A6" s="2" t="s">
        <v>8</v>
      </c>
      <c r="G6" s="25">
        <f>J70-G5</f>
        <v>-1.4816000000000003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433476.09295484854</v>
      </c>
      <c r="H56" s="14"/>
      <c r="I56" s="14">
        <f>I54*I52</f>
        <v>433478.45695000002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7"/>
  <sheetViews>
    <sheetView workbookViewId="0">
      <selection activeCell="G9" sqref="G9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28</v>
      </c>
    </row>
    <row r="5" spans="1:11" ht="15.75" x14ac:dyDescent="0.25">
      <c r="A5" s="2" t="s">
        <v>7</v>
      </c>
      <c r="G5" s="15">
        <v>7.08</v>
      </c>
    </row>
    <row r="6" spans="1:11" ht="15.75" x14ac:dyDescent="0.25">
      <c r="A6" s="2" t="s">
        <v>8</v>
      </c>
      <c r="G6" s="25">
        <f>J71-G5</f>
        <v>-0.14835714285714285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6.9316428571428572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6.793506470448694</v>
      </c>
      <c r="H52" s="13" t="s">
        <v>19</v>
      </c>
      <c r="I52" s="9">
        <f>G9-I17-I36</f>
        <v>6.9183416271428575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242139.59295484854</v>
      </c>
      <c r="H56" s="14"/>
      <c r="I56" s="14">
        <f>I54*I52</f>
        <v>242141.95695000002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7.33</v>
      </c>
      <c r="K64" s="22">
        <f>J64*I64</f>
        <v>8796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7.18</v>
      </c>
      <c r="K65" s="22">
        <f>J65*I65</f>
        <v>71800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7.18</v>
      </c>
      <c r="K66" s="22">
        <f>J66*I66</f>
        <v>35900</v>
      </c>
    </row>
    <row r="67" spans="1:11" x14ac:dyDescent="0.2">
      <c r="A67" t="s">
        <v>34</v>
      </c>
      <c r="B67" t="s">
        <v>42</v>
      </c>
      <c r="C67" t="s">
        <v>28</v>
      </c>
      <c r="D67" s="18">
        <v>2001</v>
      </c>
      <c r="G67" t="s">
        <v>53</v>
      </c>
      <c r="H67" s="19">
        <v>6.2930000000000001</v>
      </c>
      <c r="I67" s="21">
        <v>10000</v>
      </c>
      <c r="J67" s="20">
        <f>H67+0.8</f>
        <v>7.093</v>
      </c>
      <c r="K67" s="22">
        <f>J67*I67</f>
        <v>70930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>
        <v>6.52</v>
      </c>
      <c r="I68" s="21">
        <v>8800</v>
      </c>
      <c r="J68" s="20">
        <f>H68</f>
        <v>6.52</v>
      </c>
      <c r="K68" s="22">
        <f>J68*I68+L68</f>
        <v>57375.999999999993</v>
      </c>
    </row>
    <row r="69" spans="1:11" x14ac:dyDescent="0.2">
      <c r="A69" t="s">
        <v>70</v>
      </c>
      <c r="B69" t="s">
        <v>42</v>
      </c>
      <c r="C69" t="s">
        <v>27</v>
      </c>
      <c r="D69" s="18">
        <v>2001</v>
      </c>
      <c r="G69" t="s">
        <v>44</v>
      </c>
      <c r="H69" s="19">
        <v>-6.2700000000000006E-2</v>
      </c>
      <c r="I69" s="21">
        <v>35000</v>
      </c>
      <c r="J69" s="20">
        <f>H69</f>
        <v>-6.2700000000000006E-2</v>
      </c>
      <c r="K69" s="22">
        <f>J69*I69+L69</f>
        <v>-2194.5</v>
      </c>
    </row>
    <row r="70" spans="1:11" x14ac:dyDescent="0.2">
      <c r="D70" s="18"/>
      <c r="H70" s="19"/>
      <c r="J70" s="20"/>
      <c r="K70" s="22"/>
    </row>
    <row r="71" spans="1:11" x14ac:dyDescent="0.2">
      <c r="D71" s="18"/>
      <c r="H71" s="19"/>
      <c r="I71" s="21">
        <f>SUM(I64:I70)-I69</f>
        <v>35000</v>
      </c>
      <c r="J71" s="24">
        <f>K71/I71</f>
        <v>6.9316428571428572</v>
      </c>
      <c r="K71" s="23">
        <f>SUM(K64:K70)</f>
        <v>242607.5</v>
      </c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  <c r="K73" s="22"/>
    </row>
    <row r="74" spans="1:11" x14ac:dyDescent="0.2">
      <c r="D74" s="18"/>
      <c r="H74" s="19"/>
      <c r="J74" s="20"/>
    </row>
    <row r="75" spans="1:11" x14ac:dyDescent="0.2">
      <c r="A75" t="s">
        <v>68</v>
      </c>
      <c r="D75" s="26"/>
      <c r="H75" s="19"/>
      <c r="J75" s="20"/>
    </row>
    <row r="76" spans="1:11" x14ac:dyDescent="0.2">
      <c r="A76" t="s">
        <v>69</v>
      </c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H83" s="19"/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  <row r="87" spans="8:10" x14ac:dyDescent="0.2">
      <c r="J87" s="20"/>
    </row>
  </sheetData>
  <pageMargins left="0.75" right="0.75" top="1" bottom="1" header="0.5" footer="0.5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0"/>
  <sheetViews>
    <sheetView workbookViewId="0">
      <selection activeCell="G9" sqref="G9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29</v>
      </c>
    </row>
    <row r="5" spans="1:11" ht="15.75" x14ac:dyDescent="0.25">
      <c r="A5" s="2" t="s">
        <v>7</v>
      </c>
      <c r="G5" s="15">
        <v>5.5</v>
      </c>
    </row>
    <row r="6" spans="1:11" ht="15.75" x14ac:dyDescent="0.25">
      <c r="A6" s="2" t="s">
        <v>8</v>
      </c>
      <c r="G6" s="25">
        <f>J74-G5</f>
        <v>4.4314285714285973E-2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5.544314285714286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5.4311976761415517</v>
      </c>
      <c r="H52" s="13" t="s">
        <v>19</v>
      </c>
      <c r="I52" s="9">
        <f>G9-I17-I36</f>
        <v>5.5310130557142863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193583.09295484854</v>
      </c>
      <c r="H56" s="14"/>
      <c r="I56" s="14">
        <f>I54*I52</f>
        <v>193585.45695000002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5.75</v>
      </c>
      <c r="K64" s="22">
        <f t="shared" ref="K64:K71" si="0">J64*I64</f>
        <v>6900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5.6</v>
      </c>
      <c r="K65" s="22">
        <f t="shared" si="0"/>
        <v>56000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5.6</v>
      </c>
      <c r="K66" s="22">
        <f t="shared" si="0"/>
        <v>28000</v>
      </c>
    </row>
    <row r="67" spans="1:11" x14ac:dyDescent="0.2">
      <c r="A67" t="s">
        <v>71</v>
      </c>
      <c r="B67" t="s">
        <v>42</v>
      </c>
      <c r="C67" t="s">
        <v>29</v>
      </c>
      <c r="D67" s="18">
        <v>2001</v>
      </c>
      <c r="E67" t="s">
        <v>72</v>
      </c>
      <c r="G67" t="s">
        <v>44</v>
      </c>
      <c r="H67" s="19">
        <v>5.9</v>
      </c>
      <c r="I67" s="21">
        <v>500</v>
      </c>
      <c r="J67" s="20">
        <f>H67</f>
        <v>5.9</v>
      </c>
      <c r="K67" s="22">
        <f t="shared" si="0"/>
        <v>2950</v>
      </c>
    </row>
    <row r="68" spans="1:11" x14ac:dyDescent="0.2">
      <c r="A68" t="s">
        <v>73</v>
      </c>
      <c r="B68" t="s">
        <v>42</v>
      </c>
      <c r="C68" t="s">
        <v>29</v>
      </c>
      <c r="D68" s="18">
        <v>2001</v>
      </c>
      <c r="G68" t="s">
        <v>44</v>
      </c>
      <c r="H68" s="19">
        <v>5.4779999999999998</v>
      </c>
      <c r="I68" s="21">
        <v>3000</v>
      </c>
      <c r="J68" s="20">
        <f>H68</f>
        <v>5.4779999999999998</v>
      </c>
      <c r="K68" s="22">
        <f t="shared" si="0"/>
        <v>16434</v>
      </c>
    </row>
    <row r="69" spans="1:11" x14ac:dyDescent="0.2">
      <c r="A69" t="s">
        <v>74</v>
      </c>
      <c r="B69" t="s">
        <v>42</v>
      </c>
      <c r="C69" t="s">
        <v>29</v>
      </c>
      <c r="D69" s="18">
        <v>2001</v>
      </c>
      <c r="G69" t="s">
        <v>44</v>
      </c>
      <c r="H69" s="19">
        <v>5.42</v>
      </c>
      <c r="I69" s="21">
        <v>10000</v>
      </c>
      <c r="J69" s="20">
        <f>H69</f>
        <v>5.42</v>
      </c>
      <c r="K69" s="22">
        <f t="shared" si="0"/>
        <v>54200</v>
      </c>
    </row>
    <row r="70" spans="1:11" x14ac:dyDescent="0.2">
      <c r="A70" t="s">
        <v>75</v>
      </c>
      <c r="B70" t="s">
        <v>42</v>
      </c>
      <c r="C70" t="s">
        <v>29</v>
      </c>
      <c r="D70" s="18">
        <v>2001</v>
      </c>
      <c r="G70" t="s">
        <v>44</v>
      </c>
      <c r="H70" s="19">
        <v>5.59</v>
      </c>
      <c r="I70" s="21">
        <v>5000</v>
      </c>
      <c r="J70" s="20">
        <f>H70</f>
        <v>5.59</v>
      </c>
      <c r="K70" s="22">
        <f t="shared" si="0"/>
        <v>27950</v>
      </c>
    </row>
    <row r="71" spans="1:11" x14ac:dyDescent="0.2">
      <c r="A71" t="s">
        <v>76</v>
      </c>
      <c r="B71" t="s">
        <v>42</v>
      </c>
      <c r="C71" t="s">
        <v>29</v>
      </c>
      <c r="D71" s="18">
        <v>2001</v>
      </c>
      <c r="G71" t="s">
        <v>44</v>
      </c>
      <c r="H71" s="19">
        <v>5.39</v>
      </c>
      <c r="I71" s="21">
        <v>300</v>
      </c>
      <c r="J71" s="20">
        <f>H71</f>
        <v>5.39</v>
      </c>
      <c r="K71" s="22">
        <f t="shared" si="0"/>
        <v>1617</v>
      </c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  <c r="K73" s="22"/>
    </row>
    <row r="74" spans="1:11" x14ac:dyDescent="0.2">
      <c r="D74" s="18"/>
      <c r="H74" s="19"/>
      <c r="I74" s="21">
        <f>SUM(I64:I73)</f>
        <v>35000</v>
      </c>
      <c r="J74" s="24">
        <f>K74/I74</f>
        <v>5.544314285714286</v>
      </c>
      <c r="K74" s="21">
        <f>SUM(K64:K73)</f>
        <v>194051</v>
      </c>
    </row>
    <row r="75" spans="1:11" x14ac:dyDescent="0.2">
      <c r="D75" s="18"/>
      <c r="H75" s="19"/>
      <c r="J75" s="20"/>
      <c r="K75" s="22"/>
    </row>
    <row r="76" spans="1:11" x14ac:dyDescent="0.2">
      <c r="D76" s="18"/>
      <c r="H76" s="19"/>
      <c r="J76" s="20"/>
      <c r="K76" s="22"/>
    </row>
    <row r="77" spans="1:11" x14ac:dyDescent="0.2">
      <c r="D77" s="18"/>
      <c r="H77" s="19"/>
      <c r="J77" s="20"/>
    </row>
    <row r="78" spans="1:11" x14ac:dyDescent="0.2">
      <c r="D78" s="26"/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H83" s="19"/>
      <c r="J83" s="20"/>
    </row>
    <row r="84" spans="8:10" x14ac:dyDescent="0.2">
      <c r="H84" s="19"/>
      <c r="J84" s="20"/>
    </row>
    <row r="85" spans="8:10" x14ac:dyDescent="0.2">
      <c r="H85" s="19"/>
      <c r="J85" s="20"/>
    </row>
    <row r="86" spans="8:10" x14ac:dyDescent="0.2">
      <c r="H86" s="19"/>
      <c r="J86" s="20"/>
    </row>
    <row r="87" spans="8:10" x14ac:dyDescent="0.2">
      <c r="J87" s="20"/>
    </row>
    <row r="88" spans="8:10" x14ac:dyDescent="0.2">
      <c r="J88" s="20"/>
    </row>
    <row r="89" spans="8:10" x14ac:dyDescent="0.2">
      <c r="J89" s="20"/>
    </row>
    <row r="90" spans="8:10" x14ac:dyDescent="0.2">
      <c r="J90" s="20"/>
    </row>
  </sheetData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tabSelected="1" workbookViewId="0">
      <selection activeCell="H69" sqref="H69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30</v>
      </c>
    </row>
    <row r="5" spans="1:11" ht="15.75" x14ac:dyDescent="0.25">
      <c r="A5" s="2" t="s">
        <v>7</v>
      </c>
      <c r="G5" s="15">
        <v>5.82</v>
      </c>
    </row>
    <row r="6" spans="1:11" ht="15.75" x14ac:dyDescent="0.25">
      <c r="A6" s="2" t="s">
        <v>8</v>
      </c>
      <c r="G6" s="25">
        <f>J70-G5</f>
        <v>3.1748571428571459E-2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5.8517485714285717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4.0000000000000001E-3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35607.014134153396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5.7388494352534707</v>
      </c>
      <c r="H52" s="13" t="s">
        <v>19</v>
      </c>
      <c r="I52" s="9">
        <f>G9-I17-I36</f>
        <v>5.838447341428572</v>
      </c>
    </row>
    <row r="53" spans="1:11" ht="13.5" thickTop="1" x14ac:dyDescent="0.2">
      <c r="A53" t="s">
        <v>18</v>
      </c>
      <c r="G53" s="12">
        <f>F47</f>
        <v>35607.014134153396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204343.29295484856</v>
      </c>
      <c r="H56" s="14"/>
      <c r="I56" s="14">
        <f>I54*I52</f>
        <v>204345.65695000003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6.07</v>
      </c>
      <c r="K64" s="22">
        <f>J64*I64</f>
        <v>7284</v>
      </c>
    </row>
    <row r="65" spans="1:11" x14ac:dyDescent="0.2">
      <c r="D65" s="18"/>
      <c r="F65" s="18"/>
      <c r="G65" t="s">
        <v>38</v>
      </c>
      <c r="H65" s="19">
        <v>0.1</v>
      </c>
      <c r="I65" s="21">
        <v>0</v>
      </c>
      <c r="J65" s="20">
        <f>$G$5+H65</f>
        <v>5.92</v>
      </c>
      <c r="K65" s="22">
        <f>J65*I65</f>
        <v>0</v>
      </c>
    </row>
    <row r="66" spans="1:11" x14ac:dyDescent="0.2">
      <c r="D66" s="18"/>
      <c r="F66" s="18"/>
      <c r="G66" t="s">
        <v>38</v>
      </c>
      <c r="H66" s="19">
        <v>0.1</v>
      </c>
      <c r="I66" s="21">
        <v>0</v>
      </c>
      <c r="J66" s="20">
        <f>$G$5+H66</f>
        <v>5.92</v>
      </c>
      <c r="K66" s="22">
        <f>J66*I66</f>
        <v>0</v>
      </c>
    </row>
    <row r="67" spans="1:11" x14ac:dyDescent="0.2">
      <c r="D67" s="18"/>
      <c r="G67" t="s">
        <v>44</v>
      </c>
      <c r="H67" s="19">
        <v>6.03</v>
      </c>
      <c r="I67" s="21">
        <v>0</v>
      </c>
      <c r="J67" s="20">
        <f>H67</f>
        <v>6.03</v>
      </c>
      <c r="K67" s="22">
        <f>J67*I67</f>
        <v>0</v>
      </c>
    </row>
    <row r="68" spans="1:11" x14ac:dyDescent="0.2">
      <c r="A68" t="s">
        <v>77</v>
      </c>
      <c r="D68" s="18"/>
      <c r="G68" t="s">
        <v>78</v>
      </c>
      <c r="H68" s="19">
        <f>5.384+0.46</f>
        <v>5.8440000000000003</v>
      </c>
      <c r="I68" s="21">
        <v>33800</v>
      </c>
      <c r="J68" s="20">
        <f>H68</f>
        <v>5.8440000000000003</v>
      </c>
      <c r="K68" s="22">
        <f>J68*I68</f>
        <v>197527.2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5.8517485714285717</v>
      </c>
      <c r="K70" s="23">
        <f>SUM(K64:K69)</f>
        <v>204811.2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27</v>
      </c>
    </row>
    <row r="5" spans="1:11" ht="15.75" x14ac:dyDescent="0.25">
      <c r="A5" s="2" t="s">
        <v>7</v>
      </c>
      <c r="G5" s="15">
        <v>13.88</v>
      </c>
    </row>
    <row r="6" spans="1:11" ht="15.75" x14ac:dyDescent="0.25">
      <c r="A6" s="2" t="s">
        <v>8</v>
      </c>
      <c r="G6" s="25">
        <f>J70-G5</f>
        <v>-1.4816000000000003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433476.09295484854</v>
      </c>
      <c r="H56" s="14"/>
      <c r="I56" s="14">
        <f>I54*I52</f>
        <v>433478.45695000002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27</v>
      </c>
    </row>
    <row r="5" spans="1:11" ht="15.75" x14ac:dyDescent="0.25">
      <c r="A5" s="2" t="s">
        <v>7</v>
      </c>
      <c r="G5" s="15">
        <v>13.88</v>
      </c>
    </row>
    <row r="6" spans="1:11" ht="15.75" x14ac:dyDescent="0.25">
      <c r="A6" s="2" t="s">
        <v>8</v>
      </c>
      <c r="G6" s="25">
        <f>J70-G5</f>
        <v>-1.4816000000000003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433476.09295484854</v>
      </c>
      <c r="H56" s="14"/>
      <c r="I56" s="14">
        <f>I54*I52</f>
        <v>433478.45695000002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27</v>
      </c>
    </row>
    <row r="5" spans="1:11" ht="15.75" x14ac:dyDescent="0.25">
      <c r="A5" s="2" t="s">
        <v>7</v>
      </c>
      <c r="G5" s="15">
        <v>13.88</v>
      </c>
    </row>
    <row r="6" spans="1:11" ht="15.75" x14ac:dyDescent="0.25">
      <c r="A6" s="2" t="s">
        <v>8</v>
      </c>
      <c r="G6" s="25">
        <f>J70-G5</f>
        <v>-1.4816000000000003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433476.09295484854</v>
      </c>
      <c r="H56" s="14"/>
      <c r="I56" s="14">
        <f>I54*I52</f>
        <v>433478.45695000002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.42578125" bestFit="1" customWidth="1"/>
    <col min="9" max="9" width="11.42578125" bestFit="1" customWidth="1"/>
    <col min="10" max="10" width="12.7109375" customWidth="1"/>
    <col min="11" max="11" width="11.7109375" bestFit="1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10" t="s">
        <v>27</v>
      </c>
    </row>
    <row r="5" spans="1:11" ht="15.75" x14ac:dyDescent="0.25">
      <c r="A5" s="2" t="s">
        <v>7</v>
      </c>
      <c r="G5" s="15">
        <v>13.88</v>
      </c>
    </row>
    <row r="6" spans="1:11" ht="15.75" x14ac:dyDescent="0.25">
      <c r="A6" s="2" t="s">
        <v>8</v>
      </c>
      <c r="G6" s="25">
        <f>J70-G5</f>
        <v>-1.4816000000000003</v>
      </c>
    </row>
    <row r="7" spans="1:11" ht="15.75" x14ac:dyDescent="0.25">
      <c r="A7" s="2" t="s">
        <v>22</v>
      </c>
      <c r="G7" s="17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9.1999999999999998E-3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9.1999999999999998E-3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2.7000000000000001E-3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5.7000000000000002E-3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5.0000000000000001E-3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35642.800078006818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5" thickTop="1" x14ac:dyDescent="0.2">
      <c r="A53" t="s">
        <v>18</v>
      </c>
      <c r="G53" s="12">
        <f>F47</f>
        <v>35642.800078006818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433476.09295484854</v>
      </c>
      <c r="H56" s="14"/>
      <c r="I56" s="14">
        <f>I54*I52</f>
        <v>433478.45695000002</v>
      </c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">
      <c r="D69" s="18"/>
      <c r="H69" s="19"/>
      <c r="J69" s="20"/>
      <c r="K69" s="22"/>
    </row>
    <row r="70" spans="1:11" x14ac:dyDescent="0.2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">
      <c r="D71" s="18"/>
      <c r="H71" s="19"/>
      <c r="J71" s="20"/>
      <c r="K71" s="22"/>
    </row>
    <row r="72" spans="1:11" x14ac:dyDescent="0.2">
      <c r="D72" s="18"/>
      <c r="H72" s="19"/>
      <c r="J72" s="20"/>
      <c r="K72" s="22"/>
    </row>
    <row r="73" spans="1:11" x14ac:dyDescent="0.2">
      <c r="D73" s="18"/>
      <c r="H73" s="19"/>
      <c r="J73" s="20"/>
    </row>
    <row r="74" spans="1:11" x14ac:dyDescent="0.2">
      <c r="D74" s="26"/>
      <c r="H74" s="19"/>
      <c r="J74" s="20"/>
    </row>
    <row r="75" spans="1:11" x14ac:dyDescent="0.2">
      <c r="H75" s="19"/>
      <c r="J75" s="20"/>
    </row>
    <row r="76" spans="1:11" x14ac:dyDescent="0.2">
      <c r="H76" s="19"/>
      <c r="J76" s="20"/>
    </row>
    <row r="77" spans="1:11" x14ac:dyDescent="0.2">
      <c r="H77" s="19"/>
      <c r="J77" s="20"/>
    </row>
    <row r="78" spans="1:11" x14ac:dyDescent="0.2">
      <c r="H78" s="19"/>
      <c r="J78" s="20"/>
    </row>
    <row r="79" spans="1:11" x14ac:dyDescent="0.2">
      <c r="H79" s="19"/>
      <c r="J79" s="20"/>
    </row>
    <row r="80" spans="1:11" x14ac:dyDescent="0.2">
      <c r="H80" s="19"/>
      <c r="J80" s="20"/>
    </row>
    <row r="81" spans="8:10" x14ac:dyDescent="0.2">
      <c r="H81" s="19"/>
      <c r="J81" s="20"/>
    </row>
    <row r="82" spans="8:10" x14ac:dyDescent="0.2">
      <c r="H82" s="19"/>
      <c r="J82" s="20"/>
    </row>
    <row r="83" spans="8:10" x14ac:dyDescent="0.2">
      <c r="J83" s="20"/>
    </row>
    <row r="84" spans="8:10" x14ac:dyDescent="0.2">
      <c r="J84" s="20"/>
    </row>
    <row r="85" spans="8:10" x14ac:dyDescent="0.2">
      <c r="J85" s="20"/>
    </row>
    <row r="86" spans="8:10" x14ac:dyDescent="0.2">
      <c r="J86" s="20"/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Year Ck</vt:lpstr>
      <vt:lpstr>Jan 2001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2001 ACTUAL</vt:lpstr>
      <vt:lpstr>National Fuel </vt:lpstr>
      <vt:lpstr>Iriquois Z2</vt:lpstr>
      <vt:lpstr>'2001 ACTUAL'!Print_Area</vt:lpstr>
      <vt:lpstr>Apr!Print_Area</vt:lpstr>
      <vt:lpstr>Aug!Print_Area</vt:lpstr>
      <vt:lpstr>Dec!Print_Area</vt:lpstr>
      <vt:lpstr>Feb!Print_Area</vt:lpstr>
      <vt:lpstr>'Iriquois Z2'!Print_Area</vt:lpstr>
      <vt:lpstr>'Jan 2001'!Print_Area</vt:lpstr>
      <vt:lpstr>Jul!Print_Area</vt:lpstr>
      <vt:lpstr>Jun!Print_Area</vt:lpstr>
      <vt:lpstr>Mar!Print_Area</vt:lpstr>
      <vt:lpstr>May!Print_Area</vt:lpstr>
      <vt:lpstr>'National Fuel '!Print_Area</vt:lpstr>
      <vt:lpstr>Nov!Print_Area</vt:lpstr>
      <vt:lpstr>Oct!Print_Area</vt:lpstr>
      <vt:lpstr>Sep!Print_Area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djunek</dc:creator>
  <cp:lastModifiedBy>Jan Havlíček</cp:lastModifiedBy>
  <cp:lastPrinted>2001-04-03T20:30:45Z</cp:lastPrinted>
  <dcterms:created xsi:type="dcterms:W3CDTF">2000-08-09T18:12:01Z</dcterms:created>
  <dcterms:modified xsi:type="dcterms:W3CDTF">2023-09-12T04:39:26Z</dcterms:modified>
</cp:coreProperties>
</file>