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2.xml" ContentType="application/vnd.openxmlformats-officedocument.drawingml.chartshapes+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15.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6.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7.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8.xml" ContentType="application/vnd.openxmlformats-officedocument.drawingml.chartshapes+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1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C2D1115-D66F-46FD-A561-F579BE179CBF}" xr6:coauthVersionLast="47" xr6:coauthVersionMax="47" xr10:uidLastSave="{00000000-0000-0000-0000-000000000000}"/>
  <bookViews>
    <workbookView xWindow="-120" yWindow="-120" windowWidth="23280" windowHeight="13200"/>
  </bookViews>
  <sheets>
    <sheet name="Graph Data Oct 01" sheetId="13" r:id="rId1"/>
    <sheet name="summary 1001" sheetId="14" r:id="rId2"/>
    <sheet name="Graph Data Sep 24" sheetId="11" r:id="rId3"/>
    <sheet name="summary 0924" sheetId="12" r:id="rId4"/>
    <sheet name="Graph Data Sep 17" sheetId="9" r:id="rId5"/>
    <sheet name="summary 0917" sheetId="10" r:id="rId6"/>
    <sheet name="Graph Data Sep 10" sheetId="7" r:id="rId7"/>
    <sheet name="summary 0910" sheetId="8" r:id="rId8"/>
    <sheet name="Graph Data Sep 04" sheetId="5" r:id="rId9"/>
    <sheet name="summary 0904" sheetId="6" r:id="rId10"/>
    <sheet name="Graph Data Aug 27" sheetId="3" r:id="rId11"/>
    <sheet name="summary 0827" sheetId="4" r:id="rId12"/>
    <sheet name="Graph Data Aug 20" sheetId="1" r:id="rId13"/>
    <sheet name="summary 0820" sheetId="2"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_xlnm.Print_Area" localSheetId="12">'Graph Data Aug 20'!$A$17:$J$74</definedName>
    <definedName name="_xlnm.Print_Area" localSheetId="10">'Graph Data Aug 27'!$A$17:$J$74</definedName>
    <definedName name="_xlnm.Print_Area" localSheetId="0">'Graph Data Oct 01'!$A$35:$K$104</definedName>
    <definedName name="_xlnm.Print_Area" localSheetId="8">'Graph Data Sep 04'!$A$26:$J$83</definedName>
    <definedName name="_xlnm.Print_Area" localSheetId="6">'Graph Data Sep 10'!$A$26:$J$84</definedName>
    <definedName name="_xlnm.Print_Area" localSheetId="4">'Graph Data Sep 17'!$A$110:$L$143</definedName>
    <definedName name="_xlnm.Print_Area" localSheetId="2">'Graph Data Sep 24'!$A$35:$K$103</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13"/>
  <c r="J2" i="13"/>
  <c r="AC2" i="13"/>
  <c r="AD2" i="13"/>
  <c r="AE2" i="13"/>
  <c r="AF2" i="13"/>
  <c r="R3" i="13"/>
  <c r="T3" i="13"/>
  <c r="AE3" i="13"/>
  <c r="G4" i="13"/>
  <c r="H4" i="13"/>
  <c r="I4" i="13"/>
  <c r="J4" i="13"/>
  <c r="N4" i="13"/>
  <c r="Q4" i="13"/>
  <c r="R4" i="13"/>
  <c r="S4" i="13"/>
  <c r="W4" i="13"/>
  <c r="X4" i="13"/>
  <c r="Y4" i="13"/>
  <c r="Z4" i="13"/>
  <c r="AA4" i="13"/>
  <c r="AB4" i="13"/>
  <c r="AC4" i="13"/>
  <c r="AD4" i="13"/>
  <c r="AE4" i="13"/>
  <c r="AF4" i="13"/>
  <c r="G5" i="13"/>
  <c r="H5" i="13"/>
  <c r="I5" i="13"/>
  <c r="J5" i="13"/>
  <c r="N5" i="13"/>
  <c r="Q5" i="13"/>
  <c r="R5" i="13"/>
  <c r="S5" i="13"/>
  <c r="T5" i="13"/>
  <c r="U5" i="13"/>
  <c r="V5" i="13"/>
  <c r="W5" i="13"/>
  <c r="X5" i="13"/>
  <c r="Y5" i="13"/>
  <c r="Z5" i="13"/>
  <c r="AA5" i="13"/>
  <c r="AB5" i="13"/>
  <c r="AC5" i="13"/>
  <c r="AD5" i="13"/>
  <c r="AE5" i="13"/>
  <c r="AF5" i="13"/>
  <c r="G6" i="13"/>
  <c r="H6" i="13"/>
  <c r="I6" i="13"/>
  <c r="J6" i="13"/>
  <c r="T6" i="13"/>
  <c r="U6" i="13"/>
  <c r="V6" i="13"/>
  <c r="W6" i="13"/>
  <c r="X6" i="13"/>
  <c r="Y6" i="13"/>
  <c r="AA6" i="13"/>
  <c r="AC6" i="13"/>
  <c r="G7" i="13"/>
  <c r="N7" i="13"/>
  <c r="Q7" i="13"/>
  <c r="R7" i="13"/>
  <c r="S7" i="13"/>
  <c r="T7" i="13"/>
  <c r="W7" i="13"/>
  <c r="X7" i="13"/>
  <c r="Y7" i="13"/>
  <c r="AA7" i="13"/>
  <c r="AB7" i="13"/>
  <c r="AC7" i="13"/>
  <c r="AF7" i="13"/>
  <c r="G8" i="13"/>
  <c r="H8" i="13"/>
  <c r="I8" i="13"/>
  <c r="J8" i="13"/>
  <c r="N8" i="13"/>
  <c r="Q8" i="13"/>
  <c r="T8" i="13"/>
  <c r="V8" i="13"/>
  <c r="X8" i="13"/>
  <c r="Y8" i="13"/>
  <c r="Z8" i="13"/>
  <c r="AA8" i="13"/>
  <c r="Q9" i="13"/>
  <c r="R9" i="13"/>
  <c r="V9" i="13"/>
  <c r="W9" i="13"/>
  <c r="X9" i="13"/>
  <c r="Y9" i="13"/>
  <c r="Z9" i="13"/>
  <c r="AA9" i="13"/>
  <c r="AB9" i="13"/>
  <c r="AD9" i="13"/>
  <c r="AE9" i="13"/>
  <c r="AF9" i="13"/>
  <c r="S10" i="13"/>
  <c r="U10" i="13"/>
  <c r="V10" i="13"/>
  <c r="W10" i="13"/>
  <c r="X10" i="13"/>
  <c r="Z10" i="13"/>
  <c r="AA10" i="13"/>
  <c r="AB10" i="13"/>
  <c r="AD10" i="13"/>
  <c r="AF10" i="13"/>
  <c r="J11" i="13"/>
  <c r="K11" i="13"/>
  <c r="L11" i="13"/>
  <c r="M11" i="13"/>
  <c r="N11" i="13"/>
  <c r="O11" i="13"/>
  <c r="P11" i="13"/>
  <c r="Q11" i="13"/>
  <c r="R11" i="13"/>
  <c r="S11" i="13"/>
  <c r="T11" i="13"/>
  <c r="U11" i="13"/>
  <c r="V11" i="13"/>
  <c r="W11" i="13"/>
  <c r="X11" i="13"/>
  <c r="Y11" i="13"/>
  <c r="Z11" i="13"/>
  <c r="AA11" i="13"/>
  <c r="AB11" i="13"/>
  <c r="AC11" i="13"/>
  <c r="AD11" i="13"/>
  <c r="AE11" i="13"/>
  <c r="AF11" i="13"/>
  <c r="Y15" i="13"/>
  <c r="Z15" i="13"/>
  <c r="AB15" i="13"/>
  <c r="AC15" i="13"/>
  <c r="AE15" i="13"/>
  <c r="AF15" i="13"/>
  <c r="X16" i="13"/>
  <c r="Y16" i="13"/>
  <c r="Z16" i="13"/>
  <c r="AA16" i="13"/>
  <c r="AB16" i="13"/>
  <c r="AC16" i="13"/>
  <c r="AE16" i="13"/>
  <c r="AF16" i="13"/>
  <c r="X20" i="13"/>
  <c r="Y20" i="13"/>
  <c r="Z20" i="13"/>
  <c r="AA20" i="13"/>
  <c r="AB20" i="13"/>
  <c r="AC20" i="13"/>
  <c r="AF20" i="13"/>
  <c r="X22" i="13"/>
  <c r="Y22" i="13"/>
  <c r="Z22" i="13"/>
  <c r="AA22" i="13"/>
  <c r="AB22" i="13"/>
  <c r="AC22" i="13"/>
  <c r="AD22" i="13"/>
  <c r="AE22" i="13"/>
  <c r="AF22" i="13"/>
  <c r="B188" i="13"/>
  <c r="C188" i="13"/>
  <c r="D188" i="13"/>
  <c r="E188" i="13"/>
  <c r="B189" i="13"/>
  <c r="C189" i="13"/>
  <c r="D189" i="13"/>
  <c r="E189" i="13"/>
  <c r="B190" i="13"/>
  <c r="C190" i="13"/>
  <c r="D190" i="13"/>
  <c r="E190" i="13"/>
  <c r="B191" i="13"/>
  <c r="D191" i="13"/>
  <c r="B192" i="13"/>
  <c r="C192" i="13"/>
  <c r="D192" i="13"/>
  <c r="E192" i="13"/>
  <c r="B193" i="13"/>
  <c r="C193" i="13"/>
  <c r="D193" i="13"/>
  <c r="E193" i="13"/>
  <c r="B194" i="13"/>
  <c r="B195" i="13"/>
  <c r="C195" i="13"/>
  <c r="D195" i="13"/>
  <c r="E195" i="13"/>
  <c r="B196" i="13"/>
  <c r="B197" i="13"/>
  <c r="C197" i="13"/>
  <c r="D197" i="1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 r="K5" i="14"/>
  <c r="K10" i="14"/>
  <c r="K12" i="14"/>
  <c r="K13" i="14"/>
  <c r="K15" i="14"/>
  <c r="K17" i="14"/>
  <c r="K18" i="14"/>
  <c r="I24" i="14"/>
  <c r="I25" i="14"/>
  <c r="I26" i="14"/>
  <c r="I28" i="14"/>
  <c r="I29" i="14"/>
  <c r="I31" i="14"/>
  <c r="I33" i="14"/>
</calcChain>
</file>

<file path=xl/sharedStrings.xml><?xml version="1.0" encoding="utf-8"?>
<sst xmlns="http://schemas.openxmlformats.org/spreadsheetml/2006/main" count="2506" uniqueCount="499">
  <si>
    <t>10/01-10/05</t>
  </si>
  <si>
    <t>NG-X-OPT-JV-PRC; NG-X-OPT-WTI-PRC; NG-X-OPT-NG-PRC</t>
  </si>
  <si>
    <t>JV AND WTI BOOKS WERE NOT OFFICIALIZED.  NG book had a missing region code.  Books were officialized in the AM</t>
  </si>
  <si>
    <t>FINANCIAL-AFF-PRC; FINANCIAL-EM-PRC; FINANCIAL-PROP-PRC; FINANCIAL-TN10-PRC; FINANCIAL-TN5-PRC</t>
  </si>
  <si>
    <t xml:space="preserve">Issue not identified.  Left message with Book Administrator.  No impac t on VaR as currently calculated using Infinity engine. </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</si>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</sst>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extLst>
            <c:ext xmlns:c16="http://schemas.microsoft.com/office/drawing/2014/chart" uri="{C3380CC4-5D6E-409C-BE32-E72D297353CC}">
              <c16:uniqueId val="{00000000-D5DF-4740-9D80-A971C1208EC3}"/>
            </c:ext>
          </c:extLst>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90581162324649"/>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DF-4740-9D80-A971C1208EC3}"/>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extLst>
            <c:ext xmlns:c16="http://schemas.microsoft.com/office/drawing/2014/chart" uri="{C3380CC4-5D6E-409C-BE32-E72D297353CC}">
              <c16:uniqueId val="{00000002-D5DF-4740-9D80-A971C1208EC3}"/>
            </c:ext>
          </c:extLst>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DF-4740-9D80-A971C1208EC3}"/>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extLst>
            <c:ext xmlns:c16="http://schemas.microsoft.com/office/drawing/2014/chart" uri="{C3380CC4-5D6E-409C-BE32-E72D297353CC}">
              <c16:uniqueId val="{00000004-D5DF-4740-9D80-A971C1208EC3}"/>
            </c:ext>
          </c:extLst>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DF-4740-9D80-A971C1208EC3}"/>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extLst>
            <c:ext xmlns:c16="http://schemas.microsoft.com/office/drawing/2014/chart" uri="{C3380CC4-5D6E-409C-BE32-E72D297353CC}">
              <c16:uniqueId val="{00000006-D5DF-4740-9D80-A971C1208EC3}"/>
            </c:ext>
          </c:extLst>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895791583166331"/>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DF-4740-9D80-A971C1208EC3}"/>
                </c:ext>
              </c:extLst>
            </c:dLbl>
            <c:dLbl>
              <c:idx val="8"/>
              <c:layout>
                <c:manualLayout>
                  <c:xMode val="edge"/>
                  <c:yMode val="edge"/>
                  <c:x val="0.6112224448897795"/>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DF-4740-9D80-A971C1208EC3}"/>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extLst>
            <c:ext xmlns:c16="http://schemas.microsoft.com/office/drawing/2014/chart" uri="{C3380CC4-5D6E-409C-BE32-E72D297353CC}">
              <c16:uniqueId val="{00000009-D5DF-4740-9D80-A971C1208EC3}"/>
            </c:ext>
          </c:extLst>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010020040080165"/>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DF-4740-9D80-A971C1208EC3}"/>
                </c:ext>
              </c:extLst>
            </c:dLbl>
            <c:dLbl>
              <c:idx val="8"/>
              <c:layout>
                <c:manualLayout>
                  <c:xMode val="edge"/>
                  <c:yMode val="edge"/>
                  <c:x val="0.62625250501002006"/>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DF-4740-9D80-A971C1208EC3}"/>
                </c:ext>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D5DF-4740-9D80-A971C1208EC3}"/>
            </c:ext>
          </c:extLst>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extLst>
            <c:ext xmlns:c16="http://schemas.microsoft.com/office/drawing/2014/chart" uri="{C3380CC4-5D6E-409C-BE32-E72D297353CC}">
              <c16:uniqueId val="{0000000D-D5DF-4740-9D80-A971C1208EC3}"/>
            </c:ext>
          </c:extLst>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DF-4740-9D80-A971C1208EC3}"/>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D5DF-4740-9D80-A971C1208EC3}"/>
            </c:ext>
          </c:extLst>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414829659318634"/>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5DF-4740-9D80-A971C1208EC3}"/>
                </c:ext>
              </c:extLst>
            </c:dLbl>
            <c:dLbl>
              <c:idx val="8"/>
              <c:layout>
                <c:manualLayout>
                  <c:xMode val="edge"/>
                  <c:yMode val="edge"/>
                  <c:x val="0.63727454909819636"/>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5DF-4740-9D80-A971C1208EC3}"/>
                </c:ext>
              </c:extLst>
            </c:dLbl>
            <c:dLbl>
              <c:idx val="9"/>
              <c:layout>
                <c:manualLayout>
                  <c:xMode val="edge"/>
                  <c:yMode val="edge"/>
                  <c:x val="0.70841683366733466"/>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5DF-4740-9D80-A971C1208EC3}"/>
                </c:ext>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extLst>
            <c:ext xmlns:c16="http://schemas.microsoft.com/office/drawing/2014/chart" uri="{C3380CC4-5D6E-409C-BE32-E72D297353CC}">
              <c16:uniqueId val="{00000013-D5DF-4740-9D80-A971C1208EC3}"/>
            </c:ext>
          </c:extLst>
        </c:ser>
        <c:dLbls>
          <c:showLegendKey val="0"/>
          <c:showVal val="1"/>
          <c:showCatName val="0"/>
          <c:showSerName val="0"/>
          <c:showPercent val="0"/>
          <c:showBubbleSize val="0"/>
        </c:dLbls>
        <c:gapWidth val="110"/>
        <c:overlap val="50"/>
        <c:axId val="2060068656"/>
        <c:axId val="1"/>
      </c:barChart>
      <c:catAx>
        <c:axId val="20600686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60068656"/>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752-4494-A518-AD9B8E7D9FDB}"/>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752-4494-A518-AD9B8E7D9FDB}"/>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752-4494-A518-AD9B8E7D9FDB}"/>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752-4494-A518-AD9B8E7D9FDB}"/>
                </c:ext>
              </c:extLst>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52-4494-A518-AD9B8E7D9FDB}"/>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752-4494-A518-AD9B8E7D9FDB}"/>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752-4494-A518-AD9B8E7D9FDB}"/>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752-4494-A518-AD9B8E7D9FDB}"/>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752-4494-A518-AD9B8E7D9FDB}"/>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752-4494-A518-AD9B8E7D9FDB}"/>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5752-4494-A518-AD9B8E7D9FDB}"/>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752-4494-A518-AD9B8E7D9FDB}"/>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752-4494-A518-AD9B8E7D9FDB}"/>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752-4494-A518-AD9B8E7D9FDB}"/>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752-4494-A518-AD9B8E7D9FDB}"/>
                </c:ext>
              </c:extLst>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752-4494-A518-AD9B8E7D9FDB}"/>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752-4494-A518-AD9B8E7D9FDB}"/>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752-4494-A518-AD9B8E7D9FDB}"/>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752-4494-A518-AD9B8E7D9FDB}"/>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5752-4494-A518-AD9B8E7D9FDB}"/>
            </c:ext>
          </c:extLst>
        </c:ser>
        <c:dLbls>
          <c:showLegendKey val="0"/>
          <c:showVal val="1"/>
          <c:showCatName val="0"/>
          <c:showSerName val="0"/>
          <c:showPercent val="0"/>
          <c:showBubbleSize val="0"/>
        </c:dLbls>
        <c:gapWidth val="150"/>
        <c:axId val="2063804976"/>
        <c:axId val="1"/>
      </c:barChart>
      <c:catAx>
        <c:axId val="2063804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63804976"/>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8A0-4FD5-9F08-47BEF1C49A2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C8A0-4FD5-9F08-47BEF1C49A2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C8A0-4FD5-9F08-47BEF1C49A2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C8A0-4FD5-9F08-47BEF1C49A24}"/>
            </c:ext>
          </c:extLst>
        </c:ser>
        <c:dLbls>
          <c:showLegendKey val="0"/>
          <c:showVal val="0"/>
          <c:showCatName val="0"/>
          <c:showSerName val="0"/>
          <c:showPercent val="0"/>
          <c:showBubbleSize val="0"/>
        </c:dLbls>
        <c:marker val="1"/>
        <c:smooth val="0"/>
        <c:axId val="2063807296"/>
        <c:axId val="1"/>
      </c:lineChart>
      <c:dateAx>
        <c:axId val="206380729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380729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[3]Chart!$AB$62:$AB$110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D496-440A-8608-11B29FA77AAA}"/>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[3]Chart!$AC$62:$AC$110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2-D496-440A-8608-11B29FA77AAA}"/>
            </c:ext>
          </c:extLst>
        </c:ser>
        <c:dLbls>
          <c:showLegendKey val="0"/>
          <c:showVal val="0"/>
          <c:showCatName val="0"/>
          <c:showSerName val="0"/>
          <c:showPercent val="0"/>
          <c:showBubbleSize val="0"/>
        </c:dLbls>
        <c:marker val="1"/>
        <c:smooth val="0"/>
        <c:axId val="2055030256"/>
        <c:axId val="1"/>
      </c:lineChart>
      <c:catAx>
        <c:axId val="20550302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5503025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C9-4B5C-968F-BF10388F926B}"/>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42C9-4B5C-968F-BF10388F926B}"/>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C9-4B5C-968F-BF10388F926B}"/>
                </c:ext>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C9-4B5C-968F-BF10388F926B}"/>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42C9-4B5C-968F-BF10388F926B}"/>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42C9-4B5C-968F-BF10388F926B}"/>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42C9-4B5C-968F-BF10388F926B}"/>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42C9-4B5C-968F-BF10388F926B}"/>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2C9-4B5C-968F-BF10388F926B}"/>
                </c:ext>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C9-4B5C-968F-BF10388F926B}"/>
                </c:ext>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2C9-4B5C-968F-BF10388F926B}"/>
                </c:ext>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2C9-4B5C-968F-BF10388F926B}"/>
                </c:ext>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2C9-4B5C-968F-BF10388F926B}"/>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42C9-4B5C-968F-BF10388F926B}"/>
            </c:ext>
          </c:extLst>
        </c:ser>
        <c:dLbls>
          <c:showLegendKey val="0"/>
          <c:showVal val="0"/>
          <c:showCatName val="0"/>
          <c:showSerName val="0"/>
          <c:showPercent val="0"/>
          <c:showBubbleSize val="0"/>
        </c:dLbls>
        <c:gapWidth val="0"/>
        <c:overlap val="100"/>
        <c:axId val="2055032576"/>
        <c:axId val="1"/>
      </c:barChart>
      <c:dateAx>
        <c:axId val="20550325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55032576"/>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4A21-49CD-B5B6-0C1ADDF55865}"/>
            </c:ext>
          </c:extLst>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4A21-49CD-B5B6-0C1ADDF55865}"/>
            </c:ext>
          </c:extLst>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4A21-49CD-B5B6-0C1ADDF55865}"/>
            </c:ext>
          </c:extLst>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[1]Summary!$F$11:$W$11</c:f>
              <c:numCache>
                <c:formatCode>General</c:formatCode>
                <c:ptCount val="18"/>
              </c:numCache>
            </c:numRef>
          </c:val>
          <c:extLst>
            <c:ext xmlns:c16="http://schemas.microsoft.com/office/drawing/2014/chart" uri="{C3380CC4-5D6E-409C-BE32-E72D297353CC}">
              <c16:uniqueId val="{00000003-4A21-49CD-B5B6-0C1ADDF55865}"/>
            </c:ext>
          </c:extLst>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4A21-49CD-B5B6-0C1ADDF55865}"/>
            </c:ext>
          </c:extLst>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4A21-49CD-B5B6-0C1ADDF55865}"/>
            </c:ext>
          </c:extLst>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4A21-49CD-B5B6-0C1ADDF55865}"/>
            </c:ext>
          </c:extLst>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4A21-49CD-B5B6-0C1ADDF55865}"/>
            </c:ext>
          </c:extLst>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4A21-49CD-B5B6-0C1ADDF55865}"/>
            </c:ext>
          </c:extLst>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4A21-49CD-B5B6-0C1ADDF55865}"/>
            </c:ext>
          </c:extLst>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4A21-49CD-B5B6-0C1ADDF55865}"/>
            </c:ext>
          </c:extLst>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4A21-49CD-B5B6-0C1ADDF55865}"/>
            </c:ext>
          </c:extLst>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4A21-49CD-B5B6-0C1ADDF55865}"/>
            </c:ext>
          </c:extLst>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4A21-49CD-B5B6-0C1ADDF55865}"/>
            </c:ext>
          </c:extLst>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4A21-49CD-B5B6-0C1ADDF55865}"/>
            </c:ext>
          </c:extLst>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4A21-49CD-B5B6-0C1ADDF55865}"/>
            </c:ext>
          </c:extLst>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4A21-49CD-B5B6-0C1ADDF55865}"/>
            </c:ext>
          </c:extLst>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4A21-49CD-B5B6-0C1ADDF55865}"/>
            </c:ext>
          </c:extLst>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4A21-49CD-B5B6-0C1ADDF55865}"/>
            </c:ext>
          </c:extLst>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4A21-49CD-B5B6-0C1ADDF55865}"/>
            </c:ext>
          </c:extLst>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4A21-49CD-B5B6-0C1ADDF55865}"/>
            </c:ext>
          </c:extLst>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4A21-49CD-B5B6-0C1ADDF55865}"/>
            </c:ext>
          </c:extLst>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4A21-49CD-B5B6-0C1ADDF55865}"/>
            </c:ext>
          </c:extLst>
        </c:ser>
        <c:dLbls>
          <c:showLegendKey val="0"/>
          <c:showVal val="0"/>
          <c:showCatName val="0"/>
          <c:showSerName val="0"/>
          <c:showPercent val="0"/>
          <c:showBubbleSize val="0"/>
        </c:dLbls>
        <c:gapWidth val="0"/>
        <c:overlap val="100"/>
        <c:axId val="2055033968"/>
        <c:axId val="1"/>
      </c:barChart>
      <c:dateAx>
        <c:axId val="2055033968"/>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033968"/>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4828-4384-B584-EBC2E4005EE2}"/>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28-4384-B584-EBC2E4005EE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4828-4384-B584-EBC2E4005EE2}"/>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28-4384-B584-EBC2E4005EE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4828-4384-B584-EBC2E4005EE2}"/>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28-4384-B584-EBC2E4005EE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4828-4384-B584-EBC2E4005EE2}"/>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828-4384-B584-EBC2E4005EE2}"/>
                </c:ext>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28-4384-B584-EBC2E4005EE2}"/>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4828-4384-B584-EBC2E4005EE2}"/>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828-4384-B584-EBC2E4005EE2}"/>
                </c:ext>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828-4384-B584-EBC2E4005EE2}"/>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4828-4384-B584-EBC2E4005EE2}"/>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4828-4384-B584-EBC2E4005EE2}"/>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828-4384-B584-EBC2E4005EE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4828-4384-B584-EBC2E4005EE2}"/>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828-4384-B584-EBC2E4005EE2}"/>
                </c:ext>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28-4384-B584-EBC2E4005EE2}"/>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4828-4384-B584-EBC2E4005EE2}"/>
            </c:ext>
          </c:extLst>
        </c:ser>
        <c:dLbls>
          <c:showLegendKey val="0"/>
          <c:showVal val="1"/>
          <c:showCatName val="0"/>
          <c:showSerName val="0"/>
          <c:showPercent val="0"/>
          <c:showBubbleSize val="0"/>
        </c:dLbls>
        <c:gapWidth val="110"/>
        <c:overlap val="50"/>
        <c:axId val="2062340768"/>
        <c:axId val="1"/>
      </c:barChart>
      <c:catAx>
        <c:axId val="20623407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6234076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1-D751-4E28-97DA-52795EEF1645}"/>
            </c:ext>
          </c:extLst>
        </c:ser>
        <c:dLbls>
          <c:showLegendKey val="0"/>
          <c:showVal val="0"/>
          <c:showCatName val="0"/>
          <c:showSerName val="0"/>
          <c:showPercent val="0"/>
          <c:showBubbleSize val="0"/>
        </c:dLbls>
        <c:marker val="1"/>
        <c:smooth val="0"/>
        <c:axId val="2062831824"/>
        <c:axId val="1"/>
      </c:lineChart>
      <c:catAx>
        <c:axId val="206283182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6283182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690-4E44-A028-BB9DDE96AE9F}"/>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690-4E44-A028-BB9DDE96AE9F}"/>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690-4E44-A028-BB9DDE96AE9F}"/>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690-4E44-A028-BB9DDE96AE9F}"/>
                </c:ext>
              </c:extLst>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90-4E44-A028-BB9DDE96AE9F}"/>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690-4E44-A028-BB9DDE96AE9F}"/>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690-4E44-A028-BB9DDE96AE9F}"/>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690-4E44-A028-BB9DDE96AE9F}"/>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690-4E44-A028-BB9DDE96AE9F}"/>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690-4E44-A028-BB9DDE96AE9F}"/>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F690-4E44-A028-BB9DDE96AE9F}"/>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690-4E44-A028-BB9DDE96AE9F}"/>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690-4E44-A028-BB9DDE96AE9F}"/>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690-4E44-A028-BB9DDE96AE9F}"/>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690-4E44-A028-BB9DDE96AE9F}"/>
                </c:ext>
              </c:extLst>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90-4E44-A028-BB9DDE96AE9F}"/>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690-4E44-A028-BB9DDE96AE9F}"/>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690-4E44-A028-BB9DDE96AE9F}"/>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690-4E44-A028-BB9DDE96AE9F}"/>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F690-4E44-A028-BB9DDE96AE9F}"/>
            </c:ext>
          </c:extLst>
        </c:ser>
        <c:dLbls>
          <c:showLegendKey val="0"/>
          <c:showVal val="1"/>
          <c:showCatName val="0"/>
          <c:showSerName val="0"/>
          <c:showPercent val="0"/>
          <c:showBubbleSize val="0"/>
        </c:dLbls>
        <c:gapWidth val="150"/>
        <c:axId val="2062829968"/>
        <c:axId val="1"/>
      </c:barChart>
      <c:catAx>
        <c:axId val="2062829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62829968"/>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D5A1-4F32-B506-46CDCB4A1AD3}"/>
            </c:ext>
          </c:extLst>
        </c:ser>
        <c:dLbls>
          <c:showLegendKey val="0"/>
          <c:showVal val="0"/>
          <c:showCatName val="0"/>
          <c:showSerName val="0"/>
          <c:showPercent val="0"/>
          <c:showBubbleSize val="0"/>
        </c:dLbls>
        <c:gapWidth val="150"/>
        <c:axId val="2062830896"/>
        <c:axId val="1"/>
      </c:barChart>
      <c:catAx>
        <c:axId val="2062830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6283089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C74-4F27-818B-5EB4D7E1F66D}"/>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DC74-4F27-818B-5EB4D7E1F66D}"/>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DC74-4F27-818B-5EB4D7E1F66D}"/>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DC74-4F27-818B-5EB4D7E1F66D}"/>
            </c:ext>
          </c:extLst>
        </c:ser>
        <c:dLbls>
          <c:showLegendKey val="0"/>
          <c:showVal val="0"/>
          <c:showCatName val="0"/>
          <c:showSerName val="0"/>
          <c:showPercent val="0"/>
          <c:showBubbleSize val="0"/>
        </c:dLbls>
        <c:marker val="1"/>
        <c:smooth val="0"/>
        <c:axId val="2062834144"/>
        <c:axId val="1"/>
      </c:lineChart>
      <c:dateAx>
        <c:axId val="206283414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283414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extLst>
            <c:ext xmlns:c16="http://schemas.microsoft.com/office/drawing/2014/chart" uri="{C3380CC4-5D6E-409C-BE32-E72D297353CC}">
              <c16:uniqueId val="{00000001-0AC8-45E6-9665-FB2E04100C0D}"/>
            </c:ext>
          </c:extLst>
        </c:ser>
        <c:dLbls>
          <c:showLegendKey val="0"/>
          <c:showVal val="0"/>
          <c:showCatName val="0"/>
          <c:showSerName val="0"/>
          <c:showPercent val="0"/>
          <c:showBubbleSize val="0"/>
        </c:dLbls>
        <c:marker val="1"/>
        <c:smooth val="0"/>
        <c:axId val="2060064480"/>
        <c:axId val="1"/>
      </c:lineChart>
      <c:catAx>
        <c:axId val="20600644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600644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[3]Chart!$AB$57:$AB$106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0C05-405D-B897-1097CD1F8FCA}"/>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[3]Chart!$AC$57:$AC$106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2-0C05-405D-B897-1097CD1F8FCA}"/>
            </c:ext>
          </c:extLst>
        </c:ser>
        <c:dLbls>
          <c:showLegendKey val="0"/>
          <c:showVal val="0"/>
          <c:showCatName val="0"/>
          <c:showSerName val="0"/>
          <c:showPercent val="0"/>
          <c:showBubbleSize val="0"/>
        </c:dLbls>
        <c:marker val="1"/>
        <c:smooth val="0"/>
        <c:axId val="2062834608"/>
        <c:axId val="1"/>
      </c:lineChart>
      <c:catAx>
        <c:axId val="206283460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6283460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73336577282411"/>
          <c:w val="0.76912405336869771"/>
          <c:h val="0.7205221608037057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E5-43E7-A674-DFF29B9DFBAB}"/>
                </c:ext>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7AE5-43E7-A674-DFF29B9DFBAB}"/>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E5-43E7-A674-DFF29B9DFBAB}"/>
                </c:ext>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E5-43E7-A674-DFF29B9DFBAB}"/>
                </c:ext>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7AE5-43E7-A674-DFF29B9DFBAB}"/>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7AE5-43E7-A674-DFF29B9DFBAB}"/>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7AE5-43E7-A674-DFF29B9DFBAB}"/>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7AE5-43E7-A674-DFF29B9DFBAB}"/>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E5-43E7-A674-DFF29B9DFBAB}"/>
                </c:ext>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E5-43E7-A674-DFF29B9DFBAB}"/>
                </c:ext>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E5-43E7-A674-DFF29B9DFBAB}"/>
                </c:ext>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E5-43E7-A674-DFF29B9DFBAB}"/>
                </c:ext>
              </c:extLst>
            </c:dLbl>
            <c:dLbl>
              <c:idx val="4"/>
              <c:layout>
                <c:manualLayout>
                  <c:xMode val="edge"/>
                  <c:yMode val="edge"/>
                  <c:x val="0.694418847301981"/>
                  <c:y val="0.5186517278199088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E5-43E7-A674-DFF29B9DFBAB}"/>
                </c:ext>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7AE5-43E7-A674-DFF29B9DFBAB}"/>
            </c:ext>
          </c:extLst>
        </c:ser>
        <c:dLbls>
          <c:showLegendKey val="0"/>
          <c:showVal val="0"/>
          <c:showCatName val="0"/>
          <c:showSerName val="0"/>
          <c:showPercent val="0"/>
          <c:showBubbleSize val="0"/>
        </c:dLbls>
        <c:gapWidth val="0"/>
        <c:overlap val="90"/>
        <c:axId val="2063803120"/>
        <c:axId val="1"/>
      </c:barChart>
      <c:dateAx>
        <c:axId val="20638031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63803120"/>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8939-468B-BA3C-1E8ACE59706B}"/>
            </c:ext>
          </c:extLst>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8939-468B-BA3C-1E8ACE59706B}"/>
            </c:ext>
          </c:extLst>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8939-468B-BA3C-1E8ACE59706B}"/>
            </c:ext>
          </c:extLst>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[1]Summary!$F$11:$T$11</c:f>
              <c:numCache>
                <c:formatCode>General</c:formatCode>
                <c:ptCount val="15"/>
              </c:numCache>
            </c:numRef>
          </c:val>
          <c:extLst>
            <c:ext xmlns:c16="http://schemas.microsoft.com/office/drawing/2014/chart" uri="{C3380CC4-5D6E-409C-BE32-E72D297353CC}">
              <c16:uniqueId val="{00000003-8939-468B-BA3C-1E8ACE59706B}"/>
            </c:ext>
          </c:extLst>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8939-468B-BA3C-1E8ACE59706B}"/>
            </c:ext>
          </c:extLst>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8939-468B-BA3C-1E8ACE59706B}"/>
            </c:ext>
          </c:extLst>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8939-468B-BA3C-1E8ACE59706B}"/>
            </c:ext>
          </c:extLst>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8939-468B-BA3C-1E8ACE59706B}"/>
            </c:ext>
          </c:extLst>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8939-468B-BA3C-1E8ACE59706B}"/>
            </c:ext>
          </c:extLst>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8939-468B-BA3C-1E8ACE59706B}"/>
            </c:ext>
          </c:extLst>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8939-468B-BA3C-1E8ACE59706B}"/>
            </c:ext>
          </c:extLst>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8939-468B-BA3C-1E8ACE59706B}"/>
            </c:ext>
          </c:extLst>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8939-468B-BA3C-1E8ACE59706B}"/>
            </c:ext>
          </c:extLst>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8939-468B-BA3C-1E8ACE59706B}"/>
            </c:ext>
          </c:extLst>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8939-468B-BA3C-1E8ACE59706B}"/>
            </c:ext>
          </c:extLst>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8939-468B-BA3C-1E8ACE59706B}"/>
            </c:ext>
          </c:extLst>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8939-468B-BA3C-1E8ACE59706B}"/>
            </c:ext>
          </c:extLst>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8939-468B-BA3C-1E8ACE59706B}"/>
            </c:ext>
          </c:extLst>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8939-468B-BA3C-1E8ACE59706B}"/>
            </c:ext>
          </c:extLst>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8939-468B-BA3C-1E8ACE59706B}"/>
            </c:ext>
          </c:extLst>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8939-468B-BA3C-1E8ACE59706B}"/>
            </c:ext>
          </c:extLst>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8939-468B-BA3C-1E8ACE59706B}"/>
            </c:ext>
          </c:extLst>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8939-468B-BA3C-1E8ACE59706B}"/>
            </c:ext>
          </c:extLst>
        </c:ser>
        <c:dLbls>
          <c:showLegendKey val="0"/>
          <c:showVal val="0"/>
          <c:showCatName val="0"/>
          <c:showSerName val="0"/>
          <c:showPercent val="0"/>
          <c:showBubbleSize val="0"/>
        </c:dLbls>
        <c:gapWidth val="150"/>
        <c:overlap val="100"/>
        <c:axId val="2063803584"/>
        <c:axId val="1"/>
      </c:barChart>
      <c:dateAx>
        <c:axId val="2063803584"/>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3803584"/>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4D03-40E6-AE4B-6E8A8F39EA0D}"/>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03-40E6-AE4B-6E8A8F39EA0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4D03-40E6-AE4B-6E8A8F39EA0D}"/>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03-40E6-AE4B-6E8A8F39EA0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4D03-40E6-AE4B-6E8A8F39EA0D}"/>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03-40E6-AE4B-6E8A8F39EA0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4D03-40E6-AE4B-6E8A8F39EA0D}"/>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D03-40E6-AE4B-6E8A8F39EA0D}"/>
                </c:ext>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03-40E6-AE4B-6E8A8F39EA0D}"/>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4D03-40E6-AE4B-6E8A8F39EA0D}"/>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D03-40E6-AE4B-6E8A8F39EA0D}"/>
                </c:ext>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03-40E6-AE4B-6E8A8F39EA0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4D03-40E6-AE4B-6E8A8F39EA0D}"/>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4D03-40E6-AE4B-6E8A8F39EA0D}"/>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D03-40E6-AE4B-6E8A8F39EA0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4D03-40E6-AE4B-6E8A8F39EA0D}"/>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4D03-40E6-AE4B-6E8A8F39EA0D}"/>
            </c:ext>
          </c:extLst>
        </c:ser>
        <c:dLbls>
          <c:showLegendKey val="0"/>
          <c:showVal val="1"/>
          <c:showCatName val="0"/>
          <c:showSerName val="0"/>
          <c:showPercent val="0"/>
          <c:showBubbleSize val="0"/>
        </c:dLbls>
        <c:gapWidth val="110"/>
        <c:overlap val="50"/>
        <c:axId val="2026499376"/>
        <c:axId val="1"/>
      </c:barChart>
      <c:catAx>
        <c:axId val="20264993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26499376"/>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1-66CD-450C-824E-D3F2DC35D3B8}"/>
            </c:ext>
          </c:extLst>
        </c:ser>
        <c:dLbls>
          <c:showLegendKey val="0"/>
          <c:showVal val="0"/>
          <c:showCatName val="0"/>
          <c:showSerName val="0"/>
          <c:showPercent val="0"/>
          <c:showBubbleSize val="0"/>
        </c:dLbls>
        <c:marker val="1"/>
        <c:smooth val="0"/>
        <c:axId val="2026502160"/>
        <c:axId val="1"/>
      </c:lineChart>
      <c:catAx>
        <c:axId val="20265021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265021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1DC5-46DC-B961-E6A1F2068B4D}"/>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1DC5-46DC-B961-E6A1F2068B4D}"/>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DC5-46DC-B961-E6A1F2068B4D}"/>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1DC5-46DC-B961-E6A1F2068B4D}"/>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C5-46DC-B961-E6A1F2068B4D}"/>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1DC5-46DC-B961-E6A1F2068B4D}"/>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1DC5-46DC-B961-E6A1F2068B4D}"/>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1DC5-46DC-B961-E6A1F2068B4D}"/>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1DC5-46DC-B961-E6A1F2068B4D}"/>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DC5-46DC-B961-E6A1F2068B4D}"/>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1DC5-46DC-B961-E6A1F2068B4D}"/>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1DC5-46DC-B961-E6A1F2068B4D}"/>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DC5-46DC-B961-E6A1F2068B4D}"/>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1DC5-46DC-B961-E6A1F2068B4D}"/>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DC5-46DC-B961-E6A1F2068B4D}"/>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C5-46DC-B961-E6A1F2068B4D}"/>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DC5-46DC-B961-E6A1F2068B4D}"/>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1DC5-46DC-B961-E6A1F2068B4D}"/>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DC5-46DC-B961-E6A1F2068B4D}"/>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1DC5-46DC-B961-E6A1F2068B4D}"/>
            </c:ext>
          </c:extLst>
        </c:ser>
        <c:dLbls>
          <c:showLegendKey val="0"/>
          <c:showVal val="1"/>
          <c:showCatName val="0"/>
          <c:showSerName val="0"/>
          <c:showPercent val="0"/>
          <c:showBubbleSize val="0"/>
        </c:dLbls>
        <c:gapWidth val="150"/>
        <c:axId val="2062336592"/>
        <c:axId val="1"/>
      </c:barChart>
      <c:catAx>
        <c:axId val="2062336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6233659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130D-4E03-933C-0830EC5C786D}"/>
            </c:ext>
          </c:extLst>
        </c:ser>
        <c:dLbls>
          <c:showLegendKey val="0"/>
          <c:showVal val="0"/>
          <c:showCatName val="0"/>
          <c:showSerName val="0"/>
          <c:showPercent val="0"/>
          <c:showBubbleSize val="0"/>
        </c:dLbls>
        <c:gapWidth val="150"/>
        <c:axId val="2062337056"/>
        <c:axId val="1"/>
      </c:barChart>
      <c:catAx>
        <c:axId val="2062337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6233705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EF7-40FA-A60B-4766D6AFD03C}"/>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AEF7-40FA-A60B-4766D6AFD03C}"/>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AEF7-40FA-A60B-4766D6AFD03C}"/>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AEF7-40FA-A60B-4766D6AFD03C}"/>
            </c:ext>
          </c:extLst>
        </c:ser>
        <c:dLbls>
          <c:showLegendKey val="0"/>
          <c:showVal val="0"/>
          <c:showCatName val="0"/>
          <c:showSerName val="0"/>
          <c:showPercent val="0"/>
          <c:showBubbleSize val="0"/>
        </c:dLbls>
        <c:marker val="1"/>
        <c:smooth val="0"/>
        <c:axId val="2062340304"/>
        <c:axId val="1"/>
      </c:lineChart>
      <c:dateAx>
        <c:axId val="20623403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23403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[3]Chart!$AB$52:$AB$101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5DD2-4AD8-BF1C-7565273D55B7}"/>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[3]Chart!$AC$52:$AC$101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2-5DD2-4AD8-BF1C-7565273D55B7}"/>
            </c:ext>
          </c:extLst>
        </c:ser>
        <c:dLbls>
          <c:showLegendKey val="0"/>
          <c:showVal val="0"/>
          <c:showCatName val="0"/>
          <c:showSerName val="0"/>
          <c:showPercent val="0"/>
          <c:showBubbleSize val="0"/>
        </c:dLbls>
        <c:marker val="1"/>
        <c:smooth val="0"/>
        <c:axId val="2062341232"/>
        <c:axId val="1"/>
      </c:lineChart>
      <c:catAx>
        <c:axId val="206234123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234123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74B2-4922-9CD8-BEF63D48B264}"/>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2-4922-9CD8-BEF63D48B264}"/>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74B2-4922-9CD8-BEF63D48B264}"/>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74B2-4922-9CD8-BEF63D48B264}"/>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74B2-4922-9CD8-BEF63D48B264}"/>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74B2-4922-9CD8-BEF63D48B264}"/>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74B2-4922-9CD8-BEF63D48B264}"/>
            </c:ext>
          </c:extLst>
        </c:ser>
        <c:dLbls>
          <c:showLegendKey val="0"/>
          <c:showVal val="0"/>
          <c:showCatName val="0"/>
          <c:showSerName val="0"/>
          <c:showPercent val="0"/>
          <c:showBubbleSize val="0"/>
        </c:dLbls>
        <c:gapWidth val="0"/>
        <c:overlap val="90"/>
        <c:axId val="2062342160"/>
        <c:axId val="1"/>
      </c:barChart>
      <c:dateAx>
        <c:axId val="20623421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62342160"/>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3004-4ED6-8FC6-35CA777447AB}"/>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004-4ED6-8FC6-35CA777447AB}"/>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3004-4ED6-8FC6-35CA777447AB}"/>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3004-4ED6-8FC6-35CA777447AB}"/>
                </c:ext>
              </c:extLst>
            </c:dLbl>
            <c:dLbl>
              <c:idx val="4"/>
              <c:layout>
                <c:manualLayout>
                  <c:xMode val="edge"/>
                  <c:yMode val="edge"/>
                  <c:x val="0.32293986636971045"/>
                  <c:y val="0.678874173187408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04-4ED6-8FC6-35CA777447AB}"/>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3004-4ED6-8FC6-35CA777447AB}"/>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3004-4ED6-8FC6-35CA777447AB}"/>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3004-4ED6-8FC6-35CA777447AB}"/>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3004-4ED6-8FC6-35CA777447AB}"/>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3004-4ED6-8FC6-35CA777447AB}"/>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extLst>
            <c:ext xmlns:c16="http://schemas.microsoft.com/office/drawing/2014/chart" uri="{C3380CC4-5D6E-409C-BE32-E72D297353CC}">
              <c16:uniqueId val="{0000000A-3004-4ED6-8FC6-35CA777447AB}"/>
            </c:ext>
          </c:extLst>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3004-4ED6-8FC6-35CA777447AB}"/>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3004-4ED6-8FC6-35CA777447AB}"/>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3004-4ED6-8FC6-35CA777447AB}"/>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3004-4ED6-8FC6-35CA777447AB}"/>
                </c:ext>
              </c:extLst>
            </c:dLbl>
            <c:dLbl>
              <c:idx val="4"/>
              <c:layout>
                <c:manualLayout>
                  <c:xMode val="edge"/>
                  <c:yMode val="edge"/>
                  <c:x val="0.34966592427616927"/>
                  <c:y val="0.70704322601676117"/>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004-4ED6-8FC6-35CA777447AB}"/>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3004-4ED6-8FC6-35CA777447AB}"/>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3004-4ED6-8FC6-35CA777447AB}"/>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3004-4ED6-8FC6-35CA777447AB}"/>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extLst>
            <c:ext xmlns:c16="http://schemas.microsoft.com/office/drawing/2014/chart" uri="{C3380CC4-5D6E-409C-BE32-E72D297353CC}">
              <c16:uniqueId val="{00000013-3004-4ED6-8FC6-35CA777447AB}"/>
            </c:ext>
          </c:extLst>
        </c:ser>
        <c:dLbls>
          <c:showLegendKey val="0"/>
          <c:showVal val="1"/>
          <c:showCatName val="0"/>
          <c:showSerName val="0"/>
          <c:showPercent val="0"/>
          <c:showBubbleSize val="0"/>
        </c:dLbls>
        <c:gapWidth val="150"/>
        <c:axId val="2060067728"/>
        <c:axId val="1"/>
      </c:barChart>
      <c:catAx>
        <c:axId val="2060067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60067728"/>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1D41-45C4-ABAD-1810E4E77015}"/>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41-45C4-ABAD-1810E4E77015}"/>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1D41-45C4-ABAD-1810E4E77015}"/>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41-45C4-ABAD-1810E4E77015}"/>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1D41-45C4-ABAD-1810E4E77015}"/>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41-45C4-ABAD-1810E4E77015}"/>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1D41-45C4-ABAD-1810E4E77015}"/>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41-45C4-ABAD-1810E4E77015}"/>
                </c:ext>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41-45C4-ABAD-1810E4E77015}"/>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1D41-45C4-ABAD-1810E4E77015}"/>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41-45C4-ABAD-1810E4E77015}"/>
                </c:ext>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41-45C4-ABAD-1810E4E77015}"/>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1D41-45C4-ABAD-1810E4E77015}"/>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1D41-45C4-ABAD-1810E4E77015}"/>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41-45C4-ABAD-1810E4E77015}"/>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1D41-45C4-ABAD-1810E4E77015}"/>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1D41-45C4-ABAD-1810E4E77015}"/>
            </c:ext>
          </c:extLst>
        </c:ser>
        <c:dLbls>
          <c:showLegendKey val="0"/>
          <c:showVal val="1"/>
          <c:showCatName val="0"/>
          <c:showSerName val="0"/>
          <c:showPercent val="0"/>
          <c:showBubbleSize val="0"/>
        </c:dLbls>
        <c:gapWidth val="110"/>
        <c:overlap val="50"/>
        <c:axId val="2060939120"/>
        <c:axId val="1"/>
      </c:barChart>
      <c:catAx>
        <c:axId val="20609391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6093912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1-3E95-4178-8F56-0B31B673FF73}"/>
            </c:ext>
          </c:extLst>
        </c:ser>
        <c:dLbls>
          <c:showLegendKey val="0"/>
          <c:showVal val="0"/>
          <c:showCatName val="0"/>
          <c:showSerName val="0"/>
          <c:showPercent val="0"/>
          <c:showBubbleSize val="0"/>
        </c:dLbls>
        <c:marker val="1"/>
        <c:smooth val="0"/>
        <c:axId val="2060935872"/>
        <c:axId val="1"/>
      </c:lineChart>
      <c:catAx>
        <c:axId val="20609358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609358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066-427E-9160-E187CA122352}"/>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066-427E-9160-E187CA122352}"/>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066-427E-9160-E187CA122352}"/>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066-427E-9160-E187CA122352}"/>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66-427E-9160-E187CA122352}"/>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066-427E-9160-E187CA122352}"/>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066-427E-9160-E187CA122352}"/>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066-427E-9160-E187CA122352}"/>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066-427E-9160-E187CA122352}"/>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066-427E-9160-E187CA122352}"/>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F066-427E-9160-E187CA122352}"/>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066-427E-9160-E187CA122352}"/>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066-427E-9160-E187CA122352}"/>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066-427E-9160-E187CA122352}"/>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066-427E-9160-E187CA122352}"/>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66-427E-9160-E187CA122352}"/>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066-427E-9160-E187CA122352}"/>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066-427E-9160-E187CA122352}"/>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066-427E-9160-E187CA122352}"/>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F066-427E-9160-E187CA122352}"/>
            </c:ext>
          </c:extLst>
        </c:ser>
        <c:dLbls>
          <c:showLegendKey val="0"/>
          <c:showVal val="1"/>
          <c:showCatName val="0"/>
          <c:showSerName val="0"/>
          <c:showPercent val="0"/>
          <c:showBubbleSize val="0"/>
        </c:dLbls>
        <c:gapWidth val="150"/>
        <c:axId val="2060937264"/>
        <c:axId val="1"/>
      </c:barChart>
      <c:catAx>
        <c:axId val="2060937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6093726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BBE3-460C-A0BD-9EDC0F4AACB6}"/>
            </c:ext>
          </c:extLst>
        </c:ser>
        <c:dLbls>
          <c:showLegendKey val="0"/>
          <c:showVal val="0"/>
          <c:showCatName val="0"/>
          <c:showSerName val="0"/>
          <c:showPercent val="0"/>
          <c:showBubbleSize val="0"/>
        </c:dLbls>
        <c:gapWidth val="150"/>
        <c:axId val="2060940512"/>
        <c:axId val="1"/>
      </c:barChart>
      <c:catAx>
        <c:axId val="2060940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6094051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919-4D33-81E7-31D26F6F178A}"/>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A919-4D33-81E7-31D26F6F178A}"/>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A919-4D33-81E7-31D26F6F178A}"/>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A919-4D33-81E7-31D26F6F178A}"/>
            </c:ext>
          </c:extLst>
        </c:ser>
        <c:dLbls>
          <c:showLegendKey val="0"/>
          <c:showVal val="0"/>
          <c:showCatName val="0"/>
          <c:showSerName val="0"/>
          <c:showPercent val="0"/>
          <c:showBubbleSize val="0"/>
        </c:dLbls>
        <c:marker val="1"/>
        <c:smooth val="0"/>
        <c:axId val="2026499840"/>
        <c:axId val="1"/>
      </c:lineChart>
      <c:dateAx>
        <c:axId val="202649984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2649984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[3]Chart!$AB$48:$AB$96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94B7-426D-88DB-A30E44E3177F}"/>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[3]Chart!$AC$48:$AC$96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2-94B7-426D-88DB-A30E44E3177F}"/>
            </c:ext>
          </c:extLst>
        </c:ser>
        <c:dLbls>
          <c:showLegendKey val="0"/>
          <c:showVal val="0"/>
          <c:showCatName val="0"/>
          <c:showSerName val="0"/>
          <c:showPercent val="0"/>
          <c:showBubbleSize val="0"/>
        </c:dLbls>
        <c:marker val="1"/>
        <c:smooth val="0"/>
        <c:axId val="2026498448"/>
        <c:axId val="1"/>
      </c:lineChart>
      <c:catAx>
        <c:axId val="202649844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2649844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8B9B-41AF-8B4F-951FB0D96EBE}"/>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9B-41AF-8B4F-951FB0D96EBE}"/>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8B9B-41AF-8B4F-951FB0D96EBE}"/>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8B9B-41AF-8B4F-951FB0D96EBE}"/>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8B9B-41AF-8B4F-951FB0D96EBE}"/>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8B9B-41AF-8B4F-951FB0D96EBE}"/>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8B9B-41AF-8B4F-951FB0D96EBE}"/>
            </c:ext>
          </c:extLst>
        </c:ser>
        <c:dLbls>
          <c:showLegendKey val="0"/>
          <c:showVal val="0"/>
          <c:showCatName val="0"/>
          <c:showSerName val="0"/>
          <c:showPercent val="0"/>
          <c:showBubbleSize val="0"/>
        </c:dLbls>
        <c:gapWidth val="0"/>
        <c:overlap val="90"/>
        <c:axId val="2026503552"/>
        <c:axId val="1"/>
      </c:barChart>
      <c:dateAx>
        <c:axId val="20265035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26503552"/>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DF7A-4977-98F3-3F94702B2582}"/>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7A-4977-98F3-3F94702B258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DF7A-4977-98F3-3F94702B2582}"/>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7A-4977-98F3-3F94702B2582}"/>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DF7A-4977-98F3-3F94702B2582}"/>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7A-4977-98F3-3F94702B2582}"/>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DF7A-4977-98F3-3F94702B2582}"/>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7A-4977-98F3-3F94702B2582}"/>
                </c:ext>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F7A-4977-98F3-3F94702B2582}"/>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DF7A-4977-98F3-3F94702B2582}"/>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7A-4977-98F3-3F94702B2582}"/>
                </c:ext>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F7A-4977-98F3-3F94702B258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DF7A-4977-98F3-3F94702B2582}"/>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DF7A-4977-98F3-3F94702B2582}"/>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F7A-4977-98F3-3F94702B258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DF7A-4977-98F3-3F94702B2582}"/>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DF7A-4977-98F3-3F94702B2582}"/>
            </c:ext>
          </c:extLst>
        </c:ser>
        <c:dLbls>
          <c:showLegendKey val="0"/>
          <c:showVal val="1"/>
          <c:showCatName val="0"/>
          <c:showSerName val="0"/>
          <c:showPercent val="0"/>
          <c:showBubbleSize val="0"/>
        </c:dLbls>
        <c:gapWidth val="110"/>
        <c:overlap val="50"/>
        <c:axId val="2057475904"/>
        <c:axId val="1"/>
      </c:barChart>
      <c:catAx>
        <c:axId val="20574759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57475904"/>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1-83B2-490F-9465-6E8E9860DC21}"/>
            </c:ext>
          </c:extLst>
        </c:ser>
        <c:dLbls>
          <c:showLegendKey val="0"/>
          <c:showVal val="0"/>
          <c:showCatName val="0"/>
          <c:showSerName val="0"/>
          <c:showPercent val="0"/>
          <c:showBubbleSize val="0"/>
        </c:dLbls>
        <c:marker val="1"/>
        <c:smooth val="0"/>
        <c:axId val="2059595696"/>
        <c:axId val="1"/>
      </c:lineChart>
      <c:catAx>
        <c:axId val="205959569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959569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E1C-4AED-A310-FB25328B6774}"/>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E1C-4AED-A310-FB25328B6774}"/>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E1C-4AED-A310-FB25328B6774}"/>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E1C-4AED-A310-FB25328B6774}"/>
                </c:ext>
              </c:extLst>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1C-4AED-A310-FB25328B6774}"/>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E1C-4AED-A310-FB25328B6774}"/>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E1C-4AED-A310-FB25328B6774}"/>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E1C-4AED-A310-FB25328B6774}"/>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E1C-4AED-A310-FB25328B6774}"/>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E1C-4AED-A310-FB25328B6774}"/>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FE1C-4AED-A310-FB25328B6774}"/>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E1C-4AED-A310-FB25328B6774}"/>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E1C-4AED-A310-FB25328B6774}"/>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E1C-4AED-A310-FB25328B6774}"/>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E1C-4AED-A310-FB25328B6774}"/>
                </c:ext>
              </c:extLst>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E1C-4AED-A310-FB25328B6774}"/>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E1C-4AED-A310-FB25328B6774}"/>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E1C-4AED-A310-FB25328B6774}"/>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E1C-4AED-A310-FB25328B6774}"/>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FE1C-4AED-A310-FB25328B6774}"/>
            </c:ext>
          </c:extLst>
        </c:ser>
        <c:dLbls>
          <c:showLegendKey val="0"/>
          <c:showVal val="1"/>
          <c:showCatName val="0"/>
          <c:showSerName val="0"/>
          <c:showPercent val="0"/>
          <c:showBubbleSize val="0"/>
        </c:dLbls>
        <c:gapWidth val="150"/>
        <c:axId val="2059592448"/>
        <c:axId val="1"/>
      </c:barChart>
      <c:catAx>
        <c:axId val="2059592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5959244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A86-4310-A362-64F5519DF3B9}"/>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AA86-4310-A362-64F5519DF3B9}"/>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AA86-4310-A362-64F5519DF3B9}"/>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AA86-4310-A362-64F5519DF3B9}"/>
            </c:ext>
          </c:extLst>
        </c:ser>
        <c:dLbls>
          <c:showLegendKey val="0"/>
          <c:showVal val="0"/>
          <c:showCatName val="0"/>
          <c:showSerName val="0"/>
          <c:showPercent val="0"/>
          <c:showBubbleSize val="0"/>
        </c:dLbls>
        <c:marker val="1"/>
        <c:smooth val="0"/>
        <c:axId val="2060066336"/>
        <c:axId val="1"/>
      </c:lineChart>
      <c:dateAx>
        <c:axId val="20600663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0663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3D28-43A9-A2B0-922AC1124E85}"/>
            </c:ext>
          </c:extLst>
        </c:ser>
        <c:dLbls>
          <c:showLegendKey val="0"/>
          <c:showVal val="0"/>
          <c:showCatName val="0"/>
          <c:showSerName val="0"/>
          <c:showPercent val="0"/>
          <c:showBubbleSize val="0"/>
        </c:dLbls>
        <c:gapWidth val="150"/>
        <c:axId val="2059598480"/>
        <c:axId val="1"/>
      </c:barChart>
      <c:catAx>
        <c:axId val="205959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5959848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634-4111-92A7-C95AFF3EC8EB}"/>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D634-4111-92A7-C95AFF3EC8EB}"/>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D634-4111-92A7-C95AFF3EC8EB}"/>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D634-4111-92A7-C95AFF3EC8EB}"/>
            </c:ext>
          </c:extLst>
        </c:ser>
        <c:dLbls>
          <c:showLegendKey val="0"/>
          <c:showVal val="0"/>
          <c:showCatName val="0"/>
          <c:showSerName val="0"/>
          <c:showPercent val="0"/>
          <c:showBubbleSize val="0"/>
        </c:dLbls>
        <c:marker val="1"/>
        <c:smooth val="0"/>
        <c:axId val="2059593376"/>
        <c:axId val="1"/>
      </c:lineChart>
      <c:dateAx>
        <c:axId val="205959337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959337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DBA9-4944-BBDC-EACD87A941BB}"/>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2-DBA9-4944-BBDC-EACD87A941BB}"/>
            </c:ext>
          </c:extLst>
        </c:ser>
        <c:dLbls>
          <c:showLegendKey val="0"/>
          <c:showVal val="0"/>
          <c:showCatName val="0"/>
          <c:showSerName val="0"/>
          <c:showPercent val="0"/>
          <c:showBubbleSize val="0"/>
        </c:dLbls>
        <c:marker val="1"/>
        <c:smooth val="0"/>
        <c:axId val="2059591984"/>
        <c:axId val="1"/>
      </c:lineChart>
      <c:catAx>
        <c:axId val="205959198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5959198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AAE8-45C3-82A5-890AAB9BE99E}"/>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E8-45C3-82A5-890AAB9BE99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AAE8-45C3-82A5-890AAB9BE99E}"/>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E8-45C3-82A5-890AAB9BE99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AAE8-45C3-82A5-890AAB9BE99E}"/>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E8-45C3-82A5-890AAB9BE99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AAE8-45C3-82A5-890AAB9BE99E}"/>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E8-45C3-82A5-890AAB9BE99E}"/>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E8-45C3-82A5-890AAB9BE99E}"/>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AAE8-45C3-82A5-890AAB9BE99E}"/>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AE8-45C3-82A5-890AAB9BE99E}"/>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AE8-45C3-82A5-890AAB9BE99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AAE8-45C3-82A5-890AAB9BE99E}"/>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AAE8-45C3-82A5-890AAB9BE99E}"/>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AE8-45C3-82A5-890AAB9BE99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AAE8-45C3-82A5-890AAB9BE99E}"/>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AAE8-45C3-82A5-890AAB9BE99E}"/>
            </c:ext>
          </c:extLst>
        </c:ser>
        <c:dLbls>
          <c:showLegendKey val="0"/>
          <c:showVal val="1"/>
          <c:showCatName val="0"/>
          <c:showSerName val="0"/>
          <c:showPercent val="0"/>
          <c:showBubbleSize val="0"/>
        </c:dLbls>
        <c:gapWidth val="110"/>
        <c:overlap val="50"/>
        <c:axId val="2023196512"/>
        <c:axId val="1"/>
      </c:barChart>
      <c:catAx>
        <c:axId val="20231965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2319651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8C55-43D2-A4F0-154A4E005D2F}"/>
            </c:ext>
          </c:extLst>
        </c:ser>
        <c:dLbls>
          <c:showLegendKey val="0"/>
          <c:showVal val="0"/>
          <c:showCatName val="0"/>
          <c:showSerName val="0"/>
          <c:showPercent val="0"/>
          <c:showBubbleSize val="0"/>
        </c:dLbls>
        <c:marker val="1"/>
        <c:smooth val="0"/>
        <c:axId val="2057469872"/>
        <c:axId val="1"/>
      </c:lineChart>
      <c:catAx>
        <c:axId val="20574698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74698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FB9-4D5D-BDD7-9D82FD1AD39A}"/>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FB9-4D5D-BDD7-9D82FD1AD39A}"/>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FB9-4D5D-BDD7-9D82FD1AD39A}"/>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FB9-4D5D-BDD7-9D82FD1AD39A}"/>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B9-4D5D-BDD7-9D82FD1AD39A}"/>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FB9-4D5D-BDD7-9D82FD1AD39A}"/>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FB9-4D5D-BDD7-9D82FD1AD39A}"/>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FB9-4D5D-BDD7-9D82FD1AD39A}"/>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FB9-4D5D-BDD7-9D82FD1AD39A}"/>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FB9-4D5D-BDD7-9D82FD1AD39A}"/>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4FB9-4D5D-BDD7-9D82FD1AD39A}"/>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FB9-4D5D-BDD7-9D82FD1AD39A}"/>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FB9-4D5D-BDD7-9D82FD1AD39A}"/>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FB9-4D5D-BDD7-9D82FD1AD39A}"/>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FB9-4D5D-BDD7-9D82FD1AD39A}"/>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B9-4D5D-BDD7-9D82FD1AD39A}"/>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FB9-4D5D-BDD7-9D82FD1AD39A}"/>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FB9-4D5D-BDD7-9D82FD1AD39A}"/>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FB9-4D5D-BDD7-9D82FD1AD39A}"/>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4FB9-4D5D-BDD7-9D82FD1AD39A}"/>
            </c:ext>
          </c:extLst>
        </c:ser>
        <c:dLbls>
          <c:showLegendKey val="0"/>
          <c:showVal val="1"/>
          <c:showCatName val="0"/>
          <c:showSerName val="0"/>
          <c:showPercent val="0"/>
          <c:showBubbleSize val="0"/>
        </c:dLbls>
        <c:gapWidth val="150"/>
        <c:axId val="2057470336"/>
        <c:axId val="1"/>
      </c:barChart>
      <c:catAx>
        <c:axId val="2057470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57470336"/>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405A-44B6-9EBC-D0632363BCBA}"/>
            </c:ext>
          </c:extLst>
        </c:ser>
        <c:dLbls>
          <c:showLegendKey val="0"/>
          <c:showVal val="0"/>
          <c:showCatName val="0"/>
          <c:showSerName val="0"/>
          <c:showPercent val="0"/>
          <c:showBubbleSize val="0"/>
        </c:dLbls>
        <c:gapWidth val="150"/>
        <c:axId val="2057471728"/>
        <c:axId val="1"/>
      </c:barChart>
      <c:catAx>
        <c:axId val="2057471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5747172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BE3A-4C83-BE73-A97B5E1B6EC6}"/>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BE3A-4C83-BE73-A97B5E1B6EC6}"/>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BE3A-4C83-BE73-A97B5E1B6EC6}"/>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BE3A-4C83-BE73-A97B5E1B6EC6}"/>
            </c:ext>
          </c:extLst>
        </c:ser>
        <c:dLbls>
          <c:showLegendKey val="0"/>
          <c:showVal val="0"/>
          <c:showCatName val="0"/>
          <c:showSerName val="0"/>
          <c:showPercent val="0"/>
          <c:showBubbleSize val="0"/>
        </c:dLbls>
        <c:marker val="1"/>
        <c:smooth val="0"/>
        <c:axId val="2057471264"/>
        <c:axId val="1"/>
      </c:lineChart>
      <c:dateAx>
        <c:axId val="20574712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74712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309D-40DD-AEF8-AC9E47A33AB1}"/>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309D-40DD-AEF8-AC9E47A33AB1}"/>
            </c:ext>
          </c:extLst>
        </c:ser>
        <c:dLbls>
          <c:showLegendKey val="0"/>
          <c:showVal val="0"/>
          <c:showCatName val="0"/>
          <c:showSerName val="0"/>
          <c:showPercent val="0"/>
          <c:showBubbleSize val="0"/>
        </c:dLbls>
        <c:marker val="1"/>
        <c:smooth val="0"/>
        <c:axId val="2057472656"/>
        <c:axId val="1"/>
      </c:lineChart>
      <c:catAx>
        <c:axId val="205747265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5747265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9166697862463969"/>
          <c:y val="0.19832985386221294"/>
          <c:w val="0.64500104980639617"/>
          <c:h val="0.54697286012526092"/>
        </c:manualLayout>
      </c:layout>
      <c:lineChart>
        <c:grouping val="standard"/>
        <c:varyColors val="0"/>
        <c:ser>
          <c:idx val="0"/>
          <c:order val="0"/>
          <c:tx>
            <c:strRef>
              <c:f>[8]Chart!$AB$1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[8]Chart!$AA$70:$AA$116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[8]Chart!$AB$70:$AB$116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extLst>
            <c:ext xmlns:c16="http://schemas.microsoft.com/office/drawing/2014/chart" uri="{C3380CC4-5D6E-409C-BE32-E72D297353CC}">
              <c16:uniqueId val="{00000000-AEE1-478F-ADF0-62E19E0B277D}"/>
            </c:ext>
          </c:extLst>
        </c:ser>
        <c:ser>
          <c:idx val="1"/>
          <c:order val="1"/>
          <c:tx>
            <c:strRef>
              <c:f>[8]Chart!$AC$1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[8]Chart!$AA$70:$AA$116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[8]Chart!$AC$70:$AC$116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numCache>
            </c:numRef>
          </c:val>
          <c:smooth val="0"/>
          <c:extLst>
            <c:ext xmlns:c16="http://schemas.microsoft.com/office/drawing/2014/chart" uri="{C3380CC4-5D6E-409C-BE32-E72D297353CC}">
              <c16:uniqueId val="{00000002-AEE1-478F-ADF0-62E19E0B277D}"/>
            </c:ext>
          </c:extLst>
        </c:ser>
        <c:dLbls>
          <c:showLegendKey val="0"/>
          <c:showVal val="0"/>
          <c:showCatName val="0"/>
          <c:showSerName val="0"/>
          <c:showPercent val="0"/>
          <c:showBubbleSize val="0"/>
        </c:dLbls>
        <c:marker val="1"/>
        <c:smooth val="0"/>
        <c:axId val="2060071440"/>
        <c:axId val="1"/>
      </c:lineChart>
      <c:dateAx>
        <c:axId val="2060071440"/>
        <c:scaling>
          <c:orientation val="minMax"/>
          <c:max val="37169"/>
          <c:min val="37104"/>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38666729600796879"/>
              <c:y val="0.88308977035490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5.1666750759685479E-2"/>
              <c:y val="0.34864300626304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6007144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013605566245064"/>
                  <c:y val="0.82486103256596643"/>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0C-45A0-990D-945343DBE541}"/>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extLst>
            <c:ext xmlns:c16="http://schemas.microsoft.com/office/drawing/2014/chart" uri="{C3380CC4-5D6E-409C-BE32-E72D297353CC}">
              <c16:uniqueId val="{00000001-DF0C-45A0-990D-945343DBE541}"/>
            </c:ext>
          </c:extLst>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001081846451"/>
                  <c:y val="0.8446350984151506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0C-45A0-990D-945343DBE541}"/>
                </c:ext>
              </c:extLst>
            </c:dLbl>
            <c:dLbl>
              <c:idx val="1"/>
              <c:layout>
                <c:manualLayout>
                  <c:xMode val="edge"/>
                  <c:yMode val="edge"/>
                  <c:x val="0.23599340446715539"/>
                  <c:y val="0.7542393688188802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0C-45A0-990D-945343DBE541}"/>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extLst>
            <c:ext xmlns:c16="http://schemas.microsoft.com/office/drawing/2014/chart" uri="{C3380CC4-5D6E-409C-BE32-E72D297353CC}">
              <c16:uniqueId val="{00000004-DF0C-45A0-990D-945343DBE541}"/>
            </c:ext>
          </c:extLst>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extLst>
            <c:ext xmlns:c16="http://schemas.microsoft.com/office/drawing/2014/chart" uri="{C3380CC4-5D6E-409C-BE32-E72D297353CC}">
              <c16:uniqueId val="{00000005-DF0C-45A0-990D-945343DBE541}"/>
            </c:ext>
          </c:extLst>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extLst>
            <c:ext xmlns:c16="http://schemas.microsoft.com/office/drawing/2014/chart" uri="{C3380CC4-5D6E-409C-BE32-E72D297353CC}">
              <c16:uniqueId val="{00000006-DF0C-45A0-990D-945343DBE541}"/>
            </c:ext>
          </c:extLst>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extLst>
            <c:ext xmlns:c16="http://schemas.microsoft.com/office/drawing/2014/chart" uri="{C3380CC4-5D6E-409C-BE32-E72D297353CC}">
              <c16:uniqueId val="{00000007-DF0C-45A0-990D-945343DBE541}"/>
            </c:ext>
          </c:extLst>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186765660452751"/>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0C-45A0-990D-945343DBE541}"/>
                </c:ext>
              </c:extLst>
            </c:dLbl>
            <c:dLbl>
              <c:idx val="1"/>
              <c:layout>
                <c:manualLayout>
                  <c:xMode val="edge"/>
                  <c:yMode val="edge"/>
                  <c:x val="0.27674046710896638"/>
                  <c:y val="0.7090415040207450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0C-45A0-990D-945343DBE541}"/>
                </c:ext>
              </c:extLst>
            </c:dLbl>
            <c:dLbl>
              <c:idx val="2"/>
              <c:layout>
                <c:manualLayout>
                  <c:xMode val="edge"/>
                  <c:yMode val="edge"/>
                  <c:x val="0.40067944931114152"/>
                  <c:y val="0.5423743775776217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F0C-45A0-990D-945343DBE541}"/>
                </c:ext>
              </c:extLst>
            </c:dLbl>
            <c:dLbl>
              <c:idx val="3"/>
              <c:layout>
                <c:manualLayout>
                  <c:xMode val="edge"/>
                  <c:yMode val="edge"/>
                  <c:x val="0.53310740289702729"/>
                  <c:y val="0.1525427936937061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F0C-45A0-990D-945343DBE541}"/>
                </c:ext>
              </c:extLst>
            </c:dLbl>
            <c:dLbl>
              <c:idx val="4"/>
              <c:layout>
                <c:manualLayout>
                  <c:xMode val="edge"/>
                  <c:yMode val="edge"/>
                  <c:x val="0.70118903629449769"/>
                  <c:y val="0.5677981765265728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F0C-45A0-990D-945343DBE541}"/>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extLst>
            <c:ext xmlns:c16="http://schemas.microsoft.com/office/drawing/2014/chart" uri="{C3380CC4-5D6E-409C-BE32-E72D297353CC}">
              <c16:uniqueId val="{0000000D-DF0C-45A0-990D-945343DBE541}"/>
            </c:ext>
          </c:extLst>
        </c:ser>
        <c:dLbls>
          <c:showLegendKey val="0"/>
          <c:showVal val="0"/>
          <c:showCatName val="0"/>
          <c:showSerName val="0"/>
          <c:showPercent val="0"/>
          <c:showBubbleSize val="0"/>
        </c:dLbls>
        <c:gapWidth val="0"/>
        <c:overlap val="100"/>
        <c:axId val="2060068192"/>
        <c:axId val="1"/>
      </c:barChart>
      <c:dateAx>
        <c:axId val="20600681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60068192"/>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9.6688741721854307E-2"/>
          <c:y val="0.18239031051475391"/>
          <c:w val="0.63841059602649008"/>
          <c:h val="0.76310428767092442"/>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[1]Summary!$I$8:$AF$8</c:f>
              <c:numCache>
                <c:formatCode>General</c:formatCode>
                <c:ptCount val="24"/>
                <c:pt idx="0">
                  <c:v>0</c:v>
                </c:pt>
                <c:pt idx="1">
                  <c:v>0</c:v>
                </c:pt>
              </c:numCache>
            </c:numRef>
          </c:val>
          <c:extLst>
            <c:ext xmlns:c16="http://schemas.microsoft.com/office/drawing/2014/chart" uri="{C3380CC4-5D6E-409C-BE32-E72D297353CC}">
              <c16:uniqueId val="{00000000-99F0-410D-BA19-86AE7A870E0D}"/>
            </c:ext>
          </c:extLst>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[1]Summary!$I$9:$AF$9</c:f>
              <c:numCache>
                <c:formatCode>General</c:formatCode>
                <c:ptCount val="24"/>
                <c:pt idx="0">
                  <c:v>0</c:v>
                </c:pt>
                <c:pt idx="1">
                  <c:v>0</c:v>
                </c:pt>
              </c:numCache>
            </c:numRef>
          </c:val>
          <c:extLst>
            <c:ext xmlns:c16="http://schemas.microsoft.com/office/drawing/2014/chart" uri="{C3380CC4-5D6E-409C-BE32-E72D297353CC}">
              <c16:uniqueId val="{00000001-99F0-410D-BA19-86AE7A870E0D}"/>
            </c:ext>
          </c:extLst>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[1]Summary!$I$10:$AF$10</c:f>
              <c:numCache>
                <c:formatCode>General</c:formatCode>
                <c:ptCount val="24"/>
                <c:pt idx="0">
                  <c:v>0</c:v>
                </c:pt>
                <c:pt idx="1">
                  <c:v>0</c:v>
                </c:pt>
              </c:numCache>
            </c:numRef>
          </c:val>
          <c:extLst>
            <c:ext xmlns:c16="http://schemas.microsoft.com/office/drawing/2014/chart" uri="{C3380CC4-5D6E-409C-BE32-E72D297353CC}">
              <c16:uniqueId val="{00000002-99F0-410D-BA19-86AE7A870E0D}"/>
            </c:ext>
          </c:extLst>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[1]Summary!$I$11:$AF$11</c:f>
              <c:numCache>
                <c:formatCode>General</c:formatCode>
                <c:ptCount val="24"/>
              </c:numCache>
            </c:numRef>
          </c:val>
          <c:extLst>
            <c:ext xmlns:c16="http://schemas.microsoft.com/office/drawing/2014/chart" uri="{C3380CC4-5D6E-409C-BE32-E72D297353CC}">
              <c16:uniqueId val="{00000003-99F0-410D-BA19-86AE7A870E0D}"/>
            </c:ext>
          </c:extLst>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[1]Summary!$I$12:$AF$12</c:f>
              <c:numCache>
                <c:formatCode>General</c:formatCode>
                <c:ptCount val="24"/>
                <c:pt idx="0">
                  <c:v>0</c:v>
                </c:pt>
                <c:pt idx="1">
                  <c:v>0</c:v>
                </c:pt>
              </c:numCache>
            </c:numRef>
          </c:val>
          <c:extLst>
            <c:ext xmlns:c16="http://schemas.microsoft.com/office/drawing/2014/chart" uri="{C3380CC4-5D6E-409C-BE32-E72D297353CC}">
              <c16:uniqueId val="{00000004-99F0-410D-BA19-86AE7A870E0D}"/>
            </c:ext>
          </c:extLst>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99F0-410D-BA19-86AE7A870E0D}"/>
            </c:ext>
          </c:extLst>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[1]Summary!$I$14:$AF$14</c:f>
              <c:numCache>
                <c:formatCode>General</c:formatCode>
                <c:ptCount val="24"/>
                <c:pt idx="0">
                  <c:v>0</c:v>
                </c:pt>
                <c:pt idx="1">
                  <c:v>0</c:v>
                </c:pt>
              </c:numCache>
            </c:numRef>
          </c:val>
          <c:extLst>
            <c:ext xmlns:c16="http://schemas.microsoft.com/office/drawing/2014/chart" uri="{C3380CC4-5D6E-409C-BE32-E72D297353CC}">
              <c16:uniqueId val="{00000006-99F0-410D-BA19-86AE7A870E0D}"/>
            </c:ext>
          </c:extLst>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[1]Summary!$I$15:$AF$15</c:f>
              <c:numCache>
                <c:formatCode>General</c:formatCode>
                <c:ptCount val="24"/>
                <c:pt idx="0">
                  <c:v>0</c:v>
                </c:pt>
                <c:pt idx="1">
                  <c:v>0</c:v>
                </c:pt>
                <c:pt idx="2">
                  <c:v>0</c:v>
                </c:pt>
              </c:numCache>
            </c:numRef>
          </c:val>
          <c:extLst>
            <c:ext xmlns:c16="http://schemas.microsoft.com/office/drawing/2014/chart" uri="{C3380CC4-5D6E-409C-BE32-E72D297353CC}">
              <c16:uniqueId val="{00000007-99F0-410D-BA19-86AE7A870E0D}"/>
            </c:ext>
          </c:extLst>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99F0-410D-BA19-86AE7A870E0D}"/>
            </c:ext>
          </c:extLst>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[1]Summary!$I$17:$AF$17</c:f>
              <c:numCache>
                <c:formatCode>General</c:formatCode>
                <c:ptCount val="24"/>
                <c:pt idx="0">
                  <c:v>0</c:v>
                </c:pt>
                <c:pt idx="1">
                  <c:v>0</c:v>
                </c:pt>
              </c:numCache>
            </c:numRef>
          </c:val>
          <c:extLst>
            <c:ext xmlns:c16="http://schemas.microsoft.com/office/drawing/2014/chart" uri="{C3380CC4-5D6E-409C-BE32-E72D297353CC}">
              <c16:uniqueId val="{00000009-99F0-410D-BA19-86AE7A870E0D}"/>
            </c:ext>
          </c:extLst>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[1]Summary!$I$18:$AF$18</c:f>
              <c:numCache>
                <c:formatCode>General</c:formatCode>
                <c:ptCount val="24"/>
                <c:pt idx="0">
                  <c:v>0</c:v>
                </c:pt>
                <c:pt idx="1">
                  <c:v>0</c:v>
                </c:pt>
              </c:numCache>
            </c:numRef>
          </c:val>
          <c:extLst>
            <c:ext xmlns:c16="http://schemas.microsoft.com/office/drawing/2014/chart" uri="{C3380CC4-5D6E-409C-BE32-E72D297353CC}">
              <c16:uniqueId val="{0000000A-99F0-410D-BA19-86AE7A870E0D}"/>
            </c:ext>
          </c:extLst>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[1]Summary!$I$19:$AF$19</c:f>
              <c:numCache>
                <c:formatCode>General</c:formatCode>
                <c:ptCount val="24"/>
                <c:pt idx="0">
                  <c:v>0</c:v>
                </c:pt>
                <c:pt idx="1">
                  <c:v>0</c:v>
                </c:pt>
              </c:numCache>
            </c:numRef>
          </c:val>
          <c:extLst>
            <c:ext xmlns:c16="http://schemas.microsoft.com/office/drawing/2014/chart" uri="{C3380CC4-5D6E-409C-BE32-E72D297353CC}">
              <c16:uniqueId val="{0000000B-99F0-410D-BA19-86AE7A870E0D}"/>
            </c:ext>
          </c:extLst>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99F0-410D-BA19-86AE7A870E0D}"/>
            </c:ext>
          </c:extLst>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[1]Summary!$I$21:$AF$21</c:f>
              <c:numCache>
                <c:formatCode>General</c:formatCode>
                <c:ptCount val="24"/>
                <c:pt idx="0">
                  <c:v>0</c:v>
                </c:pt>
                <c:pt idx="1">
                  <c:v>0</c:v>
                </c:pt>
              </c:numCache>
            </c:numRef>
          </c:val>
          <c:extLst>
            <c:ext xmlns:c16="http://schemas.microsoft.com/office/drawing/2014/chart" uri="{C3380CC4-5D6E-409C-BE32-E72D297353CC}">
              <c16:uniqueId val="{0000000D-99F0-410D-BA19-86AE7A870E0D}"/>
            </c:ext>
          </c:extLst>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99F0-410D-BA19-86AE7A870E0D}"/>
            </c:ext>
          </c:extLst>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numCache>
            </c:numRef>
          </c:val>
          <c:extLst>
            <c:ext xmlns:c16="http://schemas.microsoft.com/office/drawing/2014/chart" uri="{C3380CC4-5D6E-409C-BE32-E72D297353CC}">
              <c16:uniqueId val="{0000000F-99F0-410D-BA19-86AE7A870E0D}"/>
            </c:ext>
          </c:extLst>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[1]Summary!$I$24:$AF$24</c:f>
              <c:numCache>
                <c:formatCode>General</c:formatCode>
                <c:ptCount val="24"/>
                <c:pt idx="0">
                  <c:v>0</c:v>
                </c:pt>
                <c:pt idx="1">
                  <c:v>0</c:v>
                </c:pt>
                <c:pt idx="13">
                  <c:v>223.70521000000008</c:v>
                </c:pt>
                <c:pt idx="14">
                  <c:v>0</c:v>
                </c:pt>
                <c:pt idx="15">
                  <c:v>0</c:v>
                </c:pt>
              </c:numCache>
            </c:numRef>
          </c:val>
          <c:extLst>
            <c:ext xmlns:c16="http://schemas.microsoft.com/office/drawing/2014/chart" uri="{C3380CC4-5D6E-409C-BE32-E72D297353CC}">
              <c16:uniqueId val="{00000010-99F0-410D-BA19-86AE7A870E0D}"/>
            </c:ext>
          </c:extLst>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[1]Summary!$I$25:$AF$25</c:f>
              <c:numCache>
                <c:formatCode>General</c:formatCode>
                <c:ptCount val="24"/>
                <c:pt idx="0">
                  <c:v>0</c:v>
                </c:pt>
                <c:pt idx="1">
                  <c:v>0</c:v>
                </c:pt>
              </c:numCache>
            </c:numRef>
          </c:val>
          <c:extLst>
            <c:ext xmlns:c16="http://schemas.microsoft.com/office/drawing/2014/chart" uri="{C3380CC4-5D6E-409C-BE32-E72D297353CC}">
              <c16:uniqueId val="{00000011-99F0-410D-BA19-86AE7A870E0D}"/>
            </c:ext>
          </c:extLst>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[1]Summary!$I$26:$AF$26</c:f>
              <c:numCache>
                <c:formatCode>General</c:formatCode>
                <c:ptCount val="24"/>
                <c:pt idx="0">
                  <c:v>0</c:v>
                </c:pt>
                <c:pt idx="1">
                  <c:v>0</c:v>
                </c:pt>
              </c:numCache>
            </c:numRef>
          </c:val>
          <c:extLst>
            <c:ext xmlns:c16="http://schemas.microsoft.com/office/drawing/2014/chart" uri="{C3380CC4-5D6E-409C-BE32-E72D297353CC}">
              <c16:uniqueId val="{00000012-99F0-410D-BA19-86AE7A870E0D}"/>
            </c:ext>
          </c:extLst>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[1]Summary!$I$27:$AF$27</c:f>
              <c:numCache>
                <c:formatCode>General</c:formatCode>
                <c:ptCount val="24"/>
                <c:pt idx="0">
                  <c:v>0</c:v>
                </c:pt>
                <c:pt idx="1">
                  <c:v>0</c:v>
                </c:pt>
              </c:numCache>
            </c:numRef>
          </c:val>
          <c:extLst>
            <c:ext xmlns:c16="http://schemas.microsoft.com/office/drawing/2014/chart" uri="{C3380CC4-5D6E-409C-BE32-E72D297353CC}">
              <c16:uniqueId val="{00000013-99F0-410D-BA19-86AE7A870E0D}"/>
            </c:ext>
          </c:extLst>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numCache>
            </c:numRef>
          </c:val>
          <c:extLst>
            <c:ext xmlns:c16="http://schemas.microsoft.com/office/drawing/2014/chart" uri="{C3380CC4-5D6E-409C-BE32-E72D297353CC}">
              <c16:uniqueId val="{00000014-99F0-410D-BA19-86AE7A870E0D}"/>
            </c:ext>
          </c:extLst>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99F0-410D-BA19-86AE7A870E0D}"/>
            </c:ext>
          </c:extLst>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0</c:v>
                </c:pt>
                <c:pt idx="21">
                  <c:v>0</c:v>
                </c:pt>
                <c:pt idx="22">
                  <c:v>0</c:v>
                </c:pt>
                <c:pt idx="23">
                  <c:v>0</c:v>
                </c:pt>
              </c:numCache>
            </c:numRef>
          </c:val>
          <c:extLst>
            <c:ext xmlns:c16="http://schemas.microsoft.com/office/drawing/2014/chart" uri="{C3380CC4-5D6E-409C-BE32-E72D297353CC}">
              <c16:uniqueId val="{00000016-99F0-410D-BA19-86AE7A870E0D}"/>
            </c:ext>
          </c:extLst>
        </c:ser>
        <c:dLbls>
          <c:showLegendKey val="0"/>
          <c:showVal val="0"/>
          <c:showCatName val="0"/>
          <c:showSerName val="0"/>
          <c:showPercent val="0"/>
          <c:showBubbleSize val="0"/>
        </c:dLbls>
        <c:gapWidth val="0"/>
        <c:overlap val="100"/>
        <c:axId val="2060938656"/>
        <c:axId val="1"/>
      </c:barChart>
      <c:dateAx>
        <c:axId val="2060938656"/>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060938656"/>
        <c:crosses val="autoZero"/>
        <c:crossBetween val="between"/>
      </c:valAx>
      <c:spPr>
        <a:solidFill>
          <a:srgbClr val="FFFFFF"/>
        </a:solidFill>
        <a:ln w="12700">
          <a:solidFill>
            <a:srgbClr val="808080"/>
          </a:solidFill>
          <a:prstDash val="solid"/>
        </a:ln>
      </c:spPr>
    </c:plotArea>
    <c:legend>
      <c:legendPos val="r"/>
      <c:layout>
        <c:manualLayout>
          <c:xMode val="edge"/>
          <c:yMode val="edge"/>
          <c:x val="0.80794701986754969"/>
          <c:y val="1.0482201753721488E-2"/>
          <c:w val="0.18013245033112582"/>
          <c:h val="0.9664590016931212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0003-4A9A-8282-12BE9EA2C80B}"/>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03-4A9A-8282-12BE9EA2C80B}"/>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0003-4A9A-8282-12BE9EA2C80B}"/>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03-4A9A-8282-12BE9EA2C80B}"/>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0003-4A9A-8282-12BE9EA2C80B}"/>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03-4A9A-8282-12BE9EA2C80B}"/>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0003-4A9A-8282-12BE9EA2C80B}"/>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03-4A9A-8282-12BE9EA2C80B}"/>
                </c:ext>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03-4A9A-8282-12BE9EA2C80B}"/>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0003-4A9A-8282-12BE9EA2C80B}"/>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03-4A9A-8282-12BE9EA2C80B}"/>
                </c:ext>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03-4A9A-8282-12BE9EA2C80B}"/>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0003-4A9A-8282-12BE9EA2C80B}"/>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0003-4A9A-8282-12BE9EA2C80B}"/>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03-4A9A-8282-12BE9EA2C80B}"/>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0003-4A9A-8282-12BE9EA2C80B}"/>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03-4A9A-8282-12BE9EA2C80B}"/>
                </c:ext>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03-4A9A-8282-12BE9EA2C80B}"/>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0003-4A9A-8282-12BE9EA2C80B}"/>
            </c:ext>
          </c:extLst>
        </c:ser>
        <c:dLbls>
          <c:showLegendKey val="0"/>
          <c:showVal val="1"/>
          <c:showCatName val="0"/>
          <c:showSerName val="0"/>
          <c:showPercent val="0"/>
          <c:showBubbleSize val="0"/>
        </c:dLbls>
        <c:gapWidth val="110"/>
        <c:overlap val="50"/>
        <c:axId val="2063809616"/>
        <c:axId val="1"/>
      </c:barChart>
      <c:catAx>
        <c:axId val="20638096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63809616"/>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1-8D3D-4C92-9BD0-F63E20068FD7}"/>
            </c:ext>
          </c:extLst>
        </c:ser>
        <c:dLbls>
          <c:showLegendKey val="0"/>
          <c:showVal val="0"/>
          <c:showCatName val="0"/>
          <c:showSerName val="0"/>
          <c:showPercent val="0"/>
          <c:showBubbleSize val="0"/>
        </c:dLbls>
        <c:marker val="1"/>
        <c:smooth val="0"/>
        <c:axId val="2063802656"/>
        <c:axId val="1"/>
      </c:lineChart>
      <c:catAx>
        <c:axId val="206380265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638026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62465" name="Chart 1">
          <a:extLst>
            <a:ext uri="{FF2B5EF4-FFF2-40B4-BE49-F238E27FC236}">
              <a16:creationId xmlns:a16="http://schemas.microsoft.com/office/drawing/2014/main" id="{F99EEAF0-30D1-1E3B-A0C5-170CFF400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62466" name="Chart 2">
          <a:extLst>
            <a:ext uri="{FF2B5EF4-FFF2-40B4-BE49-F238E27FC236}">
              <a16:creationId xmlns:a16="http://schemas.microsoft.com/office/drawing/2014/main" id="{1BD08EB1-CC72-DBF6-FF4D-0AEA7A501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62467" name="Chart 3">
          <a:extLst>
            <a:ext uri="{FF2B5EF4-FFF2-40B4-BE49-F238E27FC236}">
              <a16:creationId xmlns:a16="http://schemas.microsoft.com/office/drawing/2014/main" id="{FD28EA00-F585-2676-8EE3-A12F665AE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62468" name="Chart 4">
          <a:extLst>
            <a:ext uri="{FF2B5EF4-FFF2-40B4-BE49-F238E27FC236}">
              <a16:creationId xmlns:a16="http://schemas.microsoft.com/office/drawing/2014/main" id="{451BA3F2-6146-10D8-226A-E1CB61DC9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62469" name="AutoShape 5">
          <a:extLst>
            <a:ext uri="{FF2B5EF4-FFF2-40B4-BE49-F238E27FC236}">
              <a16:creationId xmlns:a16="http://schemas.microsoft.com/office/drawing/2014/main" id="{1A58CC17-9E37-76EA-E62F-6646A7FC7058}"/>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62470" name="Chart 6">
          <a:extLst>
            <a:ext uri="{FF2B5EF4-FFF2-40B4-BE49-F238E27FC236}">
              <a16:creationId xmlns:a16="http://schemas.microsoft.com/office/drawing/2014/main" id="{15A05292-C2CD-896C-9E95-ACB4DB3EC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62471" name="Chart 7">
          <a:extLst>
            <a:ext uri="{FF2B5EF4-FFF2-40B4-BE49-F238E27FC236}">
              <a16:creationId xmlns:a16="http://schemas.microsoft.com/office/drawing/2014/main" id="{7F0372E6-6F9F-76D0-9327-DE4B83C7E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62472" name="Chart 8">
          <a:extLst>
            <a:ext uri="{FF2B5EF4-FFF2-40B4-BE49-F238E27FC236}">
              <a16:creationId xmlns:a16="http://schemas.microsoft.com/office/drawing/2014/main" id="{51558BB9-C0BB-B3B6-3E93-B8F15FA2B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a:extLst>
            <a:ext uri="{FF2B5EF4-FFF2-40B4-BE49-F238E27FC236}">
              <a16:creationId xmlns:a16="http://schemas.microsoft.com/office/drawing/2014/main" id="{354A984C-56A4-72BF-5E40-A000313D5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a:extLst>
            <a:ext uri="{FF2B5EF4-FFF2-40B4-BE49-F238E27FC236}">
              <a16:creationId xmlns:a16="http://schemas.microsoft.com/office/drawing/2014/main" id="{20518DE6-32EB-AC46-A46B-FDC455F9E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a:extLst>
            <a:ext uri="{FF2B5EF4-FFF2-40B4-BE49-F238E27FC236}">
              <a16:creationId xmlns:a16="http://schemas.microsoft.com/office/drawing/2014/main" id="{78C69569-AD39-DEB2-491B-75FF39EF9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a:extLst>
            <a:ext uri="{FF2B5EF4-FFF2-40B4-BE49-F238E27FC236}">
              <a16:creationId xmlns:a16="http://schemas.microsoft.com/office/drawing/2014/main" id="{59BE32B6-D60F-1450-DD7B-8F5B49A80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a:extLst>
            <a:ext uri="{FF2B5EF4-FFF2-40B4-BE49-F238E27FC236}">
              <a16:creationId xmlns:a16="http://schemas.microsoft.com/office/drawing/2014/main" id="{87402AF2-EB0C-DBDD-590D-F198749FA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a:extLst>
            <a:ext uri="{FF2B5EF4-FFF2-40B4-BE49-F238E27FC236}">
              <a16:creationId xmlns:a16="http://schemas.microsoft.com/office/drawing/2014/main" id="{A3B4F0DE-E62D-A18E-8E90-5A09ADCEF7E8}"/>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a:extLst>
            <a:ext uri="{FF2B5EF4-FFF2-40B4-BE49-F238E27FC236}">
              <a16:creationId xmlns:a16="http://schemas.microsoft.com/office/drawing/2014/main" id="{6E267E21-7E77-7F3B-5691-787171839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a:extLst>
            <a:ext uri="{FF2B5EF4-FFF2-40B4-BE49-F238E27FC236}">
              <a16:creationId xmlns:a16="http://schemas.microsoft.com/office/drawing/2014/main" id="{DB742221-8856-2D96-B5F3-6A42D95EA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0.29559</cdr:x>
      <cdr:y>0.91684</cdr:y>
    </cdr:from>
    <cdr:to>
      <cdr:x>0.56822</cdr:x>
      <cdr:y>0.95351</cdr:y>
    </cdr:to>
    <cdr:sp macro="" textlink="">
      <cdr:nvSpPr>
        <cdr:cNvPr id="41985" name="Text Box 1">
          <a:extLst xmlns:a="http://schemas.openxmlformats.org/drawingml/2006/main">
            <a:ext uri="{FF2B5EF4-FFF2-40B4-BE49-F238E27FC236}">
              <a16:creationId xmlns:a16="http://schemas.microsoft.com/office/drawing/2014/main" id="{F95CDE39-B9AD-774D-6366-D5D9EC23A77E}"/>
            </a:ext>
          </a:extLst>
        </cdr:cNvPr>
        <cdr:cNvSpPr txBox="1">
          <a:spLocks xmlns:a="http://schemas.openxmlformats.org/drawingml/2006/main" noChangeArrowheads="1"/>
        </cdr:cNvSpPr>
      </cdr:nvSpPr>
      <cdr:spPr bwMode="auto">
        <a:xfrm xmlns:a="http://schemas.openxmlformats.org/drawingml/2006/main">
          <a:off x="1531964" y="2492058"/>
          <a:ext cx="1410088" cy="995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a:extLst xmlns:a="http://schemas.openxmlformats.org/drawingml/2006/main">
            <a:ext uri="{FF2B5EF4-FFF2-40B4-BE49-F238E27FC236}">
              <a16:creationId xmlns:a16="http://schemas.microsoft.com/office/drawing/2014/main" id="{0B634A20-E962-3D95-4EA8-A4EFC7F494DF}"/>
            </a:ext>
          </a:extLst>
        </cdr:cNvPr>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a:extLst>
            <a:ext uri="{FF2B5EF4-FFF2-40B4-BE49-F238E27FC236}">
              <a16:creationId xmlns:a16="http://schemas.microsoft.com/office/drawing/2014/main" id="{B026398A-81AC-074A-CACF-169E63E25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a:extLst>
            <a:ext uri="{FF2B5EF4-FFF2-40B4-BE49-F238E27FC236}">
              <a16:creationId xmlns:a16="http://schemas.microsoft.com/office/drawing/2014/main" id="{391E5620-D422-75DF-7F5E-E71EDD6F0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a:extLst>
            <a:ext uri="{FF2B5EF4-FFF2-40B4-BE49-F238E27FC236}">
              <a16:creationId xmlns:a16="http://schemas.microsoft.com/office/drawing/2014/main" id="{A0D18E54-B051-DF7D-CF11-E01A9CB23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a:extLst>
            <a:ext uri="{FF2B5EF4-FFF2-40B4-BE49-F238E27FC236}">
              <a16:creationId xmlns:a16="http://schemas.microsoft.com/office/drawing/2014/main" id="{BEF503CF-4A27-76C3-2303-3295DC8BF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a:extLst>
            <a:ext uri="{FF2B5EF4-FFF2-40B4-BE49-F238E27FC236}">
              <a16:creationId xmlns:a16="http://schemas.microsoft.com/office/drawing/2014/main" id="{1A46DA77-3521-6845-D66A-F7C6ABBF6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a:extLst>
            <a:ext uri="{FF2B5EF4-FFF2-40B4-BE49-F238E27FC236}">
              <a16:creationId xmlns:a16="http://schemas.microsoft.com/office/drawing/2014/main" id="{0D3870BD-BEE0-D4BC-1142-8FB33407FCBC}"/>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a:extLst>
            <a:ext uri="{FF2B5EF4-FFF2-40B4-BE49-F238E27FC236}">
              <a16:creationId xmlns:a16="http://schemas.microsoft.com/office/drawing/2014/main" id="{693F3C9F-FCF0-094F-458F-557C76736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a:extLst>
            <a:ext uri="{FF2B5EF4-FFF2-40B4-BE49-F238E27FC236}">
              <a16:creationId xmlns:a16="http://schemas.microsoft.com/office/drawing/2014/main" id="{38520CB0-290D-73D6-61A0-A04C35197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a:extLst xmlns:a="http://schemas.openxmlformats.org/drawingml/2006/main">
            <a:ext uri="{FF2B5EF4-FFF2-40B4-BE49-F238E27FC236}">
              <a16:creationId xmlns:a16="http://schemas.microsoft.com/office/drawing/2014/main" id="{364AAAC6-2FCA-C220-3819-D60B19BB5C84}"/>
            </a:ext>
          </a:extLst>
        </cdr:cNvPr>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a:extLst>
            <a:ext uri="{FF2B5EF4-FFF2-40B4-BE49-F238E27FC236}">
              <a16:creationId xmlns:a16="http://schemas.microsoft.com/office/drawing/2014/main" id="{D41DAF71-F70C-78E8-3A12-1052C95AE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a:extLst>
            <a:ext uri="{FF2B5EF4-FFF2-40B4-BE49-F238E27FC236}">
              <a16:creationId xmlns:a16="http://schemas.microsoft.com/office/drawing/2014/main" id="{DD4CC34B-83C6-BA3E-9AD1-BF1E71460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a:extLst>
            <a:ext uri="{FF2B5EF4-FFF2-40B4-BE49-F238E27FC236}">
              <a16:creationId xmlns:a16="http://schemas.microsoft.com/office/drawing/2014/main" id="{6CED6C9D-ED64-132A-C61F-73075C72D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a:extLst>
            <a:ext uri="{FF2B5EF4-FFF2-40B4-BE49-F238E27FC236}">
              <a16:creationId xmlns:a16="http://schemas.microsoft.com/office/drawing/2014/main" id="{548144BA-07E1-3AC6-C141-0C5EE908A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a:extLst>
            <a:ext uri="{FF2B5EF4-FFF2-40B4-BE49-F238E27FC236}">
              <a16:creationId xmlns:a16="http://schemas.microsoft.com/office/drawing/2014/main" id="{CA89F78B-F16E-D1F0-F41C-CE4BB64F9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a:extLst>
            <a:ext uri="{FF2B5EF4-FFF2-40B4-BE49-F238E27FC236}">
              <a16:creationId xmlns:a16="http://schemas.microsoft.com/office/drawing/2014/main" id="{05E1EBB2-9648-BF69-4474-6A421E21413C}"/>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a:extLst>
            <a:ext uri="{FF2B5EF4-FFF2-40B4-BE49-F238E27FC236}">
              <a16:creationId xmlns:a16="http://schemas.microsoft.com/office/drawing/2014/main" id="{3D9338AA-562C-EBD5-2579-2248EC328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a:extLst xmlns:a="http://schemas.openxmlformats.org/drawingml/2006/main">
            <a:ext uri="{FF2B5EF4-FFF2-40B4-BE49-F238E27FC236}">
              <a16:creationId xmlns:a16="http://schemas.microsoft.com/office/drawing/2014/main" id="{AF7BFAC7-F5FA-4C17-C7CF-E397C9D54BD9}"/>
            </a:ext>
          </a:extLst>
        </cdr:cNvPr>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09ABF28D-D8E9-F11C-D893-BC8273391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6895B082-5D58-3D0E-3CB8-5299AAC95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07270568-67B6-4BAF-E488-3D124B44C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9B2F68C0-D457-7B2B-9B61-211FFF65DB8F}"/>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A7CFA95B-6849-165C-267B-3ED685C8E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240431EF-4FDE-791B-DD28-F220BDC07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403C798D-5DDD-9F64-225D-4F267612D830}"/>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04756528-011F-5651-9106-78F79CF93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D6B67DFE-90DA-F384-5FE5-9CDEADA82F74}"/>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9.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a:extLst xmlns:a="http://schemas.openxmlformats.org/drawingml/2006/main">
            <a:ext uri="{FF2B5EF4-FFF2-40B4-BE49-F238E27FC236}">
              <a16:creationId xmlns:a16="http://schemas.microsoft.com/office/drawing/2014/main" id="{9F76FBC7-235E-C362-53ED-4FABA5408F92}"/>
            </a:ext>
          </a:extLst>
        </cdr:cNvPr>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63489" name="Text Box 1">
          <a:extLst xmlns:a="http://schemas.openxmlformats.org/drawingml/2006/main">
            <a:ext uri="{FF2B5EF4-FFF2-40B4-BE49-F238E27FC236}">
              <a16:creationId xmlns:a16="http://schemas.microsoft.com/office/drawing/2014/main" id="{FEB2897F-C73F-4949-0220-A260E933D919}"/>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0.19147</cdr:x>
      <cdr:y>0.37491</cdr:y>
    </cdr:from>
    <cdr:to>
      <cdr:x>0.83557</cdr:x>
      <cdr:y>0.37491</cdr:y>
    </cdr:to>
    <cdr:sp macro="" textlink="">
      <cdr:nvSpPr>
        <cdr:cNvPr id="65537" name="Line 1">
          <a:extLst xmlns:a="http://schemas.openxmlformats.org/drawingml/2006/main">
            <a:ext uri="{FF2B5EF4-FFF2-40B4-BE49-F238E27FC236}">
              <a16:creationId xmlns:a16="http://schemas.microsoft.com/office/drawing/2014/main" id="{5CF89A3D-4C7B-7606-04EA-41461CBAC17B}"/>
            </a:ext>
          </a:extLst>
        </cdr:cNvPr>
        <cdr:cNvSpPr>
          <a:spLocks xmlns:a="http://schemas.openxmlformats.org/drawingml/2006/main" noChangeShapeType="1"/>
        </cdr:cNvSpPr>
      </cdr:nvSpPr>
      <cdr:spPr bwMode="auto">
        <a:xfrm xmlns:a="http://schemas.openxmlformats.org/drawingml/2006/main" flipH="1">
          <a:off x="1099252" y="1717270"/>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0.3732</cdr:y>
    </cdr:from>
    <cdr:to>
      <cdr:x>0.83557</cdr:x>
      <cdr:y>0.3732</cdr:y>
    </cdr:to>
    <cdr:sp macro="" textlink="">
      <cdr:nvSpPr>
        <cdr:cNvPr id="65538" name="Line 2">
          <a:extLst xmlns:a="http://schemas.openxmlformats.org/drawingml/2006/main">
            <a:ext uri="{FF2B5EF4-FFF2-40B4-BE49-F238E27FC236}">
              <a16:creationId xmlns:a16="http://schemas.microsoft.com/office/drawing/2014/main" id="{4C3E8B74-D844-D6AE-DD62-DFFEAD55E32A}"/>
            </a:ext>
          </a:extLst>
        </cdr:cNvPr>
        <cdr:cNvSpPr>
          <a:spLocks xmlns:a="http://schemas.openxmlformats.org/drawingml/2006/main" noChangeShapeType="1"/>
        </cdr:cNvSpPr>
      </cdr:nvSpPr>
      <cdr:spPr bwMode="auto">
        <a:xfrm xmlns:a="http://schemas.openxmlformats.org/drawingml/2006/main" flipH="1">
          <a:off x="1099252" y="1709436"/>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0.38128</cdr:y>
    </cdr:from>
    <cdr:to>
      <cdr:x>0.83557</cdr:x>
      <cdr:y>0.38128</cdr:y>
    </cdr:to>
    <cdr:sp macro="" textlink="">
      <cdr:nvSpPr>
        <cdr:cNvPr id="65539" name="Line 3">
          <a:extLst xmlns:a="http://schemas.openxmlformats.org/drawingml/2006/main">
            <a:ext uri="{FF2B5EF4-FFF2-40B4-BE49-F238E27FC236}">
              <a16:creationId xmlns:a16="http://schemas.microsoft.com/office/drawing/2014/main" id="{FA9143A3-74F8-415F-2555-CED2E5973D0F}"/>
            </a:ext>
          </a:extLst>
        </cdr:cNvPr>
        <cdr:cNvSpPr>
          <a:spLocks xmlns:a="http://schemas.openxmlformats.org/drawingml/2006/main" noChangeShapeType="1"/>
        </cdr:cNvSpPr>
      </cdr:nvSpPr>
      <cdr:spPr bwMode="auto">
        <a:xfrm xmlns:a="http://schemas.openxmlformats.org/drawingml/2006/main" flipH="1">
          <a:off x="1099252" y="1746369"/>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a:extLst>
            <a:ext uri="{FF2B5EF4-FFF2-40B4-BE49-F238E27FC236}">
              <a16:creationId xmlns:a16="http://schemas.microsoft.com/office/drawing/2014/main" id="{FEAFAA32-7800-FBBD-BDBD-2423C755B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a:extLst>
            <a:ext uri="{FF2B5EF4-FFF2-40B4-BE49-F238E27FC236}">
              <a16:creationId xmlns:a16="http://schemas.microsoft.com/office/drawing/2014/main" id="{C2496733-0E66-637E-908F-40C8A2276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a:extLst>
            <a:ext uri="{FF2B5EF4-FFF2-40B4-BE49-F238E27FC236}">
              <a16:creationId xmlns:a16="http://schemas.microsoft.com/office/drawing/2014/main" id="{24067C0C-B105-9EEF-9AAA-4A6A3EB46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a:extLst>
            <a:ext uri="{FF2B5EF4-FFF2-40B4-BE49-F238E27FC236}">
              <a16:creationId xmlns:a16="http://schemas.microsoft.com/office/drawing/2014/main" id="{9D46EB2A-FCE6-3531-D6D9-DC6729782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a:extLst>
            <a:ext uri="{FF2B5EF4-FFF2-40B4-BE49-F238E27FC236}">
              <a16:creationId xmlns:a16="http://schemas.microsoft.com/office/drawing/2014/main" id="{B01E991B-FCD4-B1B7-A52E-70949B184D98}"/>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a:extLst>
            <a:ext uri="{FF2B5EF4-FFF2-40B4-BE49-F238E27FC236}">
              <a16:creationId xmlns:a16="http://schemas.microsoft.com/office/drawing/2014/main" id="{0F620BAD-1B3D-BBBF-7B67-28A9F7666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a:extLst>
            <a:ext uri="{FF2B5EF4-FFF2-40B4-BE49-F238E27FC236}">
              <a16:creationId xmlns:a16="http://schemas.microsoft.com/office/drawing/2014/main" id="{4A3408CA-D883-C71B-C806-EFF83A931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a:extLst>
            <a:ext uri="{FF2B5EF4-FFF2-40B4-BE49-F238E27FC236}">
              <a16:creationId xmlns:a16="http://schemas.microsoft.com/office/drawing/2014/main" id="{4076D607-FCF0-DD2D-CDFB-CFC7ABDC5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a:extLst xmlns:a="http://schemas.openxmlformats.org/drawingml/2006/main">
            <a:ext uri="{FF2B5EF4-FFF2-40B4-BE49-F238E27FC236}">
              <a16:creationId xmlns:a16="http://schemas.microsoft.com/office/drawing/2014/main" id="{9D225771-23BE-CFDB-0A53-87C977F64D04}"/>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a:extLst xmlns:a="http://schemas.openxmlformats.org/drawingml/2006/main">
            <a:ext uri="{FF2B5EF4-FFF2-40B4-BE49-F238E27FC236}">
              <a16:creationId xmlns:a16="http://schemas.microsoft.com/office/drawing/2014/main" id="{3E83DEDB-C827-5C74-0DF4-059E2581F376}"/>
            </a:ext>
          </a:extLst>
        </cdr:cNvPr>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a:extLst xmlns:a="http://schemas.openxmlformats.org/drawingml/2006/main">
            <a:ext uri="{FF2B5EF4-FFF2-40B4-BE49-F238E27FC236}">
              <a16:creationId xmlns:a16="http://schemas.microsoft.com/office/drawing/2014/main" id="{A8534083-778D-D952-405E-C2B4866925FF}"/>
            </a:ext>
          </a:extLst>
        </cdr:cNvPr>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a:extLst>
            <a:ext uri="{FF2B5EF4-FFF2-40B4-BE49-F238E27FC236}">
              <a16:creationId xmlns:a16="http://schemas.microsoft.com/office/drawing/2014/main" id="{5574AB74-317F-ED39-2787-0DB09E856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a:extLst>
            <a:ext uri="{FF2B5EF4-FFF2-40B4-BE49-F238E27FC236}">
              <a16:creationId xmlns:a16="http://schemas.microsoft.com/office/drawing/2014/main" id="{27A6C612-3EA3-8B71-7045-943CAD0A9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a:extLst>
            <a:ext uri="{FF2B5EF4-FFF2-40B4-BE49-F238E27FC236}">
              <a16:creationId xmlns:a16="http://schemas.microsoft.com/office/drawing/2014/main" id="{3C7E05FB-443D-45E7-5501-CB69661F8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a:extLst>
            <a:ext uri="{FF2B5EF4-FFF2-40B4-BE49-F238E27FC236}">
              <a16:creationId xmlns:a16="http://schemas.microsoft.com/office/drawing/2014/main" id="{4A72D51D-D6A9-6C08-D68E-1CC4B48D6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a:extLst>
            <a:ext uri="{FF2B5EF4-FFF2-40B4-BE49-F238E27FC236}">
              <a16:creationId xmlns:a16="http://schemas.microsoft.com/office/drawing/2014/main" id="{1957A2C0-0BB9-8615-67BA-1187E3FC8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a:extLst>
            <a:ext uri="{FF2B5EF4-FFF2-40B4-BE49-F238E27FC236}">
              <a16:creationId xmlns:a16="http://schemas.microsoft.com/office/drawing/2014/main" id="{11BED1D2-187E-0D67-069B-D703C5496D15}"/>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a:extLst>
            <a:ext uri="{FF2B5EF4-FFF2-40B4-BE49-F238E27FC236}">
              <a16:creationId xmlns:a16="http://schemas.microsoft.com/office/drawing/2014/main" id="{363F3F1E-A055-8FEF-53D1-E35259424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a:extLst>
            <a:ext uri="{FF2B5EF4-FFF2-40B4-BE49-F238E27FC236}">
              <a16:creationId xmlns:a16="http://schemas.microsoft.com/office/drawing/2014/main" id="{A84C4F21-F2DB-91B3-8382-F5553D73C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a:extLst>
            <a:ext uri="{FF2B5EF4-FFF2-40B4-BE49-F238E27FC236}">
              <a16:creationId xmlns:a16="http://schemas.microsoft.com/office/drawing/2014/main" id="{0F732448-4451-B206-9DC7-B3E0350FA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a:extLst xmlns:a="http://schemas.openxmlformats.org/drawingml/2006/main">
            <a:ext uri="{FF2B5EF4-FFF2-40B4-BE49-F238E27FC236}">
              <a16:creationId xmlns:a16="http://schemas.microsoft.com/office/drawing/2014/main" id="{180ACACE-3CBA-917F-6DD0-756E028F93F2}"/>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a:extLst xmlns:a="http://schemas.openxmlformats.org/drawingml/2006/main">
            <a:ext uri="{FF2B5EF4-FFF2-40B4-BE49-F238E27FC236}">
              <a16:creationId xmlns:a16="http://schemas.microsoft.com/office/drawing/2014/main" id="{E5AE884D-A8D8-6FD0-F2DC-4EFDFC7ED137}"/>
            </a:ext>
          </a:extLst>
        </cdr:cNvPr>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37170</v>
          </cell>
          <cell r="AD7">
            <v>37171</v>
          </cell>
          <cell r="AE7">
            <v>37174</v>
          </cell>
          <cell r="AF7">
            <v>37175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0</v>
          </cell>
          <cell r="AD13">
            <v>0</v>
          </cell>
          <cell r="AE13">
            <v>0</v>
          </cell>
          <cell r="AF13">
            <v>0</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0</v>
          </cell>
          <cell r="AD30">
            <v>0</v>
          </cell>
          <cell r="AE30">
            <v>0</v>
          </cell>
          <cell r="AF30">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sheetData sheetId="1"/>
      <sheetData sheetId="2"/>
      <sheetData sheetId="3"/>
      <sheetData sheetId="4"/>
      <sheetData sheetId="5"/>
      <sheetData sheetId="6"/>
      <sheetData sheetId="7"/>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abSelected="1" topLeftCell="G23" zoomScaleNormal="100" workbookViewId="0">
      <selection activeCell="H27" sqref="H2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3"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c r="AE1" s="1" t="s">
        <v>52</v>
      </c>
      <c r="AF1" s="1" t="s">
        <v>0</v>
      </c>
    </row>
    <row r="2" spans="1:33" x14ac:dyDescent="0.2">
      <c r="A2" s="2" t="s">
        <v>74</v>
      </c>
      <c r="B2" s="3"/>
      <c r="H2" s="4">
        <f>1+1</f>
        <v>2</v>
      </c>
      <c r="J2" s="4">
        <f>1</f>
        <v>1</v>
      </c>
      <c r="K2" s="3"/>
      <c r="L2" s="5"/>
      <c r="M2" s="3"/>
      <c r="N2" s="3"/>
      <c r="P2" s="4">
        <v>1</v>
      </c>
      <c r="AC2" s="4">
        <f>'summary 0910'!K10</f>
        <v>1</v>
      </c>
      <c r="AD2" s="4">
        <f>'summary 0917'!K10</f>
        <v>2</v>
      </c>
      <c r="AE2" s="4">
        <f>'summary 0924'!K10</f>
        <v>2</v>
      </c>
      <c r="AF2" s="4">
        <f>'summary 1001'!K10</f>
        <v>2</v>
      </c>
    </row>
    <row r="3" spans="1:33" x14ac:dyDescent="0.2">
      <c r="A3" s="2" t="s">
        <v>75</v>
      </c>
      <c r="B3" s="5"/>
      <c r="K3" s="5"/>
      <c r="L3" s="5"/>
      <c r="M3" s="5"/>
      <c r="N3" s="6">
        <v>1</v>
      </c>
      <c r="P3" s="4">
        <v>1</v>
      </c>
      <c r="R3" s="4">
        <f>'[6]summary 0625'!K11</f>
        <v>2</v>
      </c>
      <c r="T3" s="4">
        <f>'[6]summary 0709'!K10</f>
        <v>1</v>
      </c>
      <c r="AE3" s="4">
        <f>'summary 0924'!K11</f>
        <v>1</v>
      </c>
    </row>
    <row r="4" spans="1:33"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3"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c r="AF7" s="4">
        <f>'summary 1001'!K15</f>
        <v>1</v>
      </c>
    </row>
    <row r="8" spans="1:33"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3"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c r="AF9" s="4">
        <f>'summary 1001'!K17</f>
        <v>1</v>
      </c>
    </row>
    <row r="10" spans="1:33"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c r="AF10" s="4">
        <f>'summary 1001'!K18</f>
        <v>3</v>
      </c>
    </row>
    <row r="11" spans="1:33"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
      <c r="A15" s="4" t="s">
        <v>303</v>
      </c>
      <c r="Y15" s="4">
        <f>[7]Aug!$U$24+[7]Aug!$U$9</f>
        <v>3</v>
      </c>
      <c r="Z15" s="4">
        <f>[7]Aug!$AB$27</f>
        <v>1</v>
      </c>
      <c r="AB15" s="4">
        <f>3</f>
        <v>3</v>
      </c>
      <c r="AC15" s="4">
        <f>2</f>
        <v>2</v>
      </c>
      <c r="AD15" s="4">
        <v>3</v>
      </c>
      <c r="AE15" s="4">
        <f>7+1</f>
        <v>8</v>
      </c>
      <c r="AF15" s="4">
        <f>2</f>
        <v>2</v>
      </c>
      <c r="AG15" s="4" t="s">
        <v>303</v>
      </c>
    </row>
    <row r="16" spans="1:33" x14ac:dyDescent="0.2">
      <c r="A16" s="4" t="s">
        <v>122</v>
      </c>
      <c r="X16" s="4">
        <f>[7]Aug!$N$22+[7]Aug!$N$20+[7]Aug!$N$7+[7]Aug!$N$8</f>
        <v>14</v>
      </c>
      <c r="Y16" s="4">
        <f>[7]Aug!$U$20+[7]Aug!$U$22+[7]Aug!$U$16</f>
        <v>3</v>
      </c>
      <c r="Z16" s="4">
        <f>[7]Aug!$AB$22+[7]Aug!$AB$7+[7]Aug!$AB$8</f>
        <v>8</v>
      </c>
      <c r="AA16" s="4">
        <f>[7]Aug!$AI$16+1</f>
        <v>2</v>
      </c>
      <c r="AB16" s="4">
        <f>1+1+5+2</f>
        <v>9</v>
      </c>
      <c r="AC16" s="4">
        <f>1+4+12</f>
        <v>17</v>
      </c>
      <c r="AD16" s="4">
        <v>57</v>
      </c>
      <c r="AE16" s="4">
        <f>14+1+1</f>
        <v>16</v>
      </c>
      <c r="AF16" s="4">
        <f>1+1</f>
        <v>2</v>
      </c>
      <c r="AG16" s="4" t="s">
        <v>122</v>
      </c>
    </row>
    <row r="17" spans="1:33" x14ac:dyDescent="0.2">
      <c r="A17" s="4" t="s">
        <v>268</v>
      </c>
      <c r="AG17" s="4" t="s">
        <v>268</v>
      </c>
    </row>
    <row r="18" spans="1:33" x14ac:dyDescent="0.2">
      <c r="A18" s="4" t="s">
        <v>103</v>
      </c>
      <c r="AG18" s="4" t="s">
        <v>103</v>
      </c>
    </row>
    <row r="19" spans="1:33" x14ac:dyDescent="0.2">
      <c r="A19" s="4" t="s">
        <v>166</v>
      </c>
      <c r="AG19" s="4" t="s">
        <v>166</v>
      </c>
    </row>
    <row r="20" spans="1:33" x14ac:dyDescent="0.2">
      <c r="A20" s="4" t="s">
        <v>385</v>
      </c>
      <c r="X20" s="4">
        <f>[7]Aug!$N$21+[7]Aug!$N$15</f>
        <v>6</v>
      </c>
      <c r="Y20" s="4">
        <f>[7]Aug!$U$26+[7]Aug!$U$21</f>
        <v>7</v>
      </c>
      <c r="Z20" s="4">
        <f>[7]Aug!$AB$26+[7]Aug!$AB$21</f>
        <v>3</v>
      </c>
      <c r="AA20" s="4">
        <f>[7]Aug!$AI$26+[7]Aug!$AI$21</f>
        <v>11</v>
      </c>
      <c r="AB20" s="4">
        <f>1</f>
        <v>1</v>
      </c>
      <c r="AC20" s="4">
        <f>14+3</f>
        <v>17</v>
      </c>
      <c r="AD20" s="4">
        <v>6</v>
      </c>
      <c r="AE20" s="4">
        <v>5</v>
      </c>
      <c r="AF20" s="4">
        <f>1+1+7</f>
        <v>9</v>
      </c>
      <c r="AG20" s="4" t="s">
        <v>385</v>
      </c>
    </row>
    <row r="22" spans="1:33" x14ac:dyDescent="0.2">
      <c r="A22" s="4" t="s">
        <v>382</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386</v>
      </c>
    </row>
    <row r="24" spans="1:33" x14ac:dyDescent="0.2">
      <c r="A24" s="4" t="s">
        <v>383</v>
      </c>
      <c r="AG24" s="4" t="s">
        <v>383</v>
      </c>
    </row>
    <row r="111" spans="1:12" x14ac:dyDescent="0.2">
      <c r="A111" s="10" t="s">
        <v>380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85</v>
      </c>
      <c r="B113" s="11"/>
      <c r="C113" s="11"/>
      <c r="D113" s="11"/>
      <c r="E113" s="11"/>
      <c r="F113" s="12"/>
      <c r="G113" s="11"/>
      <c r="H113" s="11"/>
      <c r="I113" s="12"/>
      <c r="J113" s="12"/>
      <c r="K113" s="12"/>
      <c r="L113" s="11"/>
    </row>
    <row r="114" spans="1:12" x14ac:dyDescent="0.2">
      <c r="A114" s="11" t="s">
        <v>320</v>
      </c>
      <c r="B114" s="11"/>
      <c r="C114" s="11"/>
      <c r="D114" s="11"/>
      <c r="E114" s="11"/>
      <c r="F114" s="12"/>
      <c r="G114" s="11"/>
      <c r="H114" s="11"/>
      <c r="I114" s="12"/>
      <c r="J114" s="12"/>
      <c r="K114" s="12"/>
      <c r="L114" s="11"/>
    </row>
    <row r="115" spans="1:12" x14ac:dyDescent="0.2">
      <c r="A115" s="11" t="s">
        <v>321</v>
      </c>
      <c r="B115" s="11"/>
      <c r="C115" s="11"/>
      <c r="D115" s="11"/>
      <c r="E115" s="11"/>
      <c r="F115" s="12"/>
      <c r="G115" s="11"/>
      <c r="H115" s="11"/>
      <c r="I115" s="12"/>
      <c r="J115" s="12"/>
      <c r="K115" s="12"/>
      <c r="L115" s="11"/>
    </row>
    <row r="116" spans="1:12" x14ac:dyDescent="0.2">
      <c r="A116" s="11" t="s">
        <v>322</v>
      </c>
      <c r="B116" s="11"/>
      <c r="C116" s="11"/>
      <c r="D116" s="11"/>
      <c r="E116" s="11"/>
      <c r="F116" s="12"/>
      <c r="G116" s="11"/>
      <c r="H116" s="11"/>
      <c r="I116" s="12"/>
      <c r="J116" s="12"/>
      <c r="K116" s="12"/>
      <c r="L116" s="11"/>
    </row>
    <row r="117" spans="1:12" x14ac:dyDescent="0.2">
      <c r="A117" s="11" t="s">
        <v>323</v>
      </c>
      <c r="B117" s="11"/>
      <c r="C117" s="11"/>
      <c r="D117" s="11"/>
      <c r="E117" s="11"/>
      <c r="F117" s="12"/>
      <c r="G117" s="11"/>
      <c r="H117" s="11"/>
      <c r="I117" s="12"/>
      <c r="J117" s="12"/>
      <c r="K117" s="12"/>
      <c r="L117" s="11"/>
    </row>
    <row r="118" spans="1:12" x14ac:dyDescent="0.2">
      <c r="A118" s="11" t="s">
        <v>324</v>
      </c>
      <c r="B118" s="11"/>
      <c r="C118" s="11"/>
      <c r="D118" s="11"/>
      <c r="E118" s="11"/>
      <c r="F118" s="12"/>
      <c r="G118" s="11"/>
      <c r="H118" s="11"/>
      <c r="I118" s="12"/>
      <c r="J118" s="12"/>
      <c r="K118" s="12"/>
      <c r="L118" s="11"/>
    </row>
    <row r="119" spans="1:12" x14ac:dyDescent="0.2">
      <c r="A119" s="11" t="s">
        <v>325</v>
      </c>
      <c r="B119" s="11"/>
      <c r="C119" s="11"/>
      <c r="D119" s="11"/>
      <c r="E119" s="11"/>
      <c r="F119" s="12"/>
      <c r="G119" s="11"/>
      <c r="H119" s="11"/>
      <c r="I119" s="12"/>
      <c r="J119" s="12"/>
      <c r="K119" s="12"/>
      <c r="L119" s="11"/>
    </row>
    <row r="120" spans="1:12" x14ac:dyDescent="0.2">
      <c r="A120" s="11" t="s">
        <v>326</v>
      </c>
      <c r="B120" s="11"/>
      <c r="C120" s="11"/>
      <c r="D120" s="11"/>
      <c r="E120" s="11"/>
      <c r="F120" s="12"/>
      <c r="G120" s="11"/>
      <c r="H120" s="11"/>
      <c r="I120" s="12"/>
      <c r="J120" s="12"/>
      <c r="K120" s="12"/>
      <c r="L120" s="11"/>
    </row>
    <row r="121" spans="1:12" x14ac:dyDescent="0.2">
      <c r="A121" s="11" t="s">
        <v>327</v>
      </c>
      <c r="B121" s="11"/>
      <c r="C121" s="11"/>
      <c r="D121" s="11"/>
      <c r="E121" s="11"/>
      <c r="F121" s="12"/>
      <c r="G121" s="11"/>
      <c r="H121" s="11"/>
      <c r="I121" s="12"/>
      <c r="J121" s="12"/>
      <c r="K121" s="12"/>
      <c r="L121" s="11"/>
    </row>
    <row r="122" spans="1:12" x14ac:dyDescent="0.2">
      <c r="A122" s="11" t="s">
        <v>328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86</v>
      </c>
      <c r="F124" s="14"/>
      <c r="G124" s="14"/>
      <c r="H124" s="14"/>
      <c r="I124" s="14" t="s">
        <v>87</v>
      </c>
      <c r="J124" s="14" t="s">
        <v>88</v>
      </c>
      <c r="K124" s="14" t="s">
        <v>89</v>
      </c>
      <c r="L124" s="14" t="s">
        <v>90</v>
      </c>
    </row>
    <row r="125" spans="1:12" x14ac:dyDescent="0.2">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
      <c r="A126" s="14"/>
      <c r="B126" s="14"/>
      <c r="C126" s="14"/>
      <c r="D126" s="14"/>
      <c r="E126" s="14"/>
      <c r="F126" s="14"/>
      <c r="G126" s="14"/>
      <c r="H126" s="14"/>
      <c r="I126" s="14"/>
      <c r="J126" s="14"/>
      <c r="K126" s="14"/>
      <c r="L126" s="14"/>
    </row>
    <row r="127" spans="1:12" ht="38.25" x14ac:dyDescent="0.2">
      <c r="A127" s="24">
        <v>37169</v>
      </c>
      <c r="B127" s="31" t="s">
        <v>1</v>
      </c>
      <c r="C127" s="18" t="s">
        <v>113</v>
      </c>
      <c r="D127" s="18" t="s">
        <v>442</v>
      </c>
      <c r="E127" s="18" t="s">
        <v>174</v>
      </c>
      <c r="F127" s="18" t="s">
        <v>130</v>
      </c>
      <c r="G127" s="17" t="s">
        <v>2</v>
      </c>
      <c r="H127" s="18"/>
      <c r="I127" s="18" t="s">
        <v>109</v>
      </c>
      <c r="J127" s="18" t="s">
        <v>109</v>
      </c>
      <c r="K127" s="18" t="s">
        <v>109</v>
      </c>
      <c r="L127" s="18" t="s">
        <v>331</v>
      </c>
    </row>
    <row r="128" spans="1:12" ht="51" x14ac:dyDescent="0.2">
      <c r="A128" s="24">
        <v>37169</v>
      </c>
      <c r="B128" s="31" t="s">
        <v>3</v>
      </c>
      <c r="C128" s="18" t="s">
        <v>122</v>
      </c>
      <c r="D128" s="18" t="s">
        <v>155</v>
      </c>
      <c r="E128" s="18" t="s">
        <v>156</v>
      </c>
      <c r="F128" s="18" t="s">
        <v>141</v>
      </c>
      <c r="G128" s="17" t="s">
        <v>4</v>
      </c>
      <c r="H128" s="18"/>
      <c r="I128" s="18" t="s">
        <v>110</v>
      </c>
      <c r="J128" s="18" t="s">
        <v>109</v>
      </c>
      <c r="K128" s="18" t="s">
        <v>109</v>
      </c>
      <c r="L128" s="18" t="s">
        <v>331</v>
      </c>
    </row>
    <row r="129" spans="1:25" ht="25.5" x14ac:dyDescent="0.2">
      <c r="A129" s="24">
        <v>37169</v>
      </c>
      <c r="B129" s="31" t="s">
        <v>483</v>
      </c>
      <c r="C129" s="18" t="s">
        <v>103</v>
      </c>
      <c r="D129" s="18" t="s">
        <v>188</v>
      </c>
      <c r="E129" s="18" t="s">
        <v>354</v>
      </c>
      <c r="F129" s="18" t="s">
        <v>141</v>
      </c>
      <c r="G129" s="17" t="s">
        <v>5</v>
      </c>
      <c r="H129" s="18"/>
      <c r="I129" s="18" t="s">
        <v>110</v>
      </c>
      <c r="J129" s="18" t="s">
        <v>109</v>
      </c>
      <c r="K129" s="18" t="s">
        <v>110</v>
      </c>
      <c r="L129" s="18" t="s">
        <v>331</v>
      </c>
    </row>
    <row r="130" spans="1:25" ht="23.25" customHeight="1" x14ac:dyDescent="0.2">
      <c r="A130" s="24">
        <v>37169</v>
      </c>
      <c r="B130" s="31" t="s">
        <v>6</v>
      </c>
      <c r="C130" s="18" t="s">
        <v>103</v>
      </c>
      <c r="D130" s="18" t="s">
        <v>104</v>
      </c>
      <c r="E130" s="18" t="s">
        <v>105</v>
      </c>
      <c r="F130" s="18" t="s">
        <v>106</v>
      </c>
      <c r="G130" s="17" t="s">
        <v>7</v>
      </c>
      <c r="H130" s="18"/>
      <c r="I130" s="18" t="s">
        <v>109</v>
      </c>
      <c r="J130" s="18" t="s">
        <v>109</v>
      </c>
      <c r="K130" s="18" t="s">
        <v>110</v>
      </c>
      <c r="L130" s="18" t="s">
        <v>331</v>
      </c>
    </row>
    <row r="131" spans="1:25" ht="24.75" customHeight="1" x14ac:dyDescent="0.2">
      <c r="A131" s="24">
        <v>37169</v>
      </c>
      <c r="B131" s="31" t="s">
        <v>8</v>
      </c>
      <c r="C131" s="18" t="s">
        <v>103</v>
      </c>
      <c r="D131" s="18" t="s">
        <v>293</v>
      </c>
      <c r="E131" s="18" t="s">
        <v>105</v>
      </c>
      <c r="F131" s="18" t="s">
        <v>116</v>
      </c>
      <c r="G131" s="17" t="s">
        <v>9</v>
      </c>
      <c r="H131" s="18"/>
      <c r="I131" s="18" t="s">
        <v>110</v>
      </c>
      <c r="J131" s="18" t="s">
        <v>109</v>
      </c>
      <c r="K131" s="18" t="s">
        <v>109</v>
      </c>
      <c r="L131" s="18" t="s">
        <v>331</v>
      </c>
    </row>
    <row r="132" spans="1:25" ht="51" x14ac:dyDescent="0.2">
      <c r="A132" s="24">
        <v>37168</v>
      </c>
      <c r="B132" s="31" t="s">
        <v>10</v>
      </c>
      <c r="C132" s="18" t="s">
        <v>113</v>
      </c>
      <c r="D132" s="18" t="s">
        <v>442</v>
      </c>
      <c r="E132" s="18" t="s">
        <v>174</v>
      </c>
      <c r="F132" s="18" t="s">
        <v>130</v>
      </c>
      <c r="G132" s="17" t="s">
        <v>11</v>
      </c>
      <c r="H132" s="18"/>
      <c r="I132" s="18" t="s">
        <v>110</v>
      </c>
      <c r="J132" s="18" t="s">
        <v>110</v>
      </c>
      <c r="K132" s="18" t="s">
        <v>110</v>
      </c>
      <c r="L132" s="18" t="s">
        <v>331</v>
      </c>
      <c r="M132" s="22"/>
      <c r="N132" s="22"/>
      <c r="O132" s="22"/>
      <c r="P132" s="22"/>
      <c r="Q132" s="22"/>
      <c r="R132" s="22"/>
      <c r="S132" s="22"/>
      <c r="T132" s="22"/>
      <c r="U132" s="22"/>
      <c r="V132" s="22"/>
      <c r="W132" s="22"/>
      <c r="X132" s="22"/>
      <c r="Y132" s="22"/>
    </row>
    <row r="133" spans="1:25" ht="38.25" x14ac:dyDescent="0.2">
      <c r="A133" s="24">
        <v>37168</v>
      </c>
      <c r="B133" s="31" t="s">
        <v>104</v>
      </c>
      <c r="C133" s="18" t="s">
        <v>103</v>
      </c>
      <c r="D133" s="18" t="s">
        <v>104</v>
      </c>
      <c r="E133" s="18" t="s">
        <v>105</v>
      </c>
      <c r="F133" s="18" t="s">
        <v>106</v>
      </c>
      <c r="G133" s="17" t="s">
        <v>12</v>
      </c>
      <c r="H133" s="18"/>
      <c r="I133" s="18" t="s">
        <v>109</v>
      </c>
      <c r="J133" s="18" t="s">
        <v>109</v>
      </c>
      <c r="K133" s="18" t="s">
        <v>110</v>
      </c>
      <c r="L133" s="18" t="s">
        <v>331</v>
      </c>
      <c r="M133" s="22"/>
      <c r="N133" s="22"/>
      <c r="O133" s="22"/>
      <c r="P133" s="22"/>
      <c r="Q133" s="22"/>
      <c r="R133" s="22"/>
      <c r="S133" s="22"/>
      <c r="T133" s="22"/>
      <c r="U133" s="22"/>
      <c r="V133" s="22"/>
      <c r="W133" s="22"/>
      <c r="X133" s="22"/>
      <c r="Y133" s="22"/>
    </row>
    <row r="134" spans="1:25" ht="25.5" x14ac:dyDescent="0.2">
      <c r="A134" s="24">
        <v>37167</v>
      </c>
      <c r="B134" s="31" t="s">
        <v>13</v>
      </c>
      <c r="C134" s="18" t="s">
        <v>122</v>
      </c>
      <c r="D134" s="18" t="s">
        <v>376</v>
      </c>
      <c r="E134" s="18" t="s">
        <v>124</v>
      </c>
      <c r="F134" s="18" t="s">
        <v>250</v>
      </c>
      <c r="G134" s="17" t="s">
        <v>14</v>
      </c>
      <c r="H134" s="18"/>
      <c r="I134" s="18" t="s">
        <v>109</v>
      </c>
      <c r="J134" s="18" t="s">
        <v>109</v>
      </c>
      <c r="K134" s="18" t="s">
        <v>109</v>
      </c>
      <c r="L134" s="18" t="s">
        <v>331</v>
      </c>
      <c r="M134" s="22"/>
      <c r="N134" s="22"/>
      <c r="O134" s="22"/>
      <c r="P134" s="22"/>
      <c r="Q134" s="22"/>
      <c r="R134" s="22"/>
      <c r="S134" s="22"/>
      <c r="T134" s="22"/>
      <c r="U134" s="22"/>
      <c r="V134" s="22"/>
      <c r="W134" s="22"/>
      <c r="X134" s="22"/>
      <c r="Y134" s="22"/>
    </row>
    <row r="135" spans="1:25" ht="55.5" customHeight="1" x14ac:dyDescent="0.2">
      <c r="A135" s="24">
        <v>37167</v>
      </c>
      <c r="B135" s="31" t="s">
        <v>15</v>
      </c>
      <c r="C135" s="18" t="s">
        <v>113</v>
      </c>
      <c r="D135" s="18" t="s">
        <v>16</v>
      </c>
      <c r="E135" s="18" t="s">
        <v>17</v>
      </c>
      <c r="F135" s="18" t="s">
        <v>141</v>
      </c>
      <c r="G135" s="17" t="s">
        <v>18</v>
      </c>
      <c r="H135" s="18"/>
      <c r="I135" s="18" t="s">
        <v>110</v>
      </c>
      <c r="J135" s="18" t="s">
        <v>110</v>
      </c>
      <c r="K135" s="18" t="s">
        <v>110</v>
      </c>
      <c r="L135" s="18" t="s">
        <v>331</v>
      </c>
      <c r="M135" s="22"/>
      <c r="N135" s="22"/>
      <c r="O135" s="22"/>
      <c r="P135" s="22"/>
      <c r="Q135" s="22"/>
      <c r="R135" s="22"/>
      <c r="S135" s="22"/>
      <c r="T135" s="22"/>
      <c r="U135" s="22"/>
      <c r="V135" s="22"/>
      <c r="W135" s="22"/>
      <c r="X135" s="22"/>
      <c r="Y135" s="22"/>
    </row>
    <row r="136" spans="1:25" ht="25.5" x14ac:dyDescent="0.2">
      <c r="A136" s="24">
        <v>37167</v>
      </c>
      <c r="B136" s="31" t="s">
        <v>19</v>
      </c>
      <c r="C136" s="18" t="s">
        <v>113</v>
      </c>
      <c r="D136" s="18" t="s">
        <v>488</v>
      </c>
      <c r="E136" s="18" t="s">
        <v>115</v>
      </c>
      <c r="F136" s="18" t="s">
        <v>130</v>
      </c>
      <c r="G136" s="17" t="s">
        <v>20</v>
      </c>
      <c r="H136" s="18"/>
      <c r="I136" s="18" t="s">
        <v>110</v>
      </c>
      <c r="J136" s="18" t="s">
        <v>109</v>
      </c>
      <c r="K136" s="18" t="s">
        <v>109</v>
      </c>
      <c r="L136" s="18" t="s">
        <v>331</v>
      </c>
      <c r="M136" s="22"/>
      <c r="N136" s="22"/>
      <c r="O136" s="22"/>
      <c r="P136" s="22"/>
      <c r="Q136" s="22"/>
      <c r="R136" s="22"/>
      <c r="S136" s="22"/>
      <c r="T136" s="22"/>
      <c r="U136" s="22"/>
      <c r="V136" s="22"/>
      <c r="W136" s="22"/>
      <c r="X136" s="22"/>
      <c r="Y136" s="22"/>
    </row>
    <row r="137" spans="1:25" ht="25.5" x14ac:dyDescent="0.2">
      <c r="A137" s="24">
        <v>37167</v>
      </c>
      <c r="B137" s="31" t="s">
        <v>341</v>
      </c>
      <c r="C137" s="18" t="s">
        <v>103</v>
      </c>
      <c r="D137" s="18" t="s">
        <v>445</v>
      </c>
      <c r="E137" s="18" t="s">
        <v>446</v>
      </c>
      <c r="F137" s="18" t="s">
        <v>130</v>
      </c>
      <c r="G137" s="17" t="s">
        <v>21</v>
      </c>
      <c r="H137" s="18"/>
      <c r="I137" s="18" t="s">
        <v>110</v>
      </c>
      <c r="J137" s="18" t="s">
        <v>109</v>
      </c>
      <c r="K137" s="18" t="s">
        <v>109</v>
      </c>
      <c r="L137" s="18" t="s">
        <v>331</v>
      </c>
      <c r="M137" s="22"/>
      <c r="N137" s="22"/>
      <c r="O137" s="22"/>
      <c r="P137" s="22"/>
      <c r="Q137" s="22"/>
      <c r="R137" s="22"/>
      <c r="S137" s="22"/>
      <c r="T137" s="22"/>
      <c r="U137" s="22"/>
      <c r="V137" s="22"/>
      <c r="W137" s="22"/>
      <c r="X137" s="22"/>
      <c r="Y137" s="22"/>
    </row>
    <row r="138" spans="1:25" ht="25.5" x14ac:dyDescent="0.2">
      <c r="A138" s="24">
        <v>37167</v>
      </c>
      <c r="B138" s="31" t="s">
        <v>22</v>
      </c>
      <c r="C138" s="18" t="s">
        <v>103</v>
      </c>
      <c r="D138" s="18" t="s">
        <v>23</v>
      </c>
      <c r="E138" s="18" t="s">
        <v>105</v>
      </c>
      <c r="F138" s="18" t="s">
        <v>130</v>
      </c>
      <c r="G138" s="17" t="s">
        <v>24</v>
      </c>
      <c r="H138" s="18"/>
      <c r="I138" s="18" t="s">
        <v>110</v>
      </c>
      <c r="J138" s="18" t="s">
        <v>109</v>
      </c>
      <c r="K138" s="18" t="s">
        <v>110</v>
      </c>
      <c r="L138" s="18" t="s">
        <v>331</v>
      </c>
      <c r="M138" s="22"/>
      <c r="N138" s="22"/>
      <c r="O138" s="22"/>
      <c r="P138" s="22"/>
      <c r="Q138" s="22"/>
      <c r="R138" s="22"/>
      <c r="S138" s="22"/>
      <c r="T138" s="22"/>
      <c r="U138" s="22"/>
      <c r="V138" s="22"/>
      <c r="W138" s="22"/>
      <c r="X138" s="22"/>
      <c r="Y138" s="22"/>
    </row>
    <row r="139" spans="1:25" ht="38.25" x14ac:dyDescent="0.2">
      <c r="A139" s="24">
        <v>37167</v>
      </c>
      <c r="B139" s="31" t="s">
        <v>25</v>
      </c>
      <c r="C139" s="18" t="s">
        <v>103</v>
      </c>
      <c r="D139" s="18" t="s">
        <v>104</v>
      </c>
      <c r="E139" s="18" t="s">
        <v>105</v>
      </c>
      <c r="F139" s="18" t="s">
        <v>130</v>
      </c>
      <c r="G139" s="17" t="s">
        <v>26</v>
      </c>
      <c r="H139" s="18"/>
      <c r="I139" s="18" t="s">
        <v>109</v>
      </c>
      <c r="J139" s="18" t="s">
        <v>109</v>
      </c>
      <c r="K139" s="18" t="s">
        <v>110</v>
      </c>
      <c r="L139" s="18" t="s">
        <v>331</v>
      </c>
      <c r="M139" s="22"/>
      <c r="N139" s="22"/>
      <c r="O139" s="22"/>
      <c r="P139" s="22"/>
      <c r="Q139" s="22"/>
      <c r="R139" s="22"/>
      <c r="S139" s="22"/>
      <c r="T139" s="22"/>
      <c r="U139" s="22"/>
      <c r="V139" s="22"/>
      <c r="W139" s="22"/>
      <c r="X139" s="22"/>
      <c r="Y139" s="22"/>
    </row>
    <row r="140" spans="1:25" ht="25.5" x14ac:dyDescent="0.2">
      <c r="A140" s="24">
        <v>37167</v>
      </c>
      <c r="B140" s="31" t="s">
        <v>27</v>
      </c>
      <c r="C140" s="18" t="s">
        <v>103</v>
      </c>
      <c r="D140" s="18" t="s">
        <v>104</v>
      </c>
      <c r="E140" s="18" t="s">
        <v>105</v>
      </c>
      <c r="F140" s="18" t="s">
        <v>106</v>
      </c>
      <c r="G140" s="17" t="s">
        <v>28</v>
      </c>
      <c r="H140" s="18"/>
      <c r="I140" s="18" t="s">
        <v>109</v>
      </c>
      <c r="J140" s="18" t="s">
        <v>109</v>
      </c>
      <c r="K140" s="18" t="s">
        <v>110</v>
      </c>
      <c r="L140" s="18" t="s">
        <v>331</v>
      </c>
      <c r="M140" s="22"/>
      <c r="N140" s="22"/>
      <c r="O140" s="22"/>
      <c r="P140" s="22"/>
      <c r="Q140" s="22"/>
      <c r="R140" s="22"/>
      <c r="S140" s="22"/>
      <c r="T140" s="22"/>
      <c r="U140" s="22"/>
      <c r="V140" s="22"/>
      <c r="W140" s="22"/>
      <c r="X140" s="22"/>
      <c r="Y140" s="22"/>
    </row>
    <row r="141" spans="1:25" ht="38.25" x14ac:dyDescent="0.2">
      <c r="A141" s="24">
        <v>37166</v>
      </c>
      <c r="B141" s="31" t="s">
        <v>29</v>
      </c>
      <c r="C141" s="18" t="s">
        <v>122</v>
      </c>
      <c r="D141" s="18" t="s">
        <v>376</v>
      </c>
      <c r="E141" s="18" t="s">
        <v>124</v>
      </c>
      <c r="F141" s="18" t="s">
        <v>130</v>
      </c>
      <c r="G141" s="17" t="s">
        <v>30</v>
      </c>
      <c r="H141" s="18"/>
      <c r="I141" s="18" t="s">
        <v>110</v>
      </c>
      <c r="J141" s="18" t="s">
        <v>109</v>
      </c>
      <c r="K141" s="18" t="s">
        <v>109</v>
      </c>
      <c r="L141" s="18" t="s">
        <v>331</v>
      </c>
      <c r="M141" s="22"/>
      <c r="N141" s="22"/>
      <c r="O141" s="22"/>
      <c r="P141" s="22"/>
      <c r="Q141" s="22"/>
      <c r="R141" s="22"/>
      <c r="S141" s="22"/>
      <c r="T141" s="22"/>
      <c r="U141" s="22"/>
      <c r="V141" s="22"/>
      <c r="W141" s="22"/>
      <c r="X141" s="22"/>
      <c r="Y141" s="22"/>
    </row>
    <row r="142" spans="1:25" x14ac:dyDescent="0.2">
      <c r="A142" s="24">
        <v>37166</v>
      </c>
      <c r="B142" s="31" t="s">
        <v>196</v>
      </c>
      <c r="C142" s="18" t="s">
        <v>103</v>
      </c>
      <c r="D142" s="18" t="s">
        <v>188</v>
      </c>
      <c r="E142" s="18" t="s">
        <v>354</v>
      </c>
      <c r="F142" s="18" t="s">
        <v>130</v>
      </c>
      <c r="G142" s="17" t="s">
        <v>31</v>
      </c>
      <c r="H142" s="18"/>
      <c r="I142" s="18" t="s">
        <v>110</v>
      </c>
      <c r="J142" s="18" t="s">
        <v>109</v>
      </c>
      <c r="K142" s="18" t="s">
        <v>110</v>
      </c>
      <c r="L142" s="18" t="s">
        <v>331</v>
      </c>
      <c r="M142" s="22"/>
      <c r="N142" s="22"/>
      <c r="O142" s="22"/>
      <c r="P142" s="22"/>
      <c r="Q142" s="22"/>
      <c r="R142" s="22"/>
      <c r="S142" s="22"/>
      <c r="T142" s="22"/>
      <c r="U142" s="22"/>
      <c r="V142" s="22"/>
      <c r="W142" s="22"/>
      <c r="X142" s="22"/>
      <c r="Y142" s="22"/>
    </row>
    <row r="143" spans="1:25" ht="25.5" x14ac:dyDescent="0.2">
      <c r="A143" s="24">
        <v>37166</v>
      </c>
      <c r="B143" s="31" t="s">
        <v>367</v>
      </c>
      <c r="C143" s="18" t="s">
        <v>103</v>
      </c>
      <c r="D143" s="18" t="s">
        <v>104</v>
      </c>
      <c r="E143" s="18" t="s">
        <v>105</v>
      </c>
      <c r="F143" s="18" t="s">
        <v>106</v>
      </c>
      <c r="G143" s="17" t="s">
        <v>32</v>
      </c>
      <c r="H143" s="18"/>
      <c r="I143" s="18" t="s">
        <v>109</v>
      </c>
      <c r="J143" s="18" t="s">
        <v>109</v>
      </c>
      <c r="K143" s="18" t="s">
        <v>110</v>
      </c>
      <c r="L143" s="18" t="s">
        <v>331</v>
      </c>
      <c r="M143" s="22"/>
      <c r="N143" s="22"/>
      <c r="O143" s="22"/>
      <c r="P143" s="22"/>
      <c r="Q143" s="22"/>
      <c r="R143" s="22"/>
      <c r="S143" s="22"/>
      <c r="T143" s="22"/>
      <c r="U143" s="22"/>
      <c r="V143" s="22"/>
      <c r="W143" s="22"/>
      <c r="X143" s="22"/>
      <c r="Y143" s="22"/>
    </row>
    <row r="144" spans="1:25" ht="25.5" x14ac:dyDescent="0.2">
      <c r="A144" s="24">
        <v>37165</v>
      </c>
      <c r="B144" s="31" t="s">
        <v>33</v>
      </c>
      <c r="C144" s="18" t="s">
        <v>268</v>
      </c>
      <c r="D144" s="18" t="s">
        <v>388</v>
      </c>
      <c r="E144" s="18" t="s">
        <v>34</v>
      </c>
      <c r="F144" s="18" t="s">
        <v>250</v>
      </c>
      <c r="G144" s="17" t="s">
        <v>35</v>
      </c>
      <c r="H144" s="18"/>
      <c r="I144" s="18" t="s">
        <v>109</v>
      </c>
      <c r="J144" s="18" t="s">
        <v>109</v>
      </c>
      <c r="K144" s="18" t="s">
        <v>110</v>
      </c>
      <c r="L144" s="18" t="s">
        <v>331</v>
      </c>
      <c r="M144" s="22"/>
      <c r="N144" s="22"/>
      <c r="O144" s="22"/>
      <c r="P144" s="22"/>
      <c r="Q144" s="22"/>
      <c r="R144" s="22"/>
      <c r="S144" s="22"/>
      <c r="T144" s="22"/>
      <c r="U144" s="22"/>
      <c r="V144" s="22"/>
      <c r="W144" s="22"/>
      <c r="X144" s="22"/>
      <c r="Y144" s="22"/>
    </row>
    <row r="145" spans="1:25" ht="114.75" x14ac:dyDescent="0.2">
      <c r="A145" s="24">
        <v>37165</v>
      </c>
      <c r="B145" s="17" t="s">
        <v>36</v>
      </c>
      <c r="C145" s="18" t="s">
        <v>122</v>
      </c>
      <c r="D145" s="18" t="s">
        <v>335</v>
      </c>
      <c r="E145" s="18" t="s">
        <v>124</v>
      </c>
      <c r="F145" s="18" t="s">
        <v>135</v>
      </c>
      <c r="G145" s="17" t="s">
        <v>37</v>
      </c>
      <c r="H145" s="18"/>
      <c r="I145" s="18" t="s">
        <v>109</v>
      </c>
      <c r="J145" s="18" t="s">
        <v>109</v>
      </c>
      <c r="K145" s="18" t="s">
        <v>109</v>
      </c>
      <c r="L145" s="18" t="s">
        <v>331</v>
      </c>
      <c r="M145" s="22"/>
      <c r="N145" s="22"/>
      <c r="O145" s="22"/>
      <c r="P145" s="22"/>
      <c r="Q145" s="22"/>
      <c r="R145" s="22"/>
      <c r="S145" s="22"/>
      <c r="T145" s="22"/>
      <c r="U145" s="22"/>
      <c r="V145" s="22"/>
      <c r="W145" s="22"/>
      <c r="X145" s="22"/>
      <c r="Y145" s="22"/>
    </row>
    <row r="146" spans="1:25" ht="25.5" x14ac:dyDescent="0.2">
      <c r="A146" s="24">
        <v>37165</v>
      </c>
      <c r="B146" s="18" t="s">
        <v>427</v>
      </c>
      <c r="C146" s="18" t="s">
        <v>303</v>
      </c>
      <c r="D146" s="18" t="s">
        <v>428</v>
      </c>
      <c r="E146" s="18" t="s">
        <v>429</v>
      </c>
      <c r="F146" s="18" t="s">
        <v>130</v>
      </c>
      <c r="G146" s="17" t="s">
        <v>492</v>
      </c>
      <c r="H146" s="18"/>
      <c r="I146" s="18" t="s">
        <v>110</v>
      </c>
      <c r="J146" s="18" t="s">
        <v>109</v>
      </c>
      <c r="K146" s="18" t="s">
        <v>110</v>
      </c>
      <c r="L146" s="18" t="s">
        <v>331</v>
      </c>
      <c r="M146" s="22"/>
      <c r="N146" s="22"/>
      <c r="O146" s="22"/>
      <c r="P146" s="22"/>
      <c r="Q146" s="22"/>
      <c r="R146" s="22"/>
      <c r="S146" s="22"/>
      <c r="T146" s="22"/>
      <c r="U146" s="22"/>
      <c r="V146" s="22"/>
      <c r="W146" s="22"/>
      <c r="X146" s="22"/>
      <c r="Y146" s="22"/>
    </row>
    <row r="147" spans="1:25" ht="25.5" x14ac:dyDescent="0.2">
      <c r="A147" s="24">
        <v>37165</v>
      </c>
      <c r="B147" s="18" t="s">
        <v>38</v>
      </c>
      <c r="C147" s="18" t="s">
        <v>103</v>
      </c>
      <c r="D147" s="18" t="s">
        <v>104</v>
      </c>
      <c r="E147" s="18" t="s">
        <v>105</v>
      </c>
      <c r="F147" s="18" t="s">
        <v>106</v>
      </c>
      <c r="G147" s="17" t="s">
        <v>39</v>
      </c>
      <c r="H147" s="18"/>
      <c r="I147" s="18" t="s">
        <v>109</v>
      </c>
      <c r="J147" s="18" t="s">
        <v>109</v>
      </c>
      <c r="K147" s="18" t="s">
        <v>110</v>
      </c>
      <c r="L147" s="18" t="s">
        <v>331</v>
      </c>
      <c r="M147" s="22"/>
      <c r="N147" s="22"/>
      <c r="O147" s="22"/>
      <c r="P147" s="22"/>
      <c r="Q147" s="22"/>
      <c r="R147" s="22"/>
      <c r="S147" s="22"/>
      <c r="T147" s="22"/>
      <c r="U147" s="22"/>
      <c r="V147" s="22"/>
      <c r="W147" s="22"/>
      <c r="X147" s="22"/>
      <c r="Y147" s="22"/>
    </row>
    <row r="148" spans="1:25" ht="38.25" x14ac:dyDescent="0.2">
      <c r="A148" s="24">
        <v>37165</v>
      </c>
      <c r="B148" s="18" t="s">
        <v>40</v>
      </c>
      <c r="C148" s="18" t="s">
        <v>103</v>
      </c>
      <c r="D148" s="18" t="s">
        <v>104</v>
      </c>
      <c r="E148" s="18" t="s">
        <v>105</v>
      </c>
      <c r="F148" s="18" t="s">
        <v>106</v>
      </c>
      <c r="G148" s="17" t="s">
        <v>41</v>
      </c>
      <c r="H148" s="18"/>
      <c r="I148" s="18" t="s">
        <v>109</v>
      </c>
      <c r="J148" s="18" t="s">
        <v>109</v>
      </c>
      <c r="K148" s="18" t="s">
        <v>110</v>
      </c>
      <c r="L148" s="18" t="s">
        <v>331</v>
      </c>
      <c r="M148" s="22"/>
      <c r="N148" s="22"/>
      <c r="O148" s="22"/>
      <c r="P148" s="22"/>
      <c r="Q148" s="22"/>
      <c r="R148" s="22"/>
      <c r="S148" s="22"/>
      <c r="T148" s="22"/>
      <c r="U148" s="22"/>
      <c r="V148" s="22"/>
      <c r="W148" s="22"/>
      <c r="X148" s="22"/>
      <c r="Y148" s="22"/>
    </row>
    <row r="149" spans="1:25" ht="105.75" customHeight="1" x14ac:dyDescent="0.2">
      <c r="A149" s="24">
        <v>37165</v>
      </c>
      <c r="B149" s="18" t="s">
        <v>104</v>
      </c>
      <c r="C149" s="18" t="s">
        <v>103</v>
      </c>
      <c r="D149" s="18" t="s">
        <v>104</v>
      </c>
      <c r="E149" s="18" t="s">
        <v>105</v>
      </c>
      <c r="F149" s="18" t="s">
        <v>130</v>
      </c>
      <c r="G149" s="17" t="s">
        <v>42</v>
      </c>
      <c r="H149" s="18"/>
      <c r="I149" s="18" t="s">
        <v>109</v>
      </c>
      <c r="J149" s="18" t="s">
        <v>109</v>
      </c>
      <c r="K149" s="18" t="s">
        <v>110</v>
      </c>
      <c r="L149" s="18" t="s">
        <v>331</v>
      </c>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298</v>
      </c>
      <c r="B187" s="1" t="s">
        <v>299</v>
      </c>
      <c r="C187" s="4" t="s">
        <v>300</v>
      </c>
      <c r="D187" s="33" t="s">
        <v>301</v>
      </c>
      <c r="E187" s="33" t="s">
        <v>302</v>
      </c>
    </row>
    <row r="188" spans="1:12" x14ac:dyDescent="0.2">
      <c r="A188" s="34" t="s">
        <v>303</v>
      </c>
      <c r="B188" s="35">
        <f t="shared" ref="B188:B196" si="3">C188/$C$197</f>
        <v>4.3478260869565216E-2</v>
      </c>
      <c r="C188" s="5">
        <f>'summary 1001'!I24</f>
        <v>1</v>
      </c>
      <c r="D188" s="4">
        <f>33+1+1+1+1+1+8+1+1+1+2+1+2+1+1+1+2+3+8+2</f>
        <v>72</v>
      </c>
      <c r="E188" s="36">
        <f t="shared" ref="E188:E195" si="4">(C188/D188)*100</f>
        <v>1.3888888888888888</v>
      </c>
    </row>
    <row r="189" spans="1:12" x14ac:dyDescent="0.2">
      <c r="A189" s="34" t="s">
        <v>122</v>
      </c>
      <c r="B189" s="35">
        <f t="shared" si="3"/>
        <v>0.17391304347826086</v>
      </c>
      <c r="C189" s="5">
        <f>'summary 1001'!I25</f>
        <v>4</v>
      </c>
      <c r="D189" s="4">
        <f>540+17+1+1+6+10+1+2+12+2+1+1+1+3+4+3+1+1+1+8+2+1+1+6+1+1+2+1+2+1+4+1+1+1+12+4+57+16+1+1</f>
        <v>732</v>
      </c>
      <c r="E189" s="36">
        <f t="shared" si="4"/>
        <v>0.54644808743169404</v>
      </c>
    </row>
    <row r="190" spans="1:12" x14ac:dyDescent="0.2">
      <c r="A190" s="34" t="s">
        <v>103</v>
      </c>
      <c r="B190" s="35">
        <f t="shared" si="3"/>
        <v>0.56521739130434778</v>
      </c>
      <c r="C190" s="5">
        <f>'summary 1001'!I26</f>
        <v>13</v>
      </c>
      <c r="D190" s="4">
        <f>13+1+1+1+16+10</f>
        <v>42</v>
      </c>
      <c r="E190" s="36">
        <f t="shared" si="4"/>
        <v>30.952380952380953</v>
      </c>
    </row>
    <row r="191" spans="1:12" x14ac:dyDescent="0.2">
      <c r="A191" s="34" t="s">
        <v>304</v>
      </c>
      <c r="B191" s="35">
        <f t="shared" si="3"/>
        <v>0</v>
      </c>
      <c r="C191" s="5"/>
      <c r="D191" s="4">
        <f>36+1+1+2+1</f>
        <v>41</v>
      </c>
      <c r="E191" s="36"/>
    </row>
    <row r="192" spans="1:12" x14ac:dyDescent="0.2">
      <c r="A192" s="34" t="s">
        <v>305</v>
      </c>
      <c r="B192" s="35">
        <f t="shared" si="3"/>
        <v>8.6956521739130432E-2</v>
      </c>
      <c r="C192" s="5">
        <f>'summary 1001'!I28</f>
        <v>2</v>
      </c>
      <c r="D192" s="4">
        <f>288+2+13+2+5+56+59+14+2+3+3+1+4+14+1</f>
        <v>467</v>
      </c>
      <c r="E192" s="36">
        <f t="shared" si="4"/>
        <v>0.42826552462526768</v>
      </c>
    </row>
    <row r="193" spans="1:5" x14ac:dyDescent="0.2">
      <c r="A193" s="34" t="s">
        <v>306</v>
      </c>
      <c r="B193" s="35">
        <f t="shared" si="3"/>
        <v>8.6956521739130432E-2</v>
      </c>
      <c r="C193" s="5">
        <f>'summary 1001'!I29</f>
        <v>2</v>
      </c>
      <c r="D193" s="4">
        <f>132+2+1+2+7+3+4+2+7+1+3+4+5+7</f>
        <v>180</v>
      </c>
      <c r="E193" s="36">
        <f t="shared" si="4"/>
        <v>1.1111111111111112</v>
      </c>
    </row>
    <row r="194" spans="1:5" x14ac:dyDescent="0.2">
      <c r="A194" s="34" t="s">
        <v>166</v>
      </c>
      <c r="B194" s="35">
        <f t="shared" si="3"/>
        <v>0</v>
      </c>
      <c r="C194" s="5"/>
      <c r="D194" s="4">
        <v>9</v>
      </c>
      <c r="E194" s="36"/>
    </row>
    <row r="195" spans="1:5" x14ac:dyDescent="0.2">
      <c r="A195" s="34" t="s">
        <v>268</v>
      </c>
      <c r="B195" s="35">
        <f t="shared" si="3"/>
        <v>4.3478260869565216E-2</v>
      </c>
      <c r="C195" s="5">
        <f>'summary 1001'!I31</f>
        <v>1</v>
      </c>
      <c r="D195" s="4">
        <f>10+5+2</f>
        <v>17</v>
      </c>
      <c r="E195" s="36">
        <f t="shared" si="4"/>
        <v>5.8823529411764701</v>
      </c>
    </row>
    <row r="196" spans="1:5" x14ac:dyDescent="0.2">
      <c r="A196" s="37" t="s">
        <v>307</v>
      </c>
      <c r="B196" s="35">
        <f t="shared" si="3"/>
        <v>0</v>
      </c>
      <c r="C196" s="5"/>
    </row>
    <row r="197" spans="1:5" x14ac:dyDescent="0.2">
      <c r="A197" s="37" t="s">
        <v>308</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1+1+1+1+1+1+1+1+1+1+1</f>
        <v>11</v>
      </c>
    </row>
    <row r="13" spans="1:11" x14ac:dyDescent="0.2">
      <c r="A13" s="6" t="s">
        <v>106</v>
      </c>
      <c r="B13" s="7"/>
      <c r="C13" s="7" t="s">
        <v>314</v>
      </c>
      <c r="D13" s="7"/>
      <c r="E13" s="7"/>
      <c r="F13" s="7"/>
      <c r="G13" s="7"/>
      <c r="H13" s="7"/>
      <c r="I13" s="7"/>
      <c r="J13" s="7"/>
      <c r="K13" s="7">
        <f>1+1+1+1</f>
        <v>4</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f>1</f>
        <v>1</v>
      </c>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f>1</f>
        <v>1</v>
      </c>
    </row>
    <row r="18" spans="1:11" x14ac:dyDescent="0.2">
      <c r="A18" s="6" t="s">
        <v>141</v>
      </c>
      <c r="B18" s="7"/>
      <c r="C18" s="7" t="s">
        <v>82</v>
      </c>
      <c r="D18" s="7"/>
      <c r="E18" s="7"/>
      <c r="F18" s="7"/>
      <c r="G18" s="7"/>
      <c r="H18" s="7"/>
      <c r="I18" s="7"/>
      <c r="J18" s="7"/>
      <c r="K18" s="47">
        <f>1</f>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f>1+1+1</f>
        <v>3</v>
      </c>
      <c r="J24" s="31"/>
      <c r="K24" s="31"/>
    </row>
    <row r="25" spans="1:11" x14ac:dyDescent="0.2">
      <c r="A25" s="29" t="s">
        <v>122</v>
      </c>
      <c r="B25" s="17"/>
      <c r="C25" s="17"/>
      <c r="D25" s="32"/>
      <c r="E25" s="31"/>
      <c r="F25" s="32"/>
      <c r="G25" s="32"/>
      <c r="H25" s="31"/>
      <c r="I25" s="6">
        <f>1+1+1</f>
        <v>3</v>
      </c>
      <c r="J25" s="31"/>
      <c r="K25" s="49"/>
    </row>
    <row r="26" spans="1:11" x14ac:dyDescent="0.2">
      <c r="A26" s="29" t="s">
        <v>103</v>
      </c>
      <c r="B26" s="17"/>
      <c r="C26" s="17"/>
      <c r="D26" s="32"/>
      <c r="E26" s="31"/>
      <c r="F26" s="32"/>
      <c r="G26" s="32"/>
      <c r="H26" s="31"/>
      <c r="I26" s="6">
        <f>1+1+1+1+1+1</f>
        <v>6</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1+1</f>
        <v>2</v>
      </c>
      <c r="J28" s="31"/>
      <c r="K28" s="31"/>
    </row>
    <row r="29" spans="1:11" x14ac:dyDescent="0.2">
      <c r="A29" s="29" t="s">
        <v>306</v>
      </c>
      <c r="B29" s="17"/>
      <c r="C29" s="17"/>
      <c r="D29" s="32"/>
      <c r="E29" s="31"/>
      <c r="F29" s="32"/>
      <c r="G29" s="32"/>
      <c r="H29" s="31"/>
      <c r="I29" s="6"/>
      <c r="J29" s="31"/>
      <c r="K29" s="32"/>
    </row>
    <row r="30" spans="1:11" x14ac:dyDescent="0.2">
      <c r="A30" s="29" t="s">
        <v>166</v>
      </c>
      <c r="B30" s="17"/>
      <c r="C30" s="17"/>
      <c r="D30" s="32"/>
      <c r="E30" s="31"/>
      <c r="F30" s="32"/>
      <c r="G30" s="32"/>
      <c r="H30" s="31"/>
      <c r="I30" s="6">
        <f>1+1</f>
        <v>2</v>
      </c>
      <c r="J30" s="31"/>
      <c r="K30" s="31"/>
    </row>
    <row r="31" spans="1:11" x14ac:dyDescent="0.2">
      <c r="A31" s="29" t="s">
        <v>268</v>
      </c>
      <c r="B31" s="17"/>
      <c r="C31" s="17"/>
      <c r="D31" s="32"/>
      <c r="E31" s="31"/>
      <c r="F31" s="32"/>
      <c r="G31" s="32"/>
      <c r="H31" s="31"/>
      <c r="I31" s="6">
        <f>1</f>
        <v>1</v>
      </c>
      <c r="J31" s="31"/>
      <c r="K31" s="31"/>
    </row>
    <row r="32" spans="1:11" ht="13.5" thickBot="1" x14ac:dyDescent="0.25">
      <c r="A32" s="50" t="s">
        <v>319</v>
      </c>
      <c r="I32" s="5">
        <f>1</f>
        <v>1</v>
      </c>
      <c r="K32" s="51"/>
    </row>
    <row r="33" spans="1:11" ht="13.5" thickTop="1" x14ac:dyDescent="0.2">
      <c r="A33" s="52" t="s">
        <v>310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row>
    <row r="2" spans="1:27" x14ac:dyDescent="0.2">
      <c r="A2" s="2" t="s">
        <v>74</v>
      </c>
      <c r="B2" s="3"/>
      <c r="H2" s="4">
        <f>1+1</f>
        <v>2</v>
      </c>
      <c r="J2" s="4">
        <f>1</f>
        <v>1</v>
      </c>
      <c r="K2" s="3"/>
      <c r="L2" s="5"/>
      <c r="M2" s="3"/>
      <c r="N2" s="3"/>
      <c r="P2" s="4">
        <v>1</v>
      </c>
    </row>
    <row r="3" spans="1:27" x14ac:dyDescent="0.2">
      <c r="A3" s="2" t="s">
        <v>75</v>
      </c>
      <c r="B3" s="5"/>
      <c r="K3" s="5"/>
      <c r="L3" s="5"/>
      <c r="M3" s="5"/>
      <c r="N3" s="6">
        <v>1</v>
      </c>
      <c r="P3" s="4">
        <v>1</v>
      </c>
      <c r="R3" s="4">
        <f>'[6]summary 0625'!K11</f>
        <v>2</v>
      </c>
      <c r="T3" s="4">
        <f>'[6]summary 0709'!K10</f>
        <v>1</v>
      </c>
    </row>
    <row r="4" spans="1:27"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row>
    <row r="5" spans="1:27"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row>
    <row r="6" spans="1:27"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7"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row>
    <row r="8" spans="1:27"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7"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row>
    <row r="10" spans="1:27"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row>
    <row r="11" spans="1:27"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380</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85</v>
      </c>
      <c r="B91" s="11"/>
      <c r="C91" s="11"/>
      <c r="D91" s="11"/>
      <c r="E91" s="11"/>
      <c r="F91" s="12"/>
      <c r="G91" s="11"/>
      <c r="H91" s="11"/>
      <c r="I91" s="12"/>
      <c r="J91" s="12"/>
      <c r="K91" s="12"/>
      <c r="L91" s="11"/>
    </row>
    <row r="92" spans="1:12" x14ac:dyDescent="0.2">
      <c r="A92" s="11" t="s">
        <v>320</v>
      </c>
      <c r="B92" s="11"/>
      <c r="C92" s="11"/>
      <c r="D92" s="11"/>
      <c r="E92" s="11"/>
      <c r="F92" s="12"/>
      <c r="G92" s="11"/>
      <c r="H92" s="11"/>
      <c r="I92" s="12"/>
      <c r="J92" s="12"/>
      <c r="K92" s="12"/>
      <c r="L92" s="11"/>
    </row>
    <row r="93" spans="1:12" x14ac:dyDescent="0.2">
      <c r="A93" s="11" t="s">
        <v>321</v>
      </c>
      <c r="B93" s="11"/>
      <c r="C93" s="11"/>
      <c r="D93" s="11"/>
      <c r="E93" s="11"/>
      <c r="F93" s="12"/>
      <c r="G93" s="11"/>
      <c r="H93" s="11"/>
      <c r="I93" s="12"/>
      <c r="J93" s="12"/>
      <c r="K93" s="12"/>
      <c r="L93" s="11"/>
    </row>
    <row r="94" spans="1:12" x14ac:dyDescent="0.2">
      <c r="A94" s="11" t="s">
        <v>322</v>
      </c>
      <c r="B94" s="11"/>
      <c r="C94" s="11"/>
      <c r="D94" s="11"/>
      <c r="E94" s="11"/>
      <c r="F94" s="12"/>
      <c r="G94" s="11"/>
      <c r="H94" s="11"/>
      <c r="I94" s="12"/>
      <c r="J94" s="12"/>
      <c r="K94" s="12"/>
      <c r="L94" s="11"/>
    </row>
    <row r="95" spans="1:12" x14ac:dyDescent="0.2">
      <c r="A95" s="11" t="s">
        <v>323</v>
      </c>
      <c r="B95" s="11"/>
      <c r="C95" s="11"/>
      <c r="D95" s="11"/>
      <c r="E95" s="11"/>
      <c r="F95" s="12"/>
      <c r="G95" s="11"/>
      <c r="H95" s="11"/>
      <c r="I95" s="12"/>
      <c r="J95" s="12"/>
      <c r="K95" s="12"/>
      <c r="L95" s="11"/>
    </row>
    <row r="96" spans="1:12" x14ac:dyDescent="0.2">
      <c r="A96" s="11" t="s">
        <v>324</v>
      </c>
      <c r="B96" s="11"/>
      <c r="C96" s="11"/>
      <c r="D96" s="11"/>
      <c r="E96" s="11"/>
      <c r="F96" s="12"/>
      <c r="G96" s="11"/>
      <c r="H96" s="11"/>
      <c r="I96" s="12"/>
      <c r="J96" s="12"/>
      <c r="K96" s="12"/>
      <c r="L96" s="11"/>
    </row>
    <row r="97" spans="1:25" x14ac:dyDescent="0.2">
      <c r="A97" s="11" t="s">
        <v>325</v>
      </c>
      <c r="B97" s="11"/>
      <c r="C97" s="11"/>
      <c r="D97" s="11"/>
      <c r="E97" s="11"/>
      <c r="F97" s="12"/>
      <c r="G97" s="11"/>
      <c r="H97" s="11"/>
      <c r="I97" s="12"/>
      <c r="J97" s="12"/>
      <c r="K97" s="12"/>
      <c r="L97" s="11"/>
    </row>
    <row r="98" spans="1:25" x14ac:dyDescent="0.2">
      <c r="A98" s="11" t="s">
        <v>326</v>
      </c>
      <c r="B98" s="11"/>
      <c r="C98" s="11"/>
      <c r="D98" s="11"/>
      <c r="E98" s="11"/>
      <c r="F98" s="12"/>
      <c r="G98" s="11"/>
      <c r="H98" s="11"/>
      <c r="I98" s="12"/>
      <c r="J98" s="12"/>
      <c r="K98" s="12"/>
      <c r="L98" s="11"/>
    </row>
    <row r="99" spans="1:25" x14ac:dyDescent="0.2">
      <c r="A99" s="11" t="s">
        <v>327</v>
      </c>
      <c r="B99" s="11"/>
      <c r="C99" s="11"/>
      <c r="D99" s="11"/>
      <c r="E99" s="11"/>
      <c r="F99" s="12"/>
      <c r="G99" s="11"/>
      <c r="H99" s="11"/>
      <c r="I99" s="12"/>
      <c r="J99" s="12"/>
      <c r="K99" s="12"/>
      <c r="L99" s="11"/>
    </row>
    <row r="100" spans="1:25" x14ac:dyDescent="0.2">
      <c r="A100" s="11" t="s">
        <v>328</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86</v>
      </c>
      <c r="F102" s="14"/>
      <c r="G102" s="14"/>
      <c r="H102" s="14"/>
      <c r="I102" s="14" t="s">
        <v>87</v>
      </c>
      <c r="J102" s="14" t="s">
        <v>88</v>
      </c>
      <c r="K102" s="14" t="s">
        <v>89</v>
      </c>
      <c r="L102" s="14" t="s">
        <v>90</v>
      </c>
    </row>
    <row r="103" spans="1:25" x14ac:dyDescent="0.2">
      <c r="A103" s="14" t="s">
        <v>91</v>
      </c>
      <c r="B103" s="14" t="s">
        <v>92</v>
      </c>
      <c r="C103" s="14" t="s">
        <v>93</v>
      </c>
      <c r="D103" s="14" t="s">
        <v>94</v>
      </c>
      <c r="E103" s="14" t="s">
        <v>95</v>
      </c>
      <c r="F103" s="14" t="s">
        <v>85</v>
      </c>
      <c r="G103" s="14" t="s">
        <v>96</v>
      </c>
      <c r="H103" s="14" t="s">
        <v>97</v>
      </c>
      <c r="I103" s="14" t="s">
        <v>98</v>
      </c>
      <c r="J103" s="14" t="s">
        <v>99</v>
      </c>
      <c r="K103" s="14" t="s">
        <v>100</v>
      </c>
      <c r="L103" s="14" t="s">
        <v>101</v>
      </c>
    </row>
    <row r="104" spans="1:25" x14ac:dyDescent="0.2">
      <c r="A104" s="14"/>
      <c r="B104" s="14"/>
      <c r="C104" s="14"/>
      <c r="D104" s="14"/>
      <c r="E104" s="14"/>
      <c r="F104" s="14"/>
      <c r="G104" s="14"/>
      <c r="H104" s="14"/>
      <c r="I104" s="14"/>
      <c r="J104" s="14"/>
      <c r="K104" s="14"/>
      <c r="L104" s="14"/>
    </row>
    <row r="105" spans="1:25" ht="38.25" x14ac:dyDescent="0.2">
      <c r="A105" s="15">
        <v>37134</v>
      </c>
      <c r="B105" s="16" t="s">
        <v>170</v>
      </c>
      <c r="C105" s="16" t="s">
        <v>103</v>
      </c>
      <c r="D105" s="16" t="s">
        <v>170</v>
      </c>
      <c r="E105" s="16" t="s">
        <v>105</v>
      </c>
      <c r="F105" s="16" t="s">
        <v>106</v>
      </c>
      <c r="G105" s="17" t="s">
        <v>330</v>
      </c>
      <c r="H105" s="17"/>
      <c r="I105" s="16" t="s">
        <v>110</v>
      </c>
      <c r="J105" s="16" t="s">
        <v>109</v>
      </c>
      <c r="K105" s="16" t="s">
        <v>110</v>
      </c>
      <c r="L105" s="16" t="s">
        <v>331</v>
      </c>
    </row>
    <row r="106" spans="1:25" ht="76.5" x14ac:dyDescent="0.2">
      <c r="A106" s="15">
        <v>37134</v>
      </c>
      <c r="B106" s="16" t="s">
        <v>332</v>
      </c>
      <c r="C106" s="16" t="s">
        <v>103</v>
      </c>
      <c r="D106" s="16" t="s">
        <v>104</v>
      </c>
      <c r="E106" s="16" t="s">
        <v>105</v>
      </c>
      <c r="F106" s="16" t="s">
        <v>116</v>
      </c>
      <c r="G106" s="17" t="s">
        <v>333</v>
      </c>
      <c r="H106" s="17"/>
      <c r="I106" s="16" t="s">
        <v>110</v>
      </c>
      <c r="J106" s="16" t="s">
        <v>109</v>
      </c>
      <c r="K106" s="16" t="s">
        <v>110</v>
      </c>
      <c r="L106" s="16" t="s">
        <v>331</v>
      </c>
    </row>
    <row r="107" spans="1:25" ht="25.5" x14ac:dyDescent="0.2">
      <c r="A107" s="15">
        <v>37134</v>
      </c>
      <c r="B107" s="16" t="s">
        <v>334</v>
      </c>
      <c r="C107" s="16" t="s">
        <v>122</v>
      </c>
      <c r="D107" s="16" t="s">
        <v>335</v>
      </c>
      <c r="E107" s="16" t="s">
        <v>124</v>
      </c>
      <c r="F107" s="16" t="s">
        <v>130</v>
      </c>
      <c r="G107" s="17" t="s">
        <v>336</v>
      </c>
      <c r="H107" s="17"/>
      <c r="I107" s="16" t="s">
        <v>109</v>
      </c>
      <c r="J107" s="16" t="s">
        <v>109</v>
      </c>
      <c r="K107" s="16" t="s">
        <v>110</v>
      </c>
      <c r="L107" s="16" t="s">
        <v>331</v>
      </c>
    </row>
    <row r="108" spans="1:25" ht="25.5" x14ac:dyDescent="0.2">
      <c r="A108" s="15">
        <v>37134</v>
      </c>
      <c r="B108" s="16" t="s">
        <v>337</v>
      </c>
      <c r="C108" s="16" t="s">
        <v>122</v>
      </c>
      <c r="D108" s="16" t="s">
        <v>335</v>
      </c>
      <c r="E108" s="16" t="s">
        <v>124</v>
      </c>
      <c r="F108" s="16" t="s">
        <v>130</v>
      </c>
      <c r="G108" s="17" t="s">
        <v>338</v>
      </c>
      <c r="H108" s="17"/>
      <c r="I108" s="16" t="s">
        <v>109</v>
      </c>
      <c r="J108" s="16" t="s">
        <v>109</v>
      </c>
      <c r="K108" s="16" t="s">
        <v>110</v>
      </c>
      <c r="L108" s="16" t="s">
        <v>331</v>
      </c>
    </row>
    <row r="109" spans="1:25" ht="24.75" customHeight="1" x14ac:dyDescent="0.2">
      <c r="A109" s="15">
        <v>37133</v>
      </c>
      <c r="B109" s="17" t="s">
        <v>339</v>
      </c>
      <c r="C109" s="16" t="s">
        <v>166</v>
      </c>
      <c r="D109" s="16" t="s">
        <v>166</v>
      </c>
      <c r="E109" s="16" t="s">
        <v>168</v>
      </c>
      <c r="F109" s="16" t="s">
        <v>130</v>
      </c>
      <c r="G109" s="17" t="s">
        <v>340</v>
      </c>
      <c r="H109" s="17"/>
      <c r="I109" s="16" t="s">
        <v>110</v>
      </c>
      <c r="J109" s="16" t="s">
        <v>109</v>
      </c>
      <c r="K109" s="16" t="s">
        <v>110</v>
      </c>
      <c r="L109" s="16" t="s">
        <v>331</v>
      </c>
    </row>
    <row r="110" spans="1:25" ht="51" x14ac:dyDescent="0.2">
      <c r="A110" s="15">
        <v>37133</v>
      </c>
      <c r="B110" s="16" t="s">
        <v>341</v>
      </c>
      <c r="C110" s="16" t="s">
        <v>103</v>
      </c>
      <c r="D110" s="16" t="s">
        <v>183</v>
      </c>
      <c r="E110" s="16" t="s">
        <v>105</v>
      </c>
      <c r="F110" s="16" t="s">
        <v>106</v>
      </c>
      <c r="G110" s="17" t="s">
        <v>342</v>
      </c>
      <c r="H110" s="17"/>
      <c r="I110" s="16" t="s">
        <v>110</v>
      </c>
      <c r="J110" s="16" t="s">
        <v>110</v>
      </c>
      <c r="K110" s="16" t="s">
        <v>110</v>
      </c>
      <c r="L110" s="16" t="s">
        <v>331</v>
      </c>
      <c r="M110" s="22"/>
      <c r="N110" s="22"/>
      <c r="O110" s="22"/>
      <c r="P110" s="22"/>
      <c r="Q110" s="22"/>
      <c r="R110" s="22"/>
      <c r="S110" s="22"/>
      <c r="T110" s="22"/>
      <c r="U110" s="22"/>
      <c r="V110" s="22"/>
      <c r="W110" s="22"/>
      <c r="X110" s="22"/>
      <c r="Y110" s="22"/>
    </row>
    <row r="111" spans="1:25" ht="51" x14ac:dyDescent="0.2">
      <c r="A111" s="15">
        <v>37133</v>
      </c>
      <c r="B111" s="16" t="s">
        <v>343</v>
      </c>
      <c r="C111" s="16" t="s">
        <v>303</v>
      </c>
      <c r="D111" s="16" t="s">
        <v>344</v>
      </c>
      <c r="E111" s="16" t="s">
        <v>345</v>
      </c>
      <c r="F111" s="16" t="s">
        <v>116</v>
      </c>
      <c r="G111" s="17" t="s">
        <v>346</v>
      </c>
      <c r="H111" s="17"/>
      <c r="I111" s="16" t="s">
        <v>109</v>
      </c>
      <c r="J111" s="16" t="s">
        <v>110</v>
      </c>
      <c r="K111" s="16" t="s">
        <v>110</v>
      </c>
      <c r="L111" s="16" t="s">
        <v>331</v>
      </c>
      <c r="M111" s="22"/>
      <c r="N111" s="22"/>
      <c r="O111" s="22"/>
      <c r="P111" s="22"/>
      <c r="Q111" s="22"/>
      <c r="R111" s="22"/>
      <c r="S111" s="22"/>
      <c r="T111" s="22"/>
      <c r="U111" s="22"/>
      <c r="V111" s="22"/>
      <c r="W111" s="22"/>
      <c r="X111" s="22"/>
      <c r="Y111" s="22"/>
    </row>
    <row r="112" spans="1:25" ht="76.5" x14ac:dyDescent="0.2">
      <c r="A112" s="15">
        <v>37133</v>
      </c>
      <c r="B112" s="17" t="s">
        <v>347</v>
      </c>
      <c r="C112" s="16" t="s">
        <v>113</v>
      </c>
      <c r="D112" s="16" t="s">
        <v>192</v>
      </c>
      <c r="E112" s="16" t="s">
        <v>193</v>
      </c>
      <c r="F112" s="16" t="s">
        <v>315</v>
      </c>
      <c r="G112" s="17" t="s">
        <v>348</v>
      </c>
      <c r="H112" s="17"/>
      <c r="I112" s="16" t="s">
        <v>110</v>
      </c>
      <c r="J112" s="16" t="s">
        <v>109</v>
      </c>
      <c r="K112" s="16" t="s">
        <v>109</v>
      </c>
      <c r="L112" s="16" t="s">
        <v>331</v>
      </c>
      <c r="M112" s="22"/>
      <c r="N112" s="22"/>
      <c r="O112" s="22"/>
      <c r="P112" s="22"/>
      <c r="Q112" s="22"/>
      <c r="R112" s="22"/>
      <c r="S112" s="22"/>
      <c r="T112" s="22"/>
      <c r="U112" s="22"/>
      <c r="V112" s="22"/>
      <c r="W112" s="22"/>
      <c r="X112" s="22"/>
      <c r="Y112" s="22"/>
    </row>
    <row r="113" spans="1:25" ht="55.5" customHeight="1" x14ac:dyDescent="0.2">
      <c r="A113" s="15">
        <v>37133</v>
      </c>
      <c r="B113" s="16" t="s">
        <v>104</v>
      </c>
      <c r="C113" s="16" t="s">
        <v>103</v>
      </c>
      <c r="D113" s="16" t="s">
        <v>104</v>
      </c>
      <c r="E113" s="16" t="s">
        <v>105</v>
      </c>
      <c r="F113" s="16" t="s">
        <v>106</v>
      </c>
      <c r="G113" s="17" t="s">
        <v>349</v>
      </c>
      <c r="H113" s="17"/>
      <c r="I113" s="16" t="s">
        <v>109</v>
      </c>
      <c r="J113" s="16" t="s">
        <v>109</v>
      </c>
      <c r="K113" s="16" t="s">
        <v>110</v>
      </c>
      <c r="L113" s="16" t="s">
        <v>331</v>
      </c>
      <c r="M113" s="22"/>
      <c r="N113" s="22"/>
      <c r="O113" s="22"/>
      <c r="P113" s="22"/>
      <c r="Q113" s="22"/>
      <c r="R113" s="22"/>
      <c r="S113" s="22"/>
      <c r="T113" s="22"/>
      <c r="U113" s="22"/>
      <c r="V113" s="22"/>
      <c r="W113" s="22"/>
      <c r="X113" s="22"/>
      <c r="Y113" s="22"/>
    </row>
    <row r="114" spans="1:25" ht="25.5" x14ac:dyDescent="0.2">
      <c r="A114" s="15">
        <v>37133</v>
      </c>
      <c r="B114" s="16" t="s">
        <v>350</v>
      </c>
      <c r="C114" s="16" t="s">
        <v>113</v>
      </c>
      <c r="D114" s="16" t="s">
        <v>351</v>
      </c>
      <c r="E114" s="16" t="s">
        <v>174</v>
      </c>
      <c r="F114" s="16" t="s">
        <v>130</v>
      </c>
      <c r="G114" s="17" t="s">
        <v>352</v>
      </c>
      <c r="H114" s="17"/>
      <c r="I114" s="16" t="s">
        <v>109</v>
      </c>
      <c r="J114" s="16" t="s">
        <v>109</v>
      </c>
      <c r="K114" s="16" t="s">
        <v>109</v>
      </c>
      <c r="L114" s="16" t="s">
        <v>331</v>
      </c>
      <c r="M114" s="22"/>
      <c r="N114" s="22"/>
      <c r="O114" s="22"/>
      <c r="P114" s="22"/>
      <c r="Q114" s="22"/>
      <c r="R114" s="22"/>
      <c r="S114" s="22"/>
      <c r="T114" s="22"/>
      <c r="U114" s="22"/>
      <c r="V114" s="22"/>
      <c r="W114" s="22"/>
      <c r="X114" s="22"/>
      <c r="Y114" s="22"/>
    </row>
    <row r="115" spans="1:25" ht="25.5" x14ac:dyDescent="0.2">
      <c r="A115" s="15">
        <v>37133</v>
      </c>
      <c r="B115" s="16" t="s">
        <v>353</v>
      </c>
      <c r="C115" s="16" t="s">
        <v>103</v>
      </c>
      <c r="D115" s="16" t="s">
        <v>188</v>
      </c>
      <c r="E115" s="16" t="s">
        <v>354</v>
      </c>
      <c r="F115" s="16" t="s">
        <v>135</v>
      </c>
      <c r="G115" s="17" t="s">
        <v>355</v>
      </c>
      <c r="H115" s="17"/>
      <c r="I115" s="16" t="s">
        <v>110</v>
      </c>
      <c r="J115" s="16" t="s">
        <v>109</v>
      </c>
      <c r="K115" s="16" t="s">
        <v>110</v>
      </c>
      <c r="L115" s="16"/>
      <c r="M115" s="22"/>
      <c r="N115" s="22"/>
      <c r="O115" s="22"/>
      <c r="P115" s="22"/>
      <c r="Q115" s="22"/>
      <c r="R115" s="22"/>
      <c r="S115" s="22"/>
      <c r="T115" s="22"/>
      <c r="U115" s="22"/>
      <c r="V115" s="22"/>
      <c r="W115" s="22"/>
      <c r="X115" s="22"/>
      <c r="Y115" s="22"/>
    </row>
    <row r="116" spans="1:25" ht="51" x14ac:dyDescent="0.2">
      <c r="A116" s="15">
        <v>37132</v>
      </c>
      <c r="B116" s="16" t="s">
        <v>341</v>
      </c>
      <c r="C116" s="16" t="s">
        <v>103</v>
      </c>
      <c r="D116" s="16" t="s">
        <v>183</v>
      </c>
      <c r="E116" s="16" t="s">
        <v>105</v>
      </c>
      <c r="F116" s="16" t="s">
        <v>106</v>
      </c>
      <c r="G116" s="17" t="s">
        <v>342</v>
      </c>
      <c r="H116" s="17"/>
      <c r="I116" s="16" t="s">
        <v>110</v>
      </c>
      <c r="J116" s="16" t="s">
        <v>110</v>
      </c>
      <c r="K116" s="16" t="s">
        <v>110</v>
      </c>
      <c r="L116" s="16" t="s">
        <v>331</v>
      </c>
      <c r="M116" s="22"/>
      <c r="N116" s="22"/>
      <c r="O116" s="22"/>
      <c r="P116" s="22"/>
      <c r="Q116" s="22"/>
      <c r="R116" s="22"/>
      <c r="S116" s="22"/>
      <c r="T116" s="22"/>
      <c r="U116" s="22"/>
      <c r="V116" s="22"/>
      <c r="W116" s="22"/>
      <c r="X116" s="22"/>
      <c r="Y116" s="22"/>
    </row>
    <row r="117" spans="1:25" ht="25.5" x14ac:dyDescent="0.2">
      <c r="A117" s="15">
        <v>37132</v>
      </c>
      <c r="B117" s="16" t="s">
        <v>356</v>
      </c>
      <c r="C117" s="16" t="s">
        <v>113</v>
      </c>
      <c r="D117" s="16" t="s">
        <v>357</v>
      </c>
      <c r="E117" s="16" t="s">
        <v>174</v>
      </c>
      <c r="F117" s="16" t="s">
        <v>236</v>
      </c>
      <c r="G117" s="17" t="s">
        <v>358</v>
      </c>
      <c r="H117" s="17"/>
      <c r="I117" s="16" t="s">
        <v>109</v>
      </c>
      <c r="J117" s="16" t="s">
        <v>110</v>
      </c>
      <c r="K117" s="16" t="s">
        <v>110</v>
      </c>
      <c r="L117" s="16" t="s">
        <v>331</v>
      </c>
      <c r="M117" s="22"/>
      <c r="N117" s="22"/>
      <c r="O117" s="22"/>
      <c r="P117" s="22"/>
      <c r="Q117" s="22"/>
      <c r="R117" s="22"/>
      <c r="S117" s="22"/>
      <c r="T117" s="22"/>
      <c r="U117" s="22"/>
      <c r="V117" s="22"/>
      <c r="W117" s="22"/>
      <c r="X117" s="22"/>
      <c r="Y117" s="22"/>
    </row>
    <row r="118" spans="1:25" x14ac:dyDescent="0.2">
      <c r="A118" s="15">
        <v>37132</v>
      </c>
      <c r="B118" s="16" t="s">
        <v>359</v>
      </c>
      <c r="C118" s="16" t="s">
        <v>113</v>
      </c>
      <c r="D118" s="16" t="s">
        <v>351</v>
      </c>
      <c r="E118" s="16" t="s">
        <v>174</v>
      </c>
      <c r="F118" s="16" t="s">
        <v>130</v>
      </c>
      <c r="G118" s="17" t="s">
        <v>360</v>
      </c>
      <c r="H118" s="17"/>
      <c r="I118" s="16" t="s">
        <v>109</v>
      </c>
      <c r="J118" s="16" t="s">
        <v>109</v>
      </c>
      <c r="K118" s="16" t="s">
        <v>109</v>
      </c>
      <c r="L118" s="16" t="s">
        <v>331</v>
      </c>
      <c r="M118" s="22"/>
      <c r="N118" s="22"/>
      <c r="O118" s="22"/>
      <c r="P118" s="22"/>
      <c r="Q118" s="22"/>
      <c r="R118" s="22"/>
      <c r="S118" s="22"/>
      <c r="T118" s="22"/>
      <c r="U118" s="22"/>
      <c r="V118" s="22"/>
      <c r="W118" s="22"/>
      <c r="X118" s="22"/>
      <c r="Y118" s="22"/>
    </row>
    <row r="119" spans="1:25" ht="25.5" x14ac:dyDescent="0.2">
      <c r="A119" s="15">
        <v>37132</v>
      </c>
      <c r="B119" s="16" t="s">
        <v>361</v>
      </c>
      <c r="C119" s="16" t="s">
        <v>103</v>
      </c>
      <c r="D119" s="16"/>
      <c r="E119" s="16" t="s">
        <v>105</v>
      </c>
      <c r="F119" s="16" t="s">
        <v>135</v>
      </c>
      <c r="G119" s="17" t="s">
        <v>362</v>
      </c>
      <c r="H119" s="17"/>
      <c r="I119" s="16" t="s">
        <v>110</v>
      </c>
      <c r="J119" s="16" t="s">
        <v>109</v>
      </c>
      <c r="K119" s="16" t="s">
        <v>110</v>
      </c>
      <c r="L119" s="16" t="s">
        <v>331</v>
      </c>
      <c r="M119" s="22"/>
      <c r="N119" s="22"/>
      <c r="O119" s="22"/>
      <c r="P119" s="22"/>
      <c r="Q119" s="22"/>
      <c r="R119" s="22"/>
      <c r="S119" s="22"/>
      <c r="T119" s="22"/>
      <c r="U119" s="22"/>
      <c r="V119" s="22"/>
      <c r="W119" s="22"/>
      <c r="X119" s="22"/>
      <c r="Y119" s="22"/>
    </row>
    <row r="120" spans="1:25" ht="38.25" x14ac:dyDescent="0.2">
      <c r="A120" s="15">
        <v>37132</v>
      </c>
      <c r="B120" s="17" t="s">
        <v>170</v>
      </c>
      <c r="C120" s="16" t="s">
        <v>103</v>
      </c>
      <c r="D120" s="16" t="s">
        <v>170</v>
      </c>
      <c r="E120" s="16" t="s">
        <v>105</v>
      </c>
      <c r="F120" s="16" t="s">
        <v>315</v>
      </c>
      <c r="G120" s="17" t="s">
        <v>363</v>
      </c>
      <c r="H120" s="17"/>
      <c r="I120" s="16" t="s">
        <v>109</v>
      </c>
      <c r="J120" s="16" t="s">
        <v>109</v>
      </c>
      <c r="K120" s="16" t="s">
        <v>110</v>
      </c>
      <c r="L120" s="16" t="s">
        <v>331</v>
      </c>
      <c r="M120" s="22"/>
      <c r="N120" s="22"/>
      <c r="O120" s="22"/>
      <c r="P120" s="22"/>
      <c r="Q120" s="22"/>
      <c r="R120" s="22"/>
      <c r="S120" s="22"/>
      <c r="T120" s="22"/>
      <c r="U120" s="22"/>
      <c r="V120" s="22"/>
      <c r="W120" s="22"/>
      <c r="X120" s="22"/>
      <c r="Y120" s="22"/>
    </row>
    <row r="121" spans="1:25" ht="204" x14ac:dyDescent="0.2">
      <c r="A121" s="15">
        <v>37131</v>
      </c>
      <c r="B121" s="17" t="s">
        <v>364</v>
      </c>
      <c r="C121" s="16" t="s">
        <v>122</v>
      </c>
      <c r="D121" s="16" t="s">
        <v>123</v>
      </c>
      <c r="E121" s="16" t="s">
        <v>124</v>
      </c>
      <c r="F121" s="16" t="s">
        <v>130</v>
      </c>
      <c r="G121" s="17" t="s">
        <v>365</v>
      </c>
      <c r="H121" s="17"/>
      <c r="I121" s="16" t="s">
        <v>109</v>
      </c>
      <c r="J121" s="16" t="s">
        <v>109</v>
      </c>
      <c r="K121" s="16" t="s">
        <v>109</v>
      </c>
      <c r="L121" s="16" t="s">
        <v>331</v>
      </c>
      <c r="M121" s="22"/>
      <c r="N121" s="22"/>
      <c r="O121" s="22"/>
      <c r="P121" s="22"/>
      <c r="Q121" s="22"/>
      <c r="R121" s="22"/>
      <c r="S121" s="22"/>
      <c r="T121" s="22"/>
      <c r="U121" s="22"/>
      <c r="V121" s="22"/>
      <c r="W121" s="22"/>
      <c r="X121" s="22"/>
      <c r="Y121" s="22"/>
    </row>
    <row r="122" spans="1:25" ht="51" x14ac:dyDescent="0.2">
      <c r="A122" s="15">
        <v>37131</v>
      </c>
      <c r="B122" s="17" t="s">
        <v>366</v>
      </c>
      <c r="C122" s="16" t="s">
        <v>103</v>
      </c>
      <c r="D122" s="16" t="s">
        <v>367</v>
      </c>
      <c r="E122" s="16" t="s">
        <v>105</v>
      </c>
      <c r="F122" s="16" t="s">
        <v>106</v>
      </c>
      <c r="G122" s="55" t="s">
        <v>368</v>
      </c>
      <c r="H122" s="17"/>
      <c r="I122" s="16" t="s">
        <v>109</v>
      </c>
      <c r="J122" s="16" t="s">
        <v>109</v>
      </c>
      <c r="K122" s="16" t="s">
        <v>110</v>
      </c>
      <c r="L122" s="16" t="s">
        <v>331</v>
      </c>
      <c r="M122" s="22"/>
      <c r="N122" s="22"/>
      <c r="O122" s="22"/>
      <c r="P122" s="22"/>
      <c r="Q122" s="22"/>
      <c r="R122" s="22"/>
      <c r="S122" s="22"/>
      <c r="T122" s="22"/>
      <c r="U122" s="22"/>
      <c r="V122" s="22"/>
      <c r="W122" s="22"/>
      <c r="X122" s="22"/>
      <c r="Y122" s="22"/>
    </row>
    <row r="123" spans="1:25" ht="38.25" x14ac:dyDescent="0.2">
      <c r="A123" s="15">
        <v>37131</v>
      </c>
      <c r="B123" s="17" t="s">
        <v>170</v>
      </c>
      <c r="C123" s="16" t="s">
        <v>103</v>
      </c>
      <c r="D123" s="16" t="s">
        <v>170</v>
      </c>
      <c r="E123" s="16" t="s">
        <v>105</v>
      </c>
      <c r="F123" s="16" t="s">
        <v>116</v>
      </c>
      <c r="G123" s="17" t="s">
        <v>369</v>
      </c>
      <c r="H123" s="17"/>
      <c r="I123" s="16" t="s">
        <v>109</v>
      </c>
      <c r="J123" s="16" t="s">
        <v>109</v>
      </c>
      <c r="K123" s="16" t="s">
        <v>110</v>
      </c>
      <c r="L123" s="16" t="s">
        <v>331</v>
      </c>
      <c r="M123" s="22"/>
      <c r="N123" s="22"/>
      <c r="O123" s="22"/>
      <c r="P123" s="22"/>
      <c r="Q123" s="22"/>
      <c r="R123" s="22"/>
      <c r="S123" s="22"/>
      <c r="T123" s="22"/>
      <c r="U123" s="22"/>
      <c r="V123" s="22"/>
      <c r="W123" s="22"/>
      <c r="X123" s="22"/>
      <c r="Y123" s="22"/>
    </row>
    <row r="124" spans="1:25" ht="38.25" x14ac:dyDescent="0.2">
      <c r="A124" s="15">
        <v>37130</v>
      </c>
      <c r="B124" s="17" t="s">
        <v>370</v>
      </c>
      <c r="C124" s="16" t="s">
        <v>166</v>
      </c>
      <c r="D124" s="16"/>
      <c r="E124" s="16"/>
      <c r="F124" s="16" t="s">
        <v>141</v>
      </c>
      <c r="G124" s="17" t="s">
        <v>371</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372</v>
      </c>
      <c r="C125" s="16" t="s">
        <v>166</v>
      </c>
      <c r="D125" s="16" t="s">
        <v>373</v>
      </c>
      <c r="E125" s="16" t="s">
        <v>168</v>
      </c>
      <c r="F125" s="16" t="s">
        <v>130</v>
      </c>
      <c r="G125" s="17" t="s">
        <v>374</v>
      </c>
      <c r="H125" s="17"/>
      <c r="I125" s="16" t="s">
        <v>110</v>
      </c>
      <c r="J125" s="16" t="s">
        <v>109</v>
      </c>
      <c r="K125" s="16" t="s">
        <v>110</v>
      </c>
      <c r="L125" s="16" t="s">
        <v>331</v>
      </c>
      <c r="M125" s="22"/>
      <c r="N125" s="22"/>
      <c r="O125" s="22"/>
      <c r="P125" s="22"/>
      <c r="Q125" s="22"/>
      <c r="R125" s="22"/>
      <c r="S125" s="22"/>
      <c r="T125" s="22"/>
      <c r="U125" s="22"/>
      <c r="V125" s="22"/>
      <c r="W125" s="22"/>
      <c r="X125" s="22"/>
      <c r="Y125" s="22"/>
    </row>
    <row r="126" spans="1:25" x14ac:dyDescent="0.2">
      <c r="A126" s="15">
        <v>37130</v>
      </c>
      <c r="B126" s="17" t="s">
        <v>375</v>
      </c>
      <c r="C126" s="16" t="s">
        <v>122</v>
      </c>
      <c r="D126" s="16" t="s">
        <v>376</v>
      </c>
      <c r="E126" s="16" t="s">
        <v>377</v>
      </c>
      <c r="F126" s="16" t="s">
        <v>130</v>
      </c>
      <c r="G126" s="17" t="s">
        <v>360</v>
      </c>
      <c r="H126" s="17"/>
      <c r="I126" s="16" t="s">
        <v>109</v>
      </c>
      <c r="J126" s="16" t="s">
        <v>109</v>
      </c>
      <c r="K126" s="16" t="s">
        <v>110</v>
      </c>
      <c r="L126" s="16" t="s">
        <v>331</v>
      </c>
      <c r="M126" s="22"/>
      <c r="N126" s="22"/>
      <c r="O126" s="22"/>
      <c r="P126" s="22"/>
      <c r="Q126" s="22"/>
      <c r="R126" s="22"/>
      <c r="S126" s="22"/>
      <c r="T126" s="22"/>
      <c r="U126" s="22"/>
      <c r="V126" s="22"/>
      <c r="W126" s="22"/>
      <c r="X126" s="22"/>
      <c r="Y126" s="22"/>
    </row>
    <row r="127" spans="1:25" ht="105.75" customHeight="1" x14ac:dyDescent="0.2">
      <c r="A127" s="15">
        <v>37130</v>
      </c>
      <c r="B127" s="17" t="s">
        <v>378</v>
      </c>
      <c r="C127" s="16" t="s">
        <v>103</v>
      </c>
      <c r="D127" s="16" t="s">
        <v>104</v>
      </c>
      <c r="E127" s="16" t="s">
        <v>105</v>
      </c>
      <c r="F127" s="16" t="s">
        <v>106</v>
      </c>
      <c r="G127" s="17" t="s">
        <v>379</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298</v>
      </c>
      <c r="B165" s="1" t="s">
        <v>299</v>
      </c>
      <c r="C165" s="4" t="s">
        <v>300</v>
      </c>
      <c r="D165" s="33" t="s">
        <v>301</v>
      </c>
      <c r="E165" s="33" t="s">
        <v>302</v>
      </c>
    </row>
    <row r="166" spans="1:12" x14ac:dyDescent="0.2">
      <c r="A166" s="34" t="s">
        <v>303</v>
      </c>
      <c r="B166" s="35">
        <f t="shared" ref="B166:B174" si="2">C166/$C$175</f>
        <v>4.3478260869565216E-2</v>
      </c>
      <c r="C166" s="5">
        <f>'summary 0827'!I24</f>
        <v>1</v>
      </c>
      <c r="D166" s="4">
        <f>33+1+1+1+1+1+8+1+1+1+2+1+2+1+1+1</f>
        <v>57</v>
      </c>
      <c r="E166" s="36">
        <f t="shared" ref="E166:E173" si="3">(C166/D166)*100</f>
        <v>1.7543859649122806</v>
      </c>
    </row>
    <row r="167" spans="1:12" x14ac:dyDescent="0.2">
      <c r="A167" s="34" t="s">
        <v>122</v>
      </c>
      <c r="B167" s="35">
        <f t="shared" si="2"/>
        <v>0.17391304347826086</v>
      </c>
      <c r="C167" s="5">
        <f>'summary 0827'!I25</f>
        <v>4</v>
      </c>
      <c r="D167" s="4">
        <f>540+17+1+1+6+10+1+2+12+2+1+1+1+3+4+3+1+1+1+8+2+1+1+6+1+1+2+1+2+1+4</f>
        <v>638</v>
      </c>
      <c r="E167" s="36">
        <f t="shared" si="3"/>
        <v>0.62695924764890276</v>
      </c>
    </row>
    <row r="168" spans="1:12" x14ac:dyDescent="0.2">
      <c r="A168" s="34" t="s">
        <v>103</v>
      </c>
      <c r="B168" s="35">
        <f t="shared" si="2"/>
        <v>0.47826086956521741</v>
      </c>
      <c r="C168" s="5">
        <f>'summary 0827'!I26</f>
        <v>11</v>
      </c>
      <c r="D168" s="4">
        <f>13+1+1+1+16</f>
        <v>32</v>
      </c>
      <c r="E168" s="36">
        <f t="shared" si="3"/>
        <v>34.375</v>
      </c>
    </row>
    <row r="169" spans="1:12" x14ac:dyDescent="0.2">
      <c r="A169" s="34" t="s">
        <v>304</v>
      </c>
      <c r="B169" s="35">
        <f t="shared" si="2"/>
        <v>4.3478260869565216E-2</v>
      </c>
      <c r="C169" s="5">
        <f>'summary 0827'!I27</f>
        <v>1</v>
      </c>
      <c r="D169" s="4">
        <f>36+1+1</f>
        <v>38</v>
      </c>
      <c r="E169" s="36">
        <f t="shared" si="3"/>
        <v>2.6315789473684208</v>
      </c>
    </row>
    <row r="170" spans="1:12" x14ac:dyDescent="0.2">
      <c r="A170" s="34" t="s">
        <v>305</v>
      </c>
      <c r="B170" s="35">
        <f t="shared" si="2"/>
        <v>0.13043478260869565</v>
      </c>
      <c r="C170" s="5">
        <f>'summary 0827'!I28</f>
        <v>3</v>
      </c>
      <c r="D170" s="4">
        <f>288+2+13+2+5+56+59+14+2+3+3+1+4</f>
        <v>452</v>
      </c>
      <c r="E170" s="36">
        <f t="shared" si="3"/>
        <v>0.66371681415929207</v>
      </c>
    </row>
    <row r="171" spans="1:12" x14ac:dyDescent="0.2">
      <c r="A171" s="34" t="s">
        <v>306</v>
      </c>
      <c r="B171" s="35">
        <f t="shared" si="2"/>
        <v>0</v>
      </c>
      <c r="C171" s="5"/>
      <c r="D171" s="4">
        <f>132+2+1+2+7+3+4+2+7</f>
        <v>160</v>
      </c>
      <c r="E171" s="36">
        <f t="shared" si="3"/>
        <v>0</v>
      </c>
    </row>
    <row r="172" spans="1:12" x14ac:dyDescent="0.2">
      <c r="A172" s="34" t="s">
        <v>166</v>
      </c>
      <c r="B172" s="35">
        <f t="shared" si="2"/>
        <v>0.13043478260869565</v>
      </c>
      <c r="C172" s="5">
        <f>'summary 0827'!I30</f>
        <v>3</v>
      </c>
      <c r="D172" s="4">
        <v>9</v>
      </c>
      <c r="E172" s="36">
        <f t="shared" si="3"/>
        <v>33.333333333333329</v>
      </c>
    </row>
    <row r="173" spans="1:12" x14ac:dyDescent="0.2">
      <c r="A173" s="34" t="s">
        <v>268</v>
      </c>
      <c r="B173" s="35">
        <f t="shared" si="2"/>
        <v>0</v>
      </c>
      <c r="C173" s="5"/>
      <c r="D173" s="4">
        <f>10+5+2</f>
        <v>17</v>
      </c>
      <c r="E173" s="36">
        <f t="shared" si="3"/>
        <v>0</v>
      </c>
    </row>
    <row r="174" spans="1:12" x14ac:dyDescent="0.2">
      <c r="A174" s="37" t="s">
        <v>307</v>
      </c>
      <c r="B174" s="35">
        <f t="shared" si="2"/>
        <v>0</v>
      </c>
      <c r="C174" s="5"/>
    </row>
    <row r="175" spans="1:12" x14ac:dyDescent="0.2">
      <c r="A175" s="37" t="s">
        <v>308</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309</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1+1+1+1+1+1+1+1</f>
        <v>8</v>
      </c>
    </row>
    <row r="13" spans="1:11" x14ac:dyDescent="0.2">
      <c r="A13" s="6" t="s">
        <v>106</v>
      </c>
      <c r="B13" s="7"/>
      <c r="C13" s="7" t="s">
        <v>314</v>
      </c>
      <c r="D13" s="7"/>
      <c r="E13" s="7"/>
      <c r="F13" s="7"/>
      <c r="G13" s="7"/>
      <c r="H13" s="7"/>
      <c r="I13" s="7"/>
      <c r="J13" s="7"/>
      <c r="K13" s="7">
        <f>1+1+1+1+1+1</f>
        <v>6</v>
      </c>
    </row>
    <row r="14" spans="1:11" x14ac:dyDescent="0.2">
      <c r="A14" s="6" t="s">
        <v>236</v>
      </c>
      <c r="B14" s="7"/>
      <c r="C14" s="7" t="s">
        <v>78</v>
      </c>
      <c r="D14" s="7"/>
      <c r="E14" s="7"/>
      <c r="F14" s="7"/>
      <c r="G14" s="7"/>
      <c r="H14" s="7"/>
      <c r="I14" s="7"/>
      <c r="J14" s="7"/>
      <c r="K14" s="7">
        <f>1</f>
        <v>1</v>
      </c>
    </row>
    <row r="15" spans="1:11" x14ac:dyDescent="0.2">
      <c r="A15" s="6" t="s">
        <v>116</v>
      </c>
      <c r="B15" s="7"/>
      <c r="C15" s="7" t="s">
        <v>79</v>
      </c>
      <c r="D15" s="7"/>
      <c r="E15" s="7"/>
      <c r="F15" s="7"/>
      <c r="G15" s="7"/>
      <c r="H15" s="7"/>
      <c r="I15" s="7"/>
      <c r="J15" s="7"/>
      <c r="K15" s="7">
        <f>1+1+1</f>
        <v>3</v>
      </c>
    </row>
    <row r="16" spans="1:11" x14ac:dyDescent="0.2">
      <c r="A16" s="6" t="s">
        <v>315</v>
      </c>
      <c r="B16" s="7"/>
      <c r="C16" s="7" t="s">
        <v>80</v>
      </c>
      <c r="D16" s="7"/>
      <c r="E16" s="7"/>
      <c r="F16" s="7"/>
      <c r="G16" s="7"/>
      <c r="H16" s="7"/>
      <c r="I16" s="7"/>
      <c r="J16" s="7"/>
      <c r="K16" s="7">
        <f>1+1</f>
        <v>2</v>
      </c>
    </row>
    <row r="17" spans="1:11" x14ac:dyDescent="0.2">
      <c r="A17" s="6" t="s">
        <v>135</v>
      </c>
      <c r="B17" s="7"/>
      <c r="C17" s="7" t="s">
        <v>81</v>
      </c>
      <c r="D17" s="7"/>
      <c r="E17" s="7"/>
      <c r="F17" s="7"/>
      <c r="G17" s="7"/>
      <c r="H17" s="7"/>
      <c r="I17" s="7"/>
      <c r="J17" s="7"/>
      <c r="K17" s="7">
        <f>1+1</f>
        <v>2</v>
      </c>
    </row>
    <row r="18" spans="1:11" x14ac:dyDescent="0.2">
      <c r="A18" s="6" t="s">
        <v>141</v>
      </c>
      <c r="B18" s="7"/>
      <c r="C18" s="7" t="s">
        <v>82</v>
      </c>
      <c r="D18" s="7"/>
      <c r="E18" s="7"/>
      <c r="F18" s="7"/>
      <c r="G18" s="7"/>
      <c r="H18" s="7"/>
      <c r="I18" s="7"/>
      <c r="J18" s="7"/>
      <c r="K18" s="47">
        <f>1</f>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5">
        <f>1</f>
        <v>1</v>
      </c>
      <c r="J24" s="31"/>
      <c r="K24" s="31"/>
    </row>
    <row r="25" spans="1:11" x14ac:dyDescent="0.2">
      <c r="A25" s="29" t="s">
        <v>122</v>
      </c>
      <c r="B25" s="17"/>
      <c r="C25" s="17"/>
      <c r="D25" s="32"/>
      <c r="E25" s="31"/>
      <c r="F25" s="32"/>
      <c r="G25" s="32"/>
      <c r="H25" s="31"/>
      <c r="I25" s="5">
        <f>1+1+1+1</f>
        <v>4</v>
      </c>
      <c r="J25" s="31"/>
      <c r="K25" s="49"/>
    </row>
    <row r="26" spans="1:11" x14ac:dyDescent="0.2">
      <c r="A26" s="29" t="s">
        <v>103</v>
      </c>
      <c r="B26" s="17"/>
      <c r="C26" s="17"/>
      <c r="D26" s="32"/>
      <c r="E26" s="31"/>
      <c r="F26" s="32"/>
      <c r="G26" s="32"/>
      <c r="H26" s="31"/>
      <c r="I26" s="5">
        <f>1+1+1+1+1+1+1+1+1+1+1</f>
        <v>11</v>
      </c>
      <c r="J26" s="31"/>
      <c r="K26" s="32"/>
    </row>
    <row r="27" spans="1:11" x14ac:dyDescent="0.2">
      <c r="A27" s="29" t="s">
        <v>304</v>
      </c>
      <c r="B27" s="17"/>
      <c r="C27" s="17"/>
      <c r="D27" s="32"/>
      <c r="E27" s="31"/>
      <c r="F27" s="32"/>
      <c r="G27" s="32"/>
      <c r="H27" s="31"/>
      <c r="I27" s="5">
        <f>1</f>
        <v>1</v>
      </c>
      <c r="J27" s="31"/>
      <c r="K27" s="31"/>
    </row>
    <row r="28" spans="1:11" x14ac:dyDescent="0.2">
      <c r="A28" s="29" t="s">
        <v>305</v>
      </c>
      <c r="B28" s="17"/>
      <c r="C28" s="17"/>
      <c r="D28" s="32"/>
      <c r="E28" s="31"/>
      <c r="F28" s="32"/>
      <c r="G28" s="32"/>
      <c r="H28" s="31"/>
      <c r="I28" s="5">
        <f>3</f>
        <v>3</v>
      </c>
      <c r="J28" s="31"/>
      <c r="K28" s="31"/>
    </row>
    <row r="29" spans="1:11" x14ac:dyDescent="0.2">
      <c r="A29" s="29" t="s">
        <v>306</v>
      </c>
      <c r="B29" s="17"/>
      <c r="C29" s="17"/>
      <c r="D29" s="32"/>
      <c r="E29" s="31"/>
      <c r="F29" s="32"/>
      <c r="G29" s="32"/>
      <c r="H29" s="31"/>
      <c r="I29" s="5"/>
      <c r="J29" s="31"/>
      <c r="K29" s="32"/>
    </row>
    <row r="30" spans="1:11" x14ac:dyDescent="0.2">
      <c r="A30" s="29" t="s">
        <v>166</v>
      </c>
      <c r="B30" s="17"/>
      <c r="C30" s="17"/>
      <c r="D30" s="32"/>
      <c r="E30" s="31"/>
      <c r="F30" s="32"/>
      <c r="G30" s="32"/>
      <c r="H30" s="31"/>
      <c r="I30" s="5">
        <f>1+1+1</f>
        <v>3</v>
      </c>
      <c r="J30" s="31"/>
      <c r="K30" s="31"/>
    </row>
    <row r="31" spans="1:11" x14ac:dyDescent="0.2">
      <c r="A31" s="29" t="s">
        <v>268</v>
      </c>
      <c r="B31" s="17"/>
      <c r="C31" s="17"/>
      <c r="D31" s="32"/>
      <c r="E31" s="31"/>
      <c r="F31" s="32"/>
      <c r="G31" s="32"/>
      <c r="H31" s="31"/>
      <c r="I31" s="5"/>
      <c r="J31" s="31"/>
      <c r="K31" s="31"/>
    </row>
    <row r="32" spans="1:11" ht="13.5" thickBot="1" x14ac:dyDescent="0.25">
      <c r="A32" s="50" t="s">
        <v>319</v>
      </c>
      <c r="I32" s="5"/>
      <c r="K32" s="51"/>
    </row>
    <row r="33" spans="1:11" ht="13.5" thickTop="1" x14ac:dyDescent="0.2">
      <c r="A33" s="52" t="s">
        <v>310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row>
    <row r="2" spans="1:26" x14ac:dyDescent="0.2">
      <c r="A2" s="2" t="s">
        <v>74</v>
      </c>
      <c r="B2" s="3"/>
      <c r="H2" s="4">
        <f>1+1</f>
        <v>2</v>
      </c>
      <c r="J2" s="4">
        <f>1</f>
        <v>1</v>
      </c>
      <c r="K2" s="3"/>
      <c r="L2" s="5"/>
      <c r="M2" s="3"/>
      <c r="N2" s="3"/>
      <c r="P2" s="4">
        <v>1</v>
      </c>
    </row>
    <row r="3" spans="1:26" x14ac:dyDescent="0.2">
      <c r="A3" s="2" t="s">
        <v>75</v>
      </c>
      <c r="B3" s="5"/>
      <c r="K3" s="5"/>
      <c r="L3" s="5"/>
      <c r="M3" s="5"/>
      <c r="N3" s="6">
        <v>1</v>
      </c>
      <c r="P3" s="4">
        <v>1</v>
      </c>
      <c r="R3" s="4">
        <f>'[6]summary 0625'!K11</f>
        <v>2</v>
      </c>
      <c r="T3" s="4">
        <f>'[6]summary 0709'!K10</f>
        <v>1</v>
      </c>
    </row>
    <row r="4" spans="1:26"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row>
    <row r="5" spans="1:26"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row>
    <row r="6" spans="1:26"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row>
    <row r="7" spans="1:26"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row>
    <row r="8" spans="1:26"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row>
    <row r="9" spans="1:26"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row>
    <row r="10" spans="1:26"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row>
    <row r="11" spans="1:26"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84</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85</v>
      </c>
      <c r="B91" s="11"/>
      <c r="C91" s="11"/>
      <c r="D91" s="11"/>
      <c r="E91" s="11"/>
      <c r="F91" s="12"/>
      <c r="G91" s="11"/>
      <c r="H91" s="11"/>
      <c r="I91" s="12"/>
      <c r="J91" s="12"/>
      <c r="K91" s="12"/>
      <c r="L91" s="11"/>
    </row>
    <row r="92" spans="1:12" x14ac:dyDescent="0.2">
      <c r="A92" s="11" t="s">
        <v>320</v>
      </c>
      <c r="B92" s="11"/>
      <c r="C92" s="11"/>
      <c r="D92" s="11"/>
      <c r="E92" s="11"/>
      <c r="F92" s="12"/>
      <c r="G92" s="11"/>
      <c r="H92" s="11"/>
      <c r="I92" s="12"/>
      <c r="J92" s="12"/>
      <c r="K92" s="12"/>
      <c r="L92" s="11"/>
    </row>
    <row r="93" spans="1:12" x14ac:dyDescent="0.2">
      <c r="A93" s="11" t="s">
        <v>321</v>
      </c>
      <c r="B93" s="11"/>
      <c r="C93" s="11"/>
      <c r="D93" s="11"/>
      <c r="E93" s="11"/>
      <c r="F93" s="12"/>
      <c r="G93" s="11"/>
      <c r="H93" s="11"/>
      <c r="I93" s="12"/>
      <c r="J93" s="12"/>
      <c r="K93" s="12"/>
      <c r="L93" s="11"/>
    </row>
    <row r="94" spans="1:12" x14ac:dyDescent="0.2">
      <c r="A94" s="11" t="s">
        <v>322</v>
      </c>
      <c r="B94" s="11"/>
      <c r="C94" s="11"/>
      <c r="D94" s="11"/>
      <c r="E94" s="11"/>
      <c r="F94" s="12"/>
      <c r="G94" s="11"/>
      <c r="H94" s="11"/>
      <c r="I94" s="12"/>
      <c r="J94" s="12"/>
      <c r="K94" s="12"/>
      <c r="L94" s="11"/>
    </row>
    <row r="95" spans="1:12" x14ac:dyDescent="0.2">
      <c r="A95" s="11" t="s">
        <v>323</v>
      </c>
      <c r="B95" s="11"/>
      <c r="C95" s="11"/>
      <c r="D95" s="11"/>
      <c r="E95" s="11"/>
      <c r="F95" s="12"/>
      <c r="G95" s="11"/>
      <c r="H95" s="11"/>
      <c r="I95" s="12"/>
      <c r="J95" s="12"/>
      <c r="K95" s="12"/>
      <c r="L95" s="11"/>
    </row>
    <row r="96" spans="1:12" x14ac:dyDescent="0.2">
      <c r="A96" s="11" t="s">
        <v>324</v>
      </c>
      <c r="B96" s="11"/>
      <c r="C96" s="11"/>
      <c r="D96" s="11"/>
      <c r="E96" s="11"/>
      <c r="F96" s="12"/>
      <c r="G96" s="11"/>
      <c r="H96" s="11"/>
      <c r="I96" s="12"/>
      <c r="J96" s="12"/>
      <c r="K96" s="12"/>
      <c r="L96" s="11"/>
    </row>
    <row r="97" spans="1:25" x14ac:dyDescent="0.2">
      <c r="A97" s="11" t="s">
        <v>325</v>
      </c>
      <c r="B97" s="11"/>
      <c r="C97" s="11"/>
      <c r="D97" s="11"/>
      <c r="E97" s="11"/>
      <c r="F97" s="12"/>
      <c r="G97" s="11"/>
      <c r="H97" s="11"/>
      <c r="I97" s="12"/>
      <c r="J97" s="12"/>
      <c r="K97" s="12"/>
      <c r="L97" s="11"/>
    </row>
    <row r="98" spans="1:25" x14ac:dyDescent="0.2">
      <c r="A98" s="11" t="s">
        <v>326</v>
      </c>
      <c r="B98" s="11"/>
      <c r="C98" s="11"/>
      <c r="D98" s="11"/>
      <c r="E98" s="11"/>
      <c r="F98" s="12"/>
      <c r="G98" s="11"/>
      <c r="H98" s="11"/>
      <c r="I98" s="12"/>
      <c r="J98" s="12"/>
      <c r="K98" s="12"/>
      <c r="L98" s="11"/>
    </row>
    <row r="99" spans="1:25" x14ac:dyDescent="0.2">
      <c r="A99" s="11" t="s">
        <v>327</v>
      </c>
      <c r="B99" s="11"/>
      <c r="C99" s="11"/>
      <c r="D99" s="11"/>
      <c r="E99" s="11"/>
      <c r="F99" s="12"/>
      <c r="G99" s="11"/>
      <c r="H99" s="11"/>
      <c r="I99" s="12"/>
      <c r="J99" s="12"/>
      <c r="K99" s="12"/>
      <c r="L99" s="11"/>
    </row>
    <row r="100" spans="1:25" x14ac:dyDescent="0.2">
      <c r="A100" s="11" t="s">
        <v>328</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86</v>
      </c>
      <c r="F102" s="14"/>
      <c r="G102" s="14"/>
      <c r="H102" s="14"/>
      <c r="I102" s="14" t="s">
        <v>87</v>
      </c>
      <c r="J102" s="14" t="s">
        <v>88</v>
      </c>
      <c r="K102" s="14" t="s">
        <v>89</v>
      </c>
      <c r="L102" s="14" t="s">
        <v>90</v>
      </c>
    </row>
    <row r="103" spans="1:25" x14ac:dyDescent="0.2">
      <c r="A103" s="14" t="s">
        <v>91</v>
      </c>
      <c r="B103" s="14" t="s">
        <v>92</v>
      </c>
      <c r="C103" s="14" t="s">
        <v>93</v>
      </c>
      <c r="D103" s="14" t="s">
        <v>94</v>
      </c>
      <c r="E103" s="14" t="s">
        <v>95</v>
      </c>
      <c r="F103" s="14" t="s">
        <v>85</v>
      </c>
      <c r="G103" s="14" t="s">
        <v>96</v>
      </c>
      <c r="H103" s="14" t="s">
        <v>97</v>
      </c>
      <c r="I103" s="14" t="s">
        <v>98</v>
      </c>
      <c r="J103" s="14" t="s">
        <v>99</v>
      </c>
      <c r="K103" s="14" t="s">
        <v>100</v>
      </c>
      <c r="L103" s="14" t="s">
        <v>101</v>
      </c>
    </row>
    <row r="104" spans="1:25" x14ac:dyDescent="0.2">
      <c r="A104" s="14"/>
      <c r="B104" s="14"/>
      <c r="C104" s="14"/>
      <c r="D104" s="14"/>
      <c r="E104" s="14"/>
      <c r="F104" s="14"/>
      <c r="G104" s="14"/>
      <c r="H104" s="14"/>
      <c r="I104" s="14"/>
      <c r="J104" s="14"/>
      <c r="K104" s="14"/>
      <c r="L104" s="14"/>
    </row>
    <row r="105" spans="1:25" ht="25.5" x14ac:dyDescent="0.2">
      <c r="A105" s="15">
        <v>37119</v>
      </c>
      <c r="B105" s="16" t="s">
        <v>102</v>
      </c>
      <c r="C105" s="16" t="s">
        <v>103</v>
      </c>
      <c r="D105" s="16" t="s">
        <v>104</v>
      </c>
      <c r="E105" s="16" t="s">
        <v>105</v>
      </c>
      <c r="F105" s="16" t="s">
        <v>106</v>
      </c>
      <c r="G105" s="17" t="s">
        <v>107</v>
      </c>
      <c r="H105" s="17" t="s">
        <v>108</v>
      </c>
      <c r="I105" s="16" t="s">
        <v>109</v>
      </c>
      <c r="J105" s="16" t="s">
        <v>109</v>
      </c>
      <c r="K105" s="16" t="s">
        <v>110</v>
      </c>
      <c r="L105" s="16" t="s">
        <v>111</v>
      </c>
    </row>
    <row r="106" spans="1:25" ht="89.25" x14ac:dyDescent="0.2">
      <c r="A106" s="15">
        <v>37116</v>
      </c>
      <c r="B106" s="18" t="s">
        <v>112</v>
      </c>
      <c r="C106" s="16" t="s">
        <v>113</v>
      </c>
      <c r="D106" s="16" t="s">
        <v>114</v>
      </c>
      <c r="E106" s="16" t="s">
        <v>115</v>
      </c>
      <c r="F106" s="16" t="s">
        <v>116</v>
      </c>
      <c r="G106" s="17" t="s">
        <v>117</v>
      </c>
      <c r="H106" s="17" t="s">
        <v>118</v>
      </c>
      <c r="I106" s="16" t="s">
        <v>109</v>
      </c>
      <c r="J106" s="16" t="s">
        <v>110</v>
      </c>
      <c r="K106" s="16" t="s">
        <v>110</v>
      </c>
      <c r="L106" s="16" t="s">
        <v>111</v>
      </c>
    </row>
    <row r="107" spans="1:25" ht="38.25" x14ac:dyDescent="0.2">
      <c r="A107" s="15">
        <v>37116</v>
      </c>
      <c r="B107" s="16" t="s">
        <v>102</v>
      </c>
      <c r="C107" s="16" t="s">
        <v>103</v>
      </c>
      <c r="D107" s="16" t="s">
        <v>104</v>
      </c>
      <c r="E107" s="16" t="s">
        <v>105</v>
      </c>
      <c r="F107" s="16" t="s">
        <v>106</v>
      </c>
      <c r="G107" s="17" t="s">
        <v>119</v>
      </c>
      <c r="H107" s="17" t="s">
        <v>120</v>
      </c>
      <c r="I107" s="16" t="s">
        <v>109</v>
      </c>
      <c r="J107" s="16" t="s">
        <v>109</v>
      </c>
      <c r="K107" s="16" t="s">
        <v>110</v>
      </c>
      <c r="L107" s="16" t="s">
        <v>111</v>
      </c>
    </row>
    <row r="108" spans="1:25" ht="76.5" x14ac:dyDescent="0.2">
      <c r="A108" s="15">
        <v>37116</v>
      </c>
      <c r="B108" s="16" t="s">
        <v>121</v>
      </c>
      <c r="C108" s="16" t="s">
        <v>122</v>
      </c>
      <c r="D108" s="16" t="s">
        <v>123</v>
      </c>
      <c r="E108" s="16" t="s">
        <v>124</v>
      </c>
      <c r="F108" s="16" t="s">
        <v>116</v>
      </c>
      <c r="G108" s="17" t="s">
        <v>125</v>
      </c>
      <c r="H108" s="17" t="s">
        <v>126</v>
      </c>
      <c r="I108" s="16" t="s">
        <v>109</v>
      </c>
      <c r="J108" s="16" t="s">
        <v>110</v>
      </c>
      <c r="K108" s="16" t="s">
        <v>110</v>
      </c>
      <c r="L108" s="16" t="s">
        <v>111</v>
      </c>
    </row>
    <row r="109" spans="1:25" ht="24.75" customHeight="1" x14ac:dyDescent="0.2">
      <c r="A109" s="15">
        <v>37113</v>
      </c>
      <c r="B109" s="16" t="s">
        <v>102</v>
      </c>
      <c r="C109" s="16" t="s">
        <v>103</v>
      </c>
      <c r="D109" s="16" t="s">
        <v>104</v>
      </c>
      <c r="E109" s="16" t="s">
        <v>105</v>
      </c>
      <c r="F109" s="16" t="s">
        <v>106</v>
      </c>
      <c r="G109" s="17" t="s">
        <v>119</v>
      </c>
      <c r="H109" s="17" t="s">
        <v>120</v>
      </c>
      <c r="I109" s="16" t="s">
        <v>109</v>
      </c>
      <c r="J109" s="16" t="s">
        <v>109</v>
      </c>
      <c r="K109" s="16" t="s">
        <v>110</v>
      </c>
      <c r="L109" s="16" t="s">
        <v>111</v>
      </c>
    </row>
    <row r="110" spans="1:25" ht="25.5" x14ac:dyDescent="0.2">
      <c r="A110" s="15">
        <v>37109</v>
      </c>
      <c r="B110" s="16" t="s">
        <v>127</v>
      </c>
      <c r="C110" s="19" t="s">
        <v>103</v>
      </c>
      <c r="D110" s="20" t="s">
        <v>128</v>
      </c>
      <c r="E110" s="21" t="s">
        <v>129</v>
      </c>
      <c r="F110" s="16" t="s">
        <v>130</v>
      </c>
      <c r="G110" s="17" t="s">
        <v>131</v>
      </c>
      <c r="H110" s="18" t="s">
        <v>132</v>
      </c>
      <c r="I110" s="16" t="s">
        <v>110</v>
      </c>
      <c r="J110" s="16" t="s">
        <v>109</v>
      </c>
      <c r="K110" s="16" t="s">
        <v>110</v>
      </c>
      <c r="L110" s="16" t="s">
        <v>111</v>
      </c>
      <c r="M110" s="22"/>
      <c r="N110" s="22"/>
      <c r="O110" s="22"/>
      <c r="P110" s="22"/>
      <c r="Q110" s="22"/>
      <c r="R110" s="22"/>
      <c r="S110" s="22"/>
      <c r="T110" s="22"/>
      <c r="U110" s="22"/>
      <c r="V110" s="22"/>
      <c r="W110" s="22"/>
      <c r="X110" s="22"/>
      <c r="Y110" s="22"/>
    </row>
    <row r="111" spans="1:25" ht="38.25" x14ac:dyDescent="0.2">
      <c r="A111" s="15">
        <v>37109</v>
      </c>
      <c r="B111" s="16" t="s">
        <v>133</v>
      </c>
      <c r="C111" s="16" t="s">
        <v>122</v>
      </c>
      <c r="D111" s="16" t="s">
        <v>134</v>
      </c>
      <c r="E111" s="16"/>
      <c r="F111" s="16" t="s">
        <v>135</v>
      </c>
      <c r="G111" s="17" t="s">
        <v>136</v>
      </c>
      <c r="H111" s="17" t="s">
        <v>137</v>
      </c>
      <c r="I111" s="16" t="s">
        <v>110</v>
      </c>
      <c r="J111" s="16" t="s">
        <v>109</v>
      </c>
      <c r="K111" s="16" t="s">
        <v>110</v>
      </c>
      <c r="L111" s="16" t="s">
        <v>111</v>
      </c>
      <c r="M111" s="22"/>
      <c r="N111" s="22"/>
      <c r="O111" s="22"/>
      <c r="P111" s="22"/>
      <c r="Q111" s="22"/>
      <c r="R111" s="22"/>
      <c r="S111" s="22"/>
      <c r="T111" s="22"/>
      <c r="U111" s="22"/>
      <c r="V111" s="22"/>
      <c r="W111" s="22"/>
      <c r="X111" s="22"/>
      <c r="Y111" s="22"/>
    </row>
    <row r="112" spans="1:25" ht="63.75" x14ac:dyDescent="0.2">
      <c r="A112" s="15">
        <v>37105</v>
      </c>
      <c r="B112" s="23" t="s">
        <v>138</v>
      </c>
      <c r="C112" s="16" t="s">
        <v>113</v>
      </c>
      <c r="D112" s="16" t="s">
        <v>139</v>
      </c>
      <c r="E112" s="16" t="s">
        <v>140</v>
      </c>
      <c r="F112" s="16" t="s">
        <v>141</v>
      </c>
      <c r="G112" s="17" t="s">
        <v>142</v>
      </c>
      <c r="H112" s="17" t="s">
        <v>143</v>
      </c>
      <c r="I112" s="16" t="s">
        <v>110</v>
      </c>
      <c r="J112" s="16" t="s">
        <v>109</v>
      </c>
      <c r="K112" s="16" t="s">
        <v>110</v>
      </c>
      <c r="L112" s="16" t="s">
        <v>111</v>
      </c>
      <c r="M112" s="22"/>
      <c r="N112" s="22"/>
      <c r="O112" s="22"/>
      <c r="P112" s="22"/>
      <c r="Q112" s="22"/>
      <c r="R112" s="22"/>
      <c r="S112" s="22"/>
      <c r="T112" s="22"/>
      <c r="U112" s="22"/>
      <c r="V112" s="22"/>
      <c r="W112" s="22"/>
      <c r="X112" s="22"/>
      <c r="Y112" s="22"/>
    </row>
    <row r="113" spans="1:25" ht="55.5" customHeight="1" x14ac:dyDescent="0.2">
      <c r="A113" s="15">
        <v>37105</v>
      </c>
      <c r="B113" s="16" t="s">
        <v>104</v>
      </c>
      <c r="C113" s="16" t="s">
        <v>103</v>
      </c>
      <c r="D113" s="16" t="s">
        <v>104</v>
      </c>
      <c r="E113" s="16" t="s">
        <v>105</v>
      </c>
      <c r="F113" s="16" t="s">
        <v>141</v>
      </c>
      <c r="G113" s="17" t="s">
        <v>144</v>
      </c>
      <c r="H113" s="17" t="s">
        <v>145</v>
      </c>
      <c r="I113" s="16" t="s">
        <v>110</v>
      </c>
      <c r="J113" s="16" t="s">
        <v>109</v>
      </c>
      <c r="K113" s="16" t="s">
        <v>110</v>
      </c>
      <c r="L113" s="16" t="s">
        <v>111</v>
      </c>
      <c r="M113" s="22"/>
      <c r="N113" s="22"/>
      <c r="O113" s="22"/>
      <c r="P113" s="22"/>
      <c r="Q113" s="22"/>
      <c r="R113" s="22"/>
      <c r="S113" s="22"/>
      <c r="T113" s="22"/>
      <c r="U113" s="22"/>
      <c r="V113" s="22"/>
      <c r="W113" s="22"/>
      <c r="X113" s="22"/>
      <c r="Y113" s="22"/>
    </row>
    <row r="114" spans="1:25" ht="51" x14ac:dyDescent="0.2">
      <c r="A114" s="15">
        <v>37102</v>
      </c>
      <c r="B114" s="16" t="s">
        <v>146</v>
      </c>
      <c r="C114" s="16" t="s">
        <v>113</v>
      </c>
      <c r="D114" s="16" t="s">
        <v>147</v>
      </c>
      <c r="E114" s="16" t="s">
        <v>115</v>
      </c>
      <c r="F114" s="16" t="s">
        <v>116</v>
      </c>
      <c r="G114" s="17" t="s">
        <v>148</v>
      </c>
      <c r="H114" s="17" t="s">
        <v>149</v>
      </c>
      <c r="I114" s="16" t="s">
        <v>109</v>
      </c>
      <c r="J114" s="16" t="s">
        <v>110</v>
      </c>
      <c r="K114" s="16" t="s">
        <v>110</v>
      </c>
      <c r="L114" s="16" t="s">
        <v>111</v>
      </c>
      <c r="M114" s="22"/>
      <c r="N114" s="22"/>
      <c r="O114" s="22"/>
      <c r="P114" s="22"/>
      <c r="Q114" s="22"/>
      <c r="R114" s="22"/>
      <c r="S114" s="22"/>
      <c r="T114" s="22"/>
      <c r="U114" s="22"/>
      <c r="V114" s="22"/>
      <c r="W114" s="22"/>
      <c r="X114" s="22"/>
      <c r="Y114" s="22"/>
    </row>
    <row r="115" spans="1:25" ht="63.75" x14ac:dyDescent="0.2">
      <c r="A115" s="15">
        <v>37099</v>
      </c>
      <c r="B115" s="16" t="s">
        <v>150</v>
      </c>
      <c r="C115" s="16" t="s">
        <v>103</v>
      </c>
      <c r="D115" s="16" t="s">
        <v>151</v>
      </c>
      <c r="E115" s="16" t="s">
        <v>105</v>
      </c>
      <c r="F115" s="16" t="s">
        <v>106</v>
      </c>
      <c r="G115" s="17" t="s">
        <v>152</v>
      </c>
      <c r="H115" s="17" t="s">
        <v>153</v>
      </c>
      <c r="I115" s="16" t="s">
        <v>109</v>
      </c>
      <c r="J115" s="16" t="s">
        <v>109</v>
      </c>
      <c r="K115" s="16" t="s">
        <v>109</v>
      </c>
      <c r="L115" s="16" t="s">
        <v>111</v>
      </c>
      <c r="M115" s="22"/>
      <c r="N115" s="22"/>
      <c r="O115" s="22"/>
      <c r="P115" s="22"/>
      <c r="Q115" s="22"/>
      <c r="R115" s="22"/>
      <c r="S115" s="22"/>
      <c r="T115" s="22"/>
      <c r="U115" s="22"/>
      <c r="V115" s="22"/>
      <c r="W115" s="22"/>
      <c r="X115" s="22"/>
      <c r="Y115" s="22"/>
    </row>
    <row r="116" spans="1:25" ht="76.5" x14ac:dyDescent="0.2">
      <c r="A116" s="15">
        <v>37099</v>
      </c>
      <c r="B116" s="23" t="s">
        <v>154</v>
      </c>
      <c r="C116" s="16" t="s">
        <v>122</v>
      </c>
      <c r="D116" s="16" t="s">
        <v>155</v>
      </c>
      <c r="E116" s="16" t="s">
        <v>156</v>
      </c>
      <c r="F116" s="16" t="s">
        <v>141</v>
      </c>
      <c r="G116" s="17" t="s">
        <v>157</v>
      </c>
      <c r="H116" s="17" t="s">
        <v>158</v>
      </c>
      <c r="I116" s="16" t="s">
        <v>110</v>
      </c>
      <c r="J116" s="16" t="s">
        <v>109</v>
      </c>
      <c r="K116" s="16" t="s">
        <v>110</v>
      </c>
      <c r="L116" s="16" t="s">
        <v>111</v>
      </c>
      <c r="M116" s="22"/>
      <c r="N116" s="22"/>
      <c r="O116" s="22"/>
      <c r="P116" s="22"/>
      <c r="Q116" s="22"/>
      <c r="R116" s="22"/>
      <c r="S116" s="22"/>
      <c r="T116" s="22"/>
      <c r="U116" s="22"/>
      <c r="V116" s="22"/>
      <c r="W116" s="22"/>
      <c r="X116" s="22"/>
      <c r="Y116" s="22"/>
    </row>
    <row r="117" spans="1:25" ht="38.25" x14ac:dyDescent="0.2">
      <c r="A117" s="15">
        <v>37095</v>
      </c>
      <c r="B117" s="16" t="s">
        <v>159</v>
      </c>
      <c r="C117" s="16" t="s">
        <v>113</v>
      </c>
      <c r="D117" s="16" t="s">
        <v>160</v>
      </c>
      <c r="E117" s="16" t="s">
        <v>161</v>
      </c>
      <c r="F117" s="16" t="s">
        <v>130</v>
      </c>
      <c r="G117" s="17" t="s">
        <v>162</v>
      </c>
      <c r="H117" s="17" t="s">
        <v>163</v>
      </c>
      <c r="I117" s="16" t="s">
        <v>110</v>
      </c>
      <c r="J117" s="16" t="s">
        <v>109</v>
      </c>
      <c r="K117" s="16" t="s">
        <v>110</v>
      </c>
      <c r="L117" s="16" t="s">
        <v>111</v>
      </c>
      <c r="M117" s="22"/>
      <c r="N117" s="22"/>
      <c r="O117" s="22"/>
      <c r="P117" s="22"/>
      <c r="Q117" s="22"/>
      <c r="R117" s="22"/>
      <c r="S117" s="22"/>
      <c r="T117" s="22"/>
      <c r="U117" s="22"/>
      <c r="V117" s="22"/>
      <c r="W117" s="22"/>
      <c r="X117" s="22"/>
      <c r="Y117" s="22"/>
    </row>
    <row r="118" spans="1:25" ht="38.25" x14ac:dyDescent="0.2">
      <c r="A118" s="15">
        <v>37092</v>
      </c>
      <c r="B118" s="16" t="s">
        <v>159</v>
      </c>
      <c r="C118" s="16" t="s">
        <v>113</v>
      </c>
      <c r="D118" s="16" t="s">
        <v>160</v>
      </c>
      <c r="E118" s="16" t="s">
        <v>161</v>
      </c>
      <c r="F118" s="16" t="s">
        <v>130</v>
      </c>
      <c r="G118" s="17" t="s">
        <v>162</v>
      </c>
      <c r="H118" s="17" t="s">
        <v>164</v>
      </c>
      <c r="I118" s="16" t="s">
        <v>110</v>
      </c>
      <c r="J118" s="16" t="s">
        <v>109</v>
      </c>
      <c r="K118" s="16" t="s">
        <v>109</v>
      </c>
      <c r="L118" s="16" t="s">
        <v>111</v>
      </c>
      <c r="M118" s="22"/>
      <c r="N118" s="22"/>
      <c r="O118" s="22"/>
      <c r="P118" s="22"/>
      <c r="Q118" s="22"/>
      <c r="R118" s="22"/>
      <c r="S118" s="22"/>
      <c r="T118" s="22"/>
      <c r="U118" s="22"/>
      <c r="V118" s="22"/>
      <c r="W118" s="22"/>
      <c r="X118" s="22"/>
      <c r="Y118" s="22"/>
    </row>
    <row r="119" spans="1:25" ht="38.25" x14ac:dyDescent="0.2">
      <c r="A119" s="24">
        <v>37092</v>
      </c>
      <c r="B119" s="18" t="s">
        <v>165</v>
      </c>
      <c r="C119" s="18" t="s">
        <v>166</v>
      </c>
      <c r="D119" s="18" t="s">
        <v>167</v>
      </c>
      <c r="E119" s="18" t="s">
        <v>168</v>
      </c>
      <c r="F119" s="18" t="s">
        <v>130</v>
      </c>
      <c r="G119" s="17" t="s">
        <v>169</v>
      </c>
      <c r="H119" s="18" t="s">
        <v>137</v>
      </c>
      <c r="I119" s="18" t="s">
        <v>110</v>
      </c>
      <c r="J119" s="18" t="s">
        <v>109</v>
      </c>
      <c r="K119" s="18" t="s">
        <v>109</v>
      </c>
      <c r="L119" s="18" t="s">
        <v>111</v>
      </c>
      <c r="M119" s="22"/>
      <c r="N119" s="22"/>
      <c r="O119" s="22"/>
      <c r="P119" s="22"/>
      <c r="Q119" s="22"/>
      <c r="R119" s="22"/>
      <c r="S119" s="22"/>
      <c r="T119" s="22"/>
      <c r="U119" s="22"/>
      <c r="V119" s="22"/>
      <c r="W119" s="22"/>
      <c r="X119" s="22"/>
      <c r="Y119" s="22"/>
    </row>
    <row r="120" spans="1:25" ht="38.25" x14ac:dyDescent="0.2">
      <c r="A120" s="24">
        <v>37090</v>
      </c>
      <c r="B120" s="18" t="s">
        <v>170</v>
      </c>
      <c r="C120" s="18" t="s">
        <v>103</v>
      </c>
      <c r="D120" s="18" t="s">
        <v>170</v>
      </c>
      <c r="E120" s="18" t="s">
        <v>105</v>
      </c>
      <c r="F120" s="18" t="s">
        <v>106</v>
      </c>
      <c r="G120" s="17" t="s">
        <v>171</v>
      </c>
      <c r="H120" s="18" t="s">
        <v>149</v>
      </c>
      <c r="I120" s="18" t="s">
        <v>109</v>
      </c>
      <c r="J120" s="18" t="s">
        <v>109</v>
      </c>
      <c r="K120" s="18" t="s">
        <v>109</v>
      </c>
      <c r="L120" s="18" t="s">
        <v>111</v>
      </c>
      <c r="M120" s="22"/>
      <c r="N120" s="22"/>
      <c r="O120" s="22"/>
      <c r="P120" s="22"/>
      <c r="Q120" s="22"/>
      <c r="R120" s="22"/>
      <c r="S120" s="22"/>
      <c r="T120" s="22"/>
      <c r="U120" s="22"/>
      <c r="V120" s="22"/>
      <c r="W120" s="22"/>
      <c r="X120" s="22"/>
      <c r="Y120" s="22"/>
    </row>
    <row r="121" spans="1:25" ht="51" x14ac:dyDescent="0.2">
      <c r="A121" s="24">
        <v>37081</v>
      </c>
      <c r="B121" s="18" t="s">
        <v>172</v>
      </c>
      <c r="C121" s="18" t="s">
        <v>113</v>
      </c>
      <c r="D121" s="18" t="s">
        <v>173</v>
      </c>
      <c r="E121" s="18" t="s">
        <v>174</v>
      </c>
      <c r="F121" s="18" t="s">
        <v>130</v>
      </c>
      <c r="G121" s="17" t="s">
        <v>175</v>
      </c>
      <c r="H121" s="18" t="s">
        <v>176</v>
      </c>
      <c r="I121" s="18" t="s">
        <v>110</v>
      </c>
      <c r="J121" s="18" t="s">
        <v>109</v>
      </c>
      <c r="K121" s="18" t="s">
        <v>109</v>
      </c>
      <c r="L121" s="18" t="s">
        <v>111</v>
      </c>
      <c r="M121" s="22"/>
      <c r="N121" s="22"/>
      <c r="O121" s="22"/>
      <c r="P121" s="22"/>
      <c r="Q121" s="22"/>
      <c r="R121" s="22"/>
      <c r="S121" s="22"/>
      <c r="T121" s="22"/>
      <c r="U121" s="22"/>
      <c r="V121" s="22"/>
      <c r="W121" s="22"/>
      <c r="X121" s="22"/>
      <c r="Y121" s="22"/>
    </row>
    <row r="122" spans="1:25" ht="76.5" x14ac:dyDescent="0.2">
      <c r="A122" s="24">
        <v>37081</v>
      </c>
      <c r="B122" s="18" t="s">
        <v>177</v>
      </c>
      <c r="C122" s="18" t="s">
        <v>103</v>
      </c>
      <c r="D122" s="18" t="s">
        <v>178</v>
      </c>
      <c r="E122" s="18" t="s">
        <v>105</v>
      </c>
      <c r="F122" s="18" t="s">
        <v>116</v>
      </c>
      <c r="G122" s="17" t="s">
        <v>179</v>
      </c>
      <c r="H122" s="17" t="s">
        <v>180</v>
      </c>
      <c r="I122" s="18" t="s">
        <v>110</v>
      </c>
      <c r="J122" s="18" t="s">
        <v>109</v>
      </c>
      <c r="K122" s="18" t="s">
        <v>109</v>
      </c>
      <c r="L122" s="18" t="s">
        <v>111</v>
      </c>
      <c r="M122" s="22"/>
      <c r="N122" s="22"/>
      <c r="O122" s="22"/>
      <c r="P122" s="22"/>
      <c r="Q122" s="22"/>
      <c r="R122" s="22"/>
      <c r="S122" s="22"/>
      <c r="T122" s="22"/>
      <c r="U122" s="22"/>
      <c r="V122" s="22"/>
      <c r="W122" s="22"/>
      <c r="X122" s="22"/>
      <c r="Y122" s="22"/>
    </row>
    <row r="123" spans="1:25" x14ac:dyDescent="0.2">
      <c r="A123" s="24">
        <v>37074</v>
      </c>
      <c r="B123" s="18" t="s">
        <v>181</v>
      </c>
      <c r="C123" s="18" t="s">
        <v>182</v>
      </c>
      <c r="D123" s="18" t="s">
        <v>183</v>
      </c>
      <c r="E123" s="18" t="s">
        <v>184</v>
      </c>
      <c r="F123" s="18" t="s">
        <v>141</v>
      </c>
      <c r="G123" s="17" t="s">
        <v>137</v>
      </c>
      <c r="H123" s="17"/>
      <c r="I123" s="18"/>
      <c r="J123" s="18"/>
      <c r="K123" s="18"/>
      <c r="L123" s="18" t="s">
        <v>111</v>
      </c>
      <c r="M123" s="22"/>
      <c r="N123" s="22"/>
      <c r="O123" s="22"/>
      <c r="P123" s="22"/>
      <c r="Q123" s="22"/>
      <c r="R123" s="22"/>
      <c r="S123" s="22"/>
      <c r="T123" s="22"/>
      <c r="U123" s="22"/>
      <c r="V123" s="22"/>
      <c r="W123" s="22"/>
      <c r="X123" s="22"/>
      <c r="Y123" s="22"/>
    </row>
    <row r="124" spans="1:25" ht="51" x14ac:dyDescent="0.2">
      <c r="A124" s="24">
        <v>37074</v>
      </c>
      <c r="B124" s="18" t="s">
        <v>185</v>
      </c>
      <c r="C124" s="18" t="s">
        <v>103</v>
      </c>
      <c r="D124" s="18" t="s">
        <v>186</v>
      </c>
      <c r="E124" s="18" t="s">
        <v>105</v>
      </c>
      <c r="F124" s="18" t="s">
        <v>116</v>
      </c>
      <c r="G124" s="17" t="s">
        <v>187</v>
      </c>
      <c r="H124" s="17" t="s">
        <v>108</v>
      </c>
      <c r="I124" s="18" t="s">
        <v>110</v>
      </c>
      <c r="J124" s="18" t="s">
        <v>110</v>
      </c>
      <c r="K124" s="18" t="s">
        <v>110</v>
      </c>
      <c r="L124" s="18" t="s">
        <v>111</v>
      </c>
      <c r="M124" s="22"/>
      <c r="N124" s="22"/>
      <c r="O124" s="22"/>
      <c r="P124" s="22"/>
      <c r="Q124" s="22"/>
      <c r="R124" s="22"/>
      <c r="S124" s="22"/>
      <c r="T124" s="22"/>
      <c r="U124" s="22"/>
      <c r="V124" s="22"/>
      <c r="W124" s="22"/>
      <c r="X124" s="22"/>
      <c r="Y124" s="22"/>
    </row>
    <row r="125" spans="1:25" ht="25.5" x14ac:dyDescent="0.2">
      <c r="A125" s="24">
        <v>37071</v>
      </c>
      <c r="B125" s="18" t="s">
        <v>188</v>
      </c>
      <c r="C125" s="18" t="s">
        <v>103</v>
      </c>
      <c r="D125" s="18" t="s">
        <v>188</v>
      </c>
      <c r="E125" s="18" t="s">
        <v>105</v>
      </c>
      <c r="F125" s="18" t="s">
        <v>135</v>
      </c>
      <c r="G125" s="17" t="s">
        <v>189</v>
      </c>
      <c r="H125" s="17" t="s">
        <v>190</v>
      </c>
      <c r="I125" s="18" t="s">
        <v>110</v>
      </c>
      <c r="J125" s="18" t="s">
        <v>109</v>
      </c>
      <c r="K125" s="18" t="s">
        <v>110</v>
      </c>
      <c r="L125" s="18" t="s">
        <v>111</v>
      </c>
      <c r="M125" s="22"/>
      <c r="N125" s="22"/>
      <c r="O125" s="22"/>
      <c r="P125" s="22"/>
      <c r="Q125" s="22"/>
      <c r="R125" s="22"/>
      <c r="S125" s="22"/>
      <c r="T125" s="22"/>
      <c r="U125" s="22"/>
      <c r="V125" s="22"/>
      <c r="W125" s="22"/>
      <c r="X125" s="22"/>
      <c r="Y125" s="22"/>
    </row>
    <row r="126" spans="1:25" ht="51" x14ac:dyDescent="0.2">
      <c r="A126" s="24">
        <v>37069</v>
      </c>
      <c r="B126" s="17" t="s">
        <v>191</v>
      </c>
      <c r="C126" s="18" t="s">
        <v>113</v>
      </c>
      <c r="D126" s="18" t="s">
        <v>192</v>
      </c>
      <c r="E126" s="18" t="s">
        <v>193</v>
      </c>
      <c r="F126" s="18" t="s">
        <v>135</v>
      </c>
      <c r="G126" s="17" t="s">
        <v>194</v>
      </c>
      <c r="H126" s="17" t="s">
        <v>195</v>
      </c>
      <c r="I126" s="18" t="s">
        <v>110</v>
      </c>
      <c r="J126" s="18" t="s">
        <v>109</v>
      </c>
      <c r="K126" s="18" t="s">
        <v>110</v>
      </c>
      <c r="L126" s="18" t="s">
        <v>111</v>
      </c>
      <c r="M126" s="22"/>
      <c r="N126" s="22"/>
      <c r="O126" s="22"/>
      <c r="P126" s="22"/>
      <c r="Q126" s="22"/>
      <c r="R126" s="22"/>
      <c r="S126" s="22"/>
      <c r="T126" s="22"/>
      <c r="U126" s="22"/>
      <c r="V126" s="22"/>
      <c r="W126" s="22"/>
      <c r="X126" s="22"/>
      <c r="Y126" s="22"/>
    </row>
    <row r="127" spans="1:25" ht="76.5" x14ac:dyDescent="0.2">
      <c r="A127" s="24">
        <v>37069</v>
      </c>
      <c r="B127" s="18" t="s">
        <v>196</v>
      </c>
      <c r="C127" s="18" t="s">
        <v>103</v>
      </c>
      <c r="D127" s="18" t="s">
        <v>196</v>
      </c>
      <c r="E127" s="18" t="s">
        <v>105</v>
      </c>
      <c r="F127" s="18" t="s">
        <v>135</v>
      </c>
      <c r="G127" s="17" t="s">
        <v>197</v>
      </c>
      <c r="H127" s="17" t="s">
        <v>198</v>
      </c>
      <c r="I127" s="18" t="s">
        <v>110</v>
      </c>
      <c r="J127" s="18" t="s">
        <v>109</v>
      </c>
      <c r="K127" s="18" t="s">
        <v>110</v>
      </c>
      <c r="L127" s="18" t="s">
        <v>111</v>
      </c>
    </row>
    <row r="128" spans="1:25" ht="38.25" x14ac:dyDescent="0.2">
      <c r="A128" s="24">
        <v>37069</v>
      </c>
      <c r="B128" s="18" t="s">
        <v>199</v>
      </c>
      <c r="C128" s="18" t="s">
        <v>166</v>
      </c>
      <c r="D128" s="18" t="s">
        <v>200</v>
      </c>
      <c r="E128" s="18" t="s">
        <v>168</v>
      </c>
      <c r="F128" s="18" t="s">
        <v>116</v>
      </c>
      <c r="G128" s="17" t="s">
        <v>201</v>
      </c>
      <c r="H128" s="17" t="s">
        <v>202</v>
      </c>
      <c r="I128" s="18" t="s">
        <v>109</v>
      </c>
      <c r="J128" s="18" t="s">
        <v>109</v>
      </c>
      <c r="K128" s="18" t="s">
        <v>109</v>
      </c>
      <c r="L128" s="18" t="s">
        <v>111</v>
      </c>
    </row>
    <row r="129" spans="1:12" ht="38.25" x14ac:dyDescent="0.2">
      <c r="A129" s="24">
        <v>37069</v>
      </c>
      <c r="B129" s="18" t="s">
        <v>203</v>
      </c>
      <c r="C129" s="18"/>
      <c r="D129" s="18"/>
      <c r="E129" s="18"/>
      <c r="F129" s="18"/>
      <c r="G129" s="17" t="s">
        <v>204</v>
      </c>
      <c r="H129" s="17" t="s">
        <v>205</v>
      </c>
      <c r="I129" s="18" t="s">
        <v>110</v>
      </c>
      <c r="J129" s="18" t="s">
        <v>109</v>
      </c>
      <c r="K129" s="18" t="s">
        <v>110</v>
      </c>
      <c r="L129" s="18" t="s">
        <v>111</v>
      </c>
    </row>
    <row r="130" spans="1:12" ht="102" x14ac:dyDescent="0.2">
      <c r="A130" s="24">
        <v>37068</v>
      </c>
      <c r="B130" s="18" t="s">
        <v>206</v>
      </c>
      <c r="C130" s="18"/>
      <c r="D130" s="18"/>
      <c r="E130" s="18"/>
      <c r="F130" s="18" t="s">
        <v>116</v>
      </c>
      <c r="G130" s="17" t="s">
        <v>207</v>
      </c>
      <c r="H130" s="17" t="s">
        <v>208</v>
      </c>
      <c r="I130" s="18" t="s">
        <v>109</v>
      </c>
      <c r="J130" s="18" t="s">
        <v>110</v>
      </c>
      <c r="K130" s="18" t="s">
        <v>110</v>
      </c>
      <c r="L130" s="18" t="s">
        <v>111</v>
      </c>
    </row>
    <row r="131" spans="1:12" ht="38.25" x14ac:dyDescent="0.2">
      <c r="A131" s="24">
        <v>37064</v>
      </c>
      <c r="B131" s="18" t="s">
        <v>177</v>
      </c>
      <c r="C131" s="18" t="s">
        <v>103</v>
      </c>
      <c r="D131" s="18" t="s">
        <v>178</v>
      </c>
      <c r="E131" s="18" t="s">
        <v>105</v>
      </c>
      <c r="F131" s="18" t="s">
        <v>106</v>
      </c>
      <c r="G131" s="25" t="s">
        <v>209</v>
      </c>
      <c r="H131" s="18" t="s">
        <v>210</v>
      </c>
      <c r="I131" s="18" t="s">
        <v>109</v>
      </c>
      <c r="J131" s="18" t="s">
        <v>109</v>
      </c>
      <c r="K131" s="18" t="s">
        <v>109</v>
      </c>
      <c r="L131" s="18" t="s">
        <v>111</v>
      </c>
    </row>
    <row r="132" spans="1:12" ht="63.75" x14ac:dyDescent="0.2">
      <c r="A132" s="24">
        <v>37064</v>
      </c>
      <c r="B132" s="18" t="s">
        <v>170</v>
      </c>
      <c r="C132" s="18" t="s">
        <v>103</v>
      </c>
      <c r="D132" s="18" t="s">
        <v>170</v>
      </c>
      <c r="E132" s="18" t="s">
        <v>105</v>
      </c>
      <c r="F132" s="18" t="s">
        <v>106</v>
      </c>
      <c r="G132" s="25" t="s">
        <v>211</v>
      </c>
      <c r="H132" s="25" t="s">
        <v>212</v>
      </c>
      <c r="I132" s="18" t="s">
        <v>109</v>
      </c>
      <c r="J132" s="18" t="s">
        <v>109</v>
      </c>
      <c r="K132" s="18" t="s">
        <v>110</v>
      </c>
      <c r="L132" s="18" t="s">
        <v>111</v>
      </c>
    </row>
    <row r="133" spans="1:12" ht="76.5" x14ac:dyDescent="0.2">
      <c r="A133" s="24">
        <v>37064</v>
      </c>
      <c r="B133" s="25" t="s">
        <v>213</v>
      </c>
      <c r="C133" s="18" t="s">
        <v>166</v>
      </c>
      <c r="D133" s="18" t="s">
        <v>200</v>
      </c>
      <c r="E133" s="18" t="s">
        <v>168</v>
      </c>
      <c r="F133" s="18" t="s">
        <v>141</v>
      </c>
      <c r="G133" s="25" t="s">
        <v>214</v>
      </c>
      <c r="H133" s="18" t="s">
        <v>215</v>
      </c>
      <c r="I133" s="18" t="s">
        <v>109</v>
      </c>
      <c r="J133" s="18" t="s">
        <v>109</v>
      </c>
      <c r="K133" s="18" t="s">
        <v>109</v>
      </c>
      <c r="L133" s="18" t="s">
        <v>111</v>
      </c>
    </row>
    <row r="134" spans="1:12" ht="51" x14ac:dyDescent="0.2">
      <c r="A134" s="24">
        <v>37063</v>
      </c>
      <c r="B134" s="18" t="s">
        <v>216</v>
      </c>
      <c r="C134" s="18" t="s">
        <v>103</v>
      </c>
      <c r="D134" s="18" t="s">
        <v>178</v>
      </c>
      <c r="E134" s="18" t="s">
        <v>105</v>
      </c>
      <c r="F134" s="18" t="s">
        <v>135</v>
      </c>
      <c r="G134" s="25" t="s">
        <v>217</v>
      </c>
      <c r="H134" s="25" t="s">
        <v>218</v>
      </c>
      <c r="I134" s="18" t="s">
        <v>109</v>
      </c>
      <c r="J134" s="18" t="s">
        <v>109</v>
      </c>
      <c r="K134" s="18" t="s">
        <v>109</v>
      </c>
      <c r="L134" s="18" t="s">
        <v>111</v>
      </c>
    </row>
    <row r="135" spans="1:12" ht="38.25" x14ac:dyDescent="0.2">
      <c r="A135" s="24">
        <v>37063</v>
      </c>
      <c r="B135" s="18" t="s">
        <v>170</v>
      </c>
      <c r="C135" s="18" t="s">
        <v>103</v>
      </c>
      <c r="D135" s="18" t="s">
        <v>170</v>
      </c>
      <c r="E135" s="18" t="s">
        <v>105</v>
      </c>
      <c r="F135" s="18" t="s">
        <v>116</v>
      </c>
      <c r="G135" s="25" t="s">
        <v>219</v>
      </c>
      <c r="H135" s="25" t="s">
        <v>220</v>
      </c>
      <c r="I135" s="18" t="s">
        <v>109</v>
      </c>
      <c r="J135" s="18" t="s">
        <v>109</v>
      </c>
      <c r="K135" s="18" t="s">
        <v>109</v>
      </c>
      <c r="L135" s="18" t="s">
        <v>111</v>
      </c>
    </row>
    <row r="136" spans="1:12" ht="38.25" x14ac:dyDescent="0.2">
      <c r="A136" s="24">
        <v>37063</v>
      </c>
      <c r="B136" s="18" t="s">
        <v>221</v>
      </c>
      <c r="C136" s="18" t="s">
        <v>166</v>
      </c>
      <c r="D136" s="18"/>
      <c r="E136" s="18" t="s">
        <v>168</v>
      </c>
      <c r="F136" s="18" t="s">
        <v>135</v>
      </c>
      <c r="G136" s="25" t="s">
        <v>222</v>
      </c>
      <c r="H136" s="25" t="s">
        <v>223</v>
      </c>
      <c r="I136" s="18" t="s">
        <v>110</v>
      </c>
      <c r="J136" s="18" t="s">
        <v>109</v>
      </c>
      <c r="K136" s="18" t="s">
        <v>109</v>
      </c>
      <c r="L136" s="18" t="s">
        <v>111</v>
      </c>
    </row>
    <row r="137" spans="1:12" ht="63.75" x14ac:dyDescent="0.2">
      <c r="A137" s="24">
        <v>37063</v>
      </c>
      <c r="B137" s="18" t="s">
        <v>224</v>
      </c>
      <c r="C137" s="18"/>
      <c r="D137" s="18"/>
      <c r="E137" s="18"/>
      <c r="F137" s="18" t="s">
        <v>135</v>
      </c>
      <c r="G137" s="25" t="s">
        <v>225</v>
      </c>
      <c r="H137" s="25" t="s">
        <v>226</v>
      </c>
      <c r="I137" s="18" t="s">
        <v>110</v>
      </c>
      <c r="J137" s="18" t="s">
        <v>109</v>
      </c>
      <c r="K137" s="18" t="s">
        <v>110</v>
      </c>
      <c r="L137" s="18" t="s">
        <v>111</v>
      </c>
    </row>
    <row r="138" spans="1:12" ht="63.75" x14ac:dyDescent="0.2">
      <c r="A138" s="24">
        <v>37062</v>
      </c>
      <c r="B138" s="18" t="s">
        <v>216</v>
      </c>
      <c r="C138" s="18" t="s">
        <v>103</v>
      </c>
      <c r="D138" s="18" t="s">
        <v>178</v>
      </c>
      <c r="E138" s="18" t="s">
        <v>105</v>
      </c>
      <c r="F138" s="18" t="s">
        <v>106</v>
      </c>
      <c r="G138" s="25" t="s">
        <v>227</v>
      </c>
      <c r="H138" s="25" t="s">
        <v>228</v>
      </c>
      <c r="I138" s="18" t="s">
        <v>109</v>
      </c>
      <c r="J138" s="18" t="s">
        <v>109</v>
      </c>
      <c r="K138" s="18" t="s">
        <v>109</v>
      </c>
      <c r="L138" s="18" t="s">
        <v>111</v>
      </c>
    </row>
    <row r="139" spans="1:12" ht="54.75" customHeight="1" x14ac:dyDescent="0.2">
      <c r="A139" s="24">
        <v>37061</v>
      </c>
      <c r="B139" s="18" t="s">
        <v>170</v>
      </c>
      <c r="C139" s="18" t="s">
        <v>103</v>
      </c>
      <c r="D139" s="18" t="s">
        <v>170</v>
      </c>
      <c r="E139" s="18" t="s">
        <v>105</v>
      </c>
      <c r="F139" s="18" t="s">
        <v>135</v>
      </c>
      <c r="G139" s="25" t="s">
        <v>229</v>
      </c>
      <c r="H139" s="25" t="s">
        <v>230</v>
      </c>
      <c r="I139" s="18" t="s">
        <v>109</v>
      </c>
      <c r="J139" s="18" t="s">
        <v>109</v>
      </c>
      <c r="K139" s="18" t="s">
        <v>109</v>
      </c>
      <c r="L139" s="18" t="s">
        <v>111</v>
      </c>
    </row>
    <row r="140" spans="1:12" ht="51" x14ac:dyDescent="0.2">
      <c r="A140" s="24">
        <v>37060</v>
      </c>
      <c r="B140" s="18" t="s">
        <v>231</v>
      </c>
      <c r="C140" s="18" t="s">
        <v>103</v>
      </c>
      <c r="D140" s="18" t="s">
        <v>178</v>
      </c>
      <c r="E140" s="18" t="s">
        <v>105</v>
      </c>
      <c r="F140" s="18" t="s">
        <v>106</v>
      </c>
      <c r="G140" s="25" t="s">
        <v>232</v>
      </c>
      <c r="H140" s="25" t="s">
        <v>233</v>
      </c>
      <c r="I140" s="18" t="s">
        <v>109</v>
      </c>
      <c r="J140" s="18" t="s">
        <v>109</v>
      </c>
      <c r="K140" s="18" t="s">
        <v>109</v>
      </c>
      <c r="L140" s="18" t="s">
        <v>111</v>
      </c>
    </row>
    <row r="141" spans="1:12" ht="63.75" x14ac:dyDescent="0.2">
      <c r="A141" s="24">
        <v>37057</v>
      </c>
      <c r="B141" s="18" t="s">
        <v>234</v>
      </c>
      <c r="C141" s="18" t="s">
        <v>113</v>
      </c>
      <c r="D141" s="18" t="s">
        <v>235</v>
      </c>
      <c r="E141" s="18"/>
      <c r="F141" s="18" t="s">
        <v>236</v>
      </c>
      <c r="G141" s="25" t="s">
        <v>237</v>
      </c>
      <c r="H141" s="25" t="s">
        <v>238</v>
      </c>
      <c r="I141" s="18" t="s">
        <v>109</v>
      </c>
      <c r="J141" s="18" t="s">
        <v>109</v>
      </c>
      <c r="K141" s="18" t="s">
        <v>109</v>
      </c>
      <c r="L141" s="18" t="s">
        <v>111</v>
      </c>
    </row>
    <row r="142" spans="1:12" ht="54" customHeight="1" x14ac:dyDescent="0.2">
      <c r="A142" s="24">
        <v>37057</v>
      </c>
      <c r="B142" s="18" t="s">
        <v>239</v>
      </c>
      <c r="C142" s="18" t="s">
        <v>103</v>
      </c>
      <c r="D142" s="18" t="s">
        <v>240</v>
      </c>
      <c r="E142" s="18" t="s">
        <v>105</v>
      </c>
      <c r="F142" s="18" t="s">
        <v>106</v>
      </c>
      <c r="G142" s="25" t="s">
        <v>241</v>
      </c>
      <c r="H142" s="25" t="s">
        <v>242</v>
      </c>
      <c r="I142" s="18" t="s">
        <v>109</v>
      </c>
      <c r="J142" s="18" t="s">
        <v>109</v>
      </c>
      <c r="K142" s="18" t="s">
        <v>109</v>
      </c>
      <c r="L142" s="18" t="s">
        <v>111</v>
      </c>
    </row>
    <row r="143" spans="1:12" ht="42" customHeight="1" x14ac:dyDescent="0.2">
      <c r="A143" s="24">
        <v>37057</v>
      </c>
      <c r="B143" s="18" t="s">
        <v>150</v>
      </c>
      <c r="C143" s="18" t="s">
        <v>103</v>
      </c>
      <c r="D143" s="18" t="s">
        <v>240</v>
      </c>
      <c r="E143" s="18" t="s">
        <v>105</v>
      </c>
      <c r="F143" s="18" t="s">
        <v>106</v>
      </c>
      <c r="G143" s="25" t="s">
        <v>243</v>
      </c>
      <c r="H143" s="25" t="s">
        <v>242</v>
      </c>
      <c r="I143" s="18" t="s">
        <v>109</v>
      </c>
      <c r="J143" s="18" t="s">
        <v>109</v>
      </c>
      <c r="K143" s="18" t="s">
        <v>109</v>
      </c>
      <c r="L143" s="18" t="s">
        <v>111</v>
      </c>
    </row>
    <row r="144" spans="1:12" ht="42" customHeight="1" x14ac:dyDescent="0.2">
      <c r="A144" s="24">
        <v>37057</v>
      </c>
      <c r="B144" s="18" t="s">
        <v>244</v>
      </c>
      <c r="C144" s="18"/>
      <c r="D144" s="18" t="s">
        <v>245</v>
      </c>
      <c r="E144" s="18" t="s">
        <v>246</v>
      </c>
      <c r="F144" s="18" t="s">
        <v>130</v>
      </c>
      <c r="G144" s="25" t="s">
        <v>247</v>
      </c>
      <c r="H144" s="25" t="s">
        <v>248</v>
      </c>
      <c r="I144" s="18" t="s">
        <v>109</v>
      </c>
      <c r="J144" s="18" t="s">
        <v>109</v>
      </c>
      <c r="K144" s="18" t="s">
        <v>109</v>
      </c>
      <c r="L144" s="18" t="s">
        <v>111</v>
      </c>
    </row>
    <row r="145" spans="1:12" ht="76.5" x14ac:dyDescent="0.2">
      <c r="A145" s="26">
        <v>37056</v>
      </c>
      <c r="B145" s="18" t="s">
        <v>249</v>
      </c>
      <c r="C145" s="18" t="s">
        <v>103</v>
      </c>
      <c r="D145" s="18" t="s">
        <v>104</v>
      </c>
      <c r="E145" s="18" t="s">
        <v>105</v>
      </c>
      <c r="F145" s="18" t="s">
        <v>250</v>
      </c>
      <c r="G145" s="25" t="s">
        <v>251</v>
      </c>
      <c r="H145" s="25" t="s">
        <v>252</v>
      </c>
      <c r="I145" s="18" t="s">
        <v>110</v>
      </c>
      <c r="J145" s="18" t="s">
        <v>109</v>
      </c>
      <c r="K145" s="18" t="s">
        <v>109</v>
      </c>
      <c r="L145" s="18" t="s">
        <v>111</v>
      </c>
    </row>
    <row r="146" spans="1:12" ht="76.5" x14ac:dyDescent="0.2">
      <c r="A146" s="26">
        <v>37053</v>
      </c>
      <c r="B146" s="18" t="s">
        <v>234</v>
      </c>
      <c r="C146" s="18" t="s">
        <v>113</v>
      </c>
      <c r="D146" s="18" t="s">
        <v>139</v>
      </c>
      <c r="E146" s="18" t="s">
        <v>115</v>
      </c>
      <c r="F146" s="18" t="s">
        <v>253</v>
      </c>
      <c r="G146" s="25" t="s">
        <v>254</v>
      </c>
      <c r="H146" s="25" t="s">
        <v>255</v>
      </c>
      <c r="I146" s="18" t="s">
        <v>109</v>
      </c>
      <c r="J146" s="18" t="s">
        <v>109</v>
      </c>
      <c r="K146" s="18" t="s">
        <v>109</v>
      </c>
      <c r="L146" s="18" t="s">
        <v>111</v>
      </c>
    </row>
    <row r="147" spans="1:12" ht="38.25" x14ac:dyDescent="0.2">
      <c r="A147" s="26">
        <v>37050</v>
      </c>
      <c r="B147" s="18" t="s">
        <v>181</v>
      </c>
      <c r="C147" s="18" t="s">
        <v>103</v>
      </c>
      <c r="D147" s="18" t="s">
        <v>256</v>
      </c>
      <c r="E147" s="18" t="s">
        <v>184</v>
      </c>
      <c r="F147" s="18" t="s">
        <v>130</v>
      </c>
      <c r="G147" s="25" t="s">
        <v>257</v>
      </c>
      <c r="H147" s="25" t="s">
        <v>258</v>
      </c>
      <c r="I147" s="18" t="s">
        <v>109</v>
      </c>
      <c r="J147" s="18" t="s">
        <v>109</v>
      </c>
      <c r="K147" s="18" t="s">
        <v>109</v>
      </c>
      <c r="L147" s="18" t="s">
        <v>111</v>
      </c>
    </row>
    <row r="148" spans="1:12" ht="51" x14ac:dyDescent="0.2">
      <c r="A148" s="26">
        <v>37049</v>
      </c>
      <c r="B148" s="18" t="s">
        <v>177</v>
      </c>
      <c r="C148" s="18" t="s">
        <v>103</v>
      </c>
      <c r="D148" s="18" t="s">
        <v>104</v>
      </c>
      <c r="E148" s="18" t="s">
        <v>105</v>
      </c>
      <c r="F148" s="18" t="s">
        <v>116</v>
      </c>
      <c r="G148" s="25" t="s">
        <v>259</v>
      </c>
      <c r="H148" s="25" t="s">
        <v>260</v>
      </c>
      <c r="I148" s="18" t="s">
        <v>110</v>
      </c>
      <c r="J148" s="18" t="s">
        <v>109</v>
      </c>
      <c r="K148" s="18" t="s">
        <v>109</v>
      </c>
      <c r="L148" s="18" t="s">
        <v>111</v>
      </c>
    </row>
    <row r="149" spans="1:12" ht="38.25" x14ac:dyDescent="0.2">
      <c r="A149" s="26">
        <v>37049</v>
      </c>
      <c r="B149" s="18" t="s">
        <v>104</v>
      </c>
      <c r="C149" s="18" t="s">
        <v>103</v>
      </c>
      <c r="D149" s="18" t="s">
        <v>104</v>
      </c>
      <c r="E149" s="18" t="s">
        <v>105</v>
      </c>
      <c r="F149" s="18" t="s">
        <v>116</v>
      </c>
      <c r="G149" s="25" t="s">
        <v>261</v>
      </c>
      <c r="H149" s="25" t="s">
        <v>262</v>
      </c>
      <c r="I149" s="18" t="s">
        <v>110</v>
      </c>
      <c r="J149" s="18" t="s">
        <v>110</v>
      </c>
      <c r="K149" s="18" t="s">
        <v>110</v>
      </c>
      <c r="L149" s="18" t="s">
        <v>111</v>
      </c>
    </row>
    <row r="150" spans="1:12" ht="102" x14ac:dyDescent="0.2">
      <c r="A150" s="26">
        <v>37046</v>
      </c>
      <c r="B150" s="25" t="s">
        <v>263</v>
      </c>
      <c r="C150" s="27"/>
      <c r="D150" s="25"/>
      <c r="E150" s="28" t="s">
        <v>264</v>
      </c>
      <c r="F150" s="27" t="s">
        <v>135</v>
      </c>
      <c r="G150" s="25" t="s">
        <v>265</v>
      </c>
      <c r="H150" s="25" t="s">
        <v>266</v>
      </c>
      <c r="I150" s="18" t="s">
        <v>110</v>
      </c>
      <c r="J150" s="18" t="s">
        <v>110</v>
      </c>
      <c r="K150" s="18" t="s">
        <v>110</v>
      </c>
      <c r="L150" s="18" t="s">
        <v>111</v>
      </c>
    </row>
    <row r="151" spans="1:12" x14ac:dyDescent="0.2">
      <c r="A151" s="26">
        <v>37043</v>
      </c>
      <c r="B151" s="25" t="s">
        <v>267</v>
      </c>
      <c r="C151" s="27" t="s">
        <v>268</v>
      </c>
      <c r="D151" s="25" t="s">
        <v>269</v>
      </c>
      <c r="E151" s="28" t="s">
        <v>270</v>
      </c>
      <c r="F151" s="27" t="s">
        <v>116</v>
      </c>
      <c r="G151" s="18" t="s">
        <v>271</v>
      </c>
      <c r="H151" s="18" t="s">
        <v>272</v>
      </c>
      <c r="I151" s="18" t="s">
        <v>109</v>
      </c>
      <c r="J151" s="18" t="s">
        <v>110</v>
      </c>
      <c r="K151" s="18" t="s">
        <v>110</v>
      </c>
      <c r="L151" s="18" t="s">
        <v>111</v>
      </c>
    </row>
    <row r="152" spans="1:12" ht="38.25" x14ac:dyDescent="0.2">
      <c r="A152" s="29">
        <v>37043</v>
      </c>
      <c r="B152" s="25" t="s">
        <v>273</v>
      </c>
      <c r="C152" s="27" t="s">
        <v>103</v>
      </c>
      <c r="D152" s="25" t="s">
        <v>273</v>
      </c>
      <c r="E152" s="28" t="s">
        <v>105</v>
      </c>
      <c r="F152" s="27" t="s">
        <v>130</v>
      </c>
      <c r="G152" s="25" t="s">
        <v>274</v>
      </c>
      <c r="H152" s="28"/>
      <c r="I152" s="18" t="s">
        <v>109</v>
      </c>
      <c r="J152" s="18" t="s">
        <v>109</v>
      </c>
      <c r="K152" s="18" t="s">
        <v>109</v>
      </c>
      <c r="L152" s="18" t="s">
        <v>111</v>
      </c>
    </row>
    <row r="153" spans="1:12" ht="51" x14ac:dyDescent="0.2">
      <c r="A153" s="29">
        <v>37043</v>
      </c>
      <c r="B153" s="25" t="s">
        <v>170</v>
      </c>
      <c r="C153" s="27" t="s">
        <v>103</v>
      </c>
      <c r="D153" s="25" t="s">
        <v>170</v>
      </c>
      <c r="E153" s="28" t="s">
        <v>105</v>
      </c>
      <c r="F153" s="27" t="s">
        <v>130</v>
      </c>
      <c r="G153" s="25" t="s">
        <v>275</v>
      </c>
      <c r="H153" s="28" t="s">
        <v>276</v>
      </c>
      <c r="I153" s="18" t="s">
        <v>110</v>
      </c>
      <c r="J153" s="18" t="s">
        <v>109</v>
      </c>
      <c r="K153" s="18" t="s">
        <v>109</v>
      </c>
      <c r="L153" s="18" t="s">
        <v>111</v>
      </c>
    </row>
    <row r="154" spans="1:12" ht="38.25" x14ac:dyDescent="0.2">
      <c r="A154" s="30">
        <v>37040</v>
      </c>
      <c r="B154" s="25" t="s">
        <v>170</v>
      </c>
      <c r="C154" s="27" t="s">
        <v>103</v>
      </c>
      <c r="D154" s="25" t="s">
        <v>170</v>
      </c>
      <c r="E154" s="28" t="s">
        <v>105</v>
      </c>
      <c r="F154" s="27" t="s">
        <v>106</v>
      </c>
      <c r="G154" s="28" t="s">
        <v>277</v>
      </c>
      <c r="H154" s="28" t="s">
        <v>278</v>
      </c>
      <c r="I154" s="27" t="s">
        <v>110</v>
      </c>
      <c r="J154" s="27" t="s">
        <v>110</v>
      </c>
      <c r="K154" s="27" t="s">
        <v>110</v>
      </c>
      <c r="L154" s="27" t="s">
        <v>111</v>
      </c>
    </row>
    <row r="155" spans="1:12" ht="38.25" x14ac:dyDescent="0.2">
      <c r="A155" s="30">
        <v>37035</v>
      </c>
      <c r="B155" s="25" t="s">
        <v>279</v>
      </c>
      <c r="C155" s="27" t="s">
        <v>103</v>
      </c>
      <c r="D155" s="28" t="s">
        <v>280</v>
      </c>
      <c r="E155" s="28" t="s">
        <v>105</v>
      </c>
      <c r="F155" s="27" t="s">
        <v>106</v>
      </c>
      <c r="G155" s="28" t="s">
        <v>281</v>
      </c>
      <c r="H155" s="28" t="s">
        <v>278</v>
      </c>
      <c r="I155" s="27" t="s">
        <v>110</v>
      </c>
      <c r="J155" s="27" t="s">
        <v>109</v>
      </c>
      <c r="K155" s="27" t="s">
        <v>109</v>
      </c>
      <c r="L155" s="27" t="s">
        <v>111</v>
      </c>
    </row>
    <row r="156" spans="1:12" x14ac:dyDescent="0.2">
      <c r="A156" s="30">
        <v>37035</v>
      </c>
      <c r="B156" s="25" t="s">
        <v>104</v>
      </c>
      <c r="C156" s="27" t="s">
        <v>103</v>
      </c>
      <c r="D156" s="25" t="s">
        <v>104</v>
      </c>
      <c r="E156" s="28" t="s">
        <v>105</v>
      </c>
      <c r="F156" s="27" t="s">
        <v>106</v>
      </c>
      <c r="G156" s="28" t="s">
        <v>282</v>
      </c>
      <c r="H156" s="28" t="s">
        <v>283</v>
      </c>
      <c r="I156" s="27"/>
      <c r="J156" s="27"/>
      <c r="K156" s="27"/>
      <c r="L156" s="27" t="s">
        <v>111</v>
      </c>
    </row>
    <row r="157" spans="1:12" ht="51" x14ac:dyDescent="0.2">
      <c r="A157" s="30">
        <v>37033</v>
      </c>
      <c r="B157" s="25" t="s">
        <v>170</v>
      </c>
      <c r="C157" s="27" t="s">
        <v>103</v>
      </c>
      <c r="D157" s="25" t="s">
        <v>170</v>
      </c>
      <c r="E157" s="28" t="s">
        <v>105</v>
      </c>
      <c r="F157" s="27" t="s">
        <v>106</v>
      </c>
      <c r="G157" s="28" t="s">
        <v>284</v>
      </c>
      <c r="H157" s="28" t="s">
        <v>285</v>
      </c>
      <c r="I157" s="27" t="s">
        <v>110</v>
      </c>
      <c r="J157" s="27" t="s">
        <v>110</v>
      </c>
      <c r="K157" s="27" t="s">
        <v>110</v>
      </c>
      <c r="L157" s="27" t="s">
        <v>111</v>
      </c>
    </row>
    <row r="158" spans="1:12" ht="19.5" customHeight="1" x14ac:dyDescent="0.2">
      <c r="A158" s="30">
        <v>37033</v>
      </c>
      <c r="B158" s="25" t="s">
        <v>186</v>
      </c>
      <c r="C158" s="27" t="s">
        <v>103</v>
      </c>
      <c r="D158" s="25" t="s">
        <v>186</v>
      </c>
      <c r="E158" s="28" t="s">
        <v>105</v>
      </c>
      <c r="F158" s="27" t="s">
        <v>116</v>
      </c>
      <c r="G158" s="28" t="s">
        <v>286</v>
      </c>
      <c r="H158" s="28" t="s">
        <v>287</v>
      </c>
      <c r="I158" s="27" t="s">
        <v>109</v>
      </c>
      <c r="J158" s="27" t="s">
        <v>110</v>
      </c>
      <c r="K158" s="27" t="s">
        <v>110</v>
      </c>
      <c r="L158" s="27" t="s">
        <v>111</v>
      </c>
    </row>
    <row r="159" spans="1:12" ht="25.5" x14ac:dyDescent="0.2">
      <c r="A159" s="30">
        <v>37032</v>
      </c>
      <c r="B159" s="25" t="s">
        <v>288</v>
      </c>
      <c r="C159" s="18" t="s">
        <v>113</v>
      </c>
      <c r="D159" s="25" t="s">
        <v>289</v>
      </c>
      <c r="E159" s="28" t="s">
        <v>290</v>
      </c>
      <c r="F159" s="27" t="s">
        <v>106</v>
      </c>
      <c r="G159" s="28" t="s">
        <v>291</v>
      </c>
      <c r="H159" s="28" t="s">
        <v>292</v>
      </c>
      <c r="I159" s="27" t="s">
        <v>110</v>
      </c>
      <c r="J159" s="27" t="s">
        <v>109</v>
      </c>
      <c r="K159" s="27" t="s">
        <v>110</v>
      </c>
      <c r="L159" s="27" t="s">
        <v>111</v>
      </c>
    </row>
    <row r="160" spans="1:12" ht="127.5" x14ac:dyDescent="0.2">
      <c r="A160" s="30">
        <v>37019</v>
      </c>
      <c r="B160" s="25" t="s">
        <v>293</v>
      </c>
      <c r="C160" s="27" t="s">
        <v>103</v>
      </c>
      <c r="D160" s="25" t="s">
        <v>293</v>
      </c>
      <c r="E160" s="28" t="s">
        <v>105</v>
      </c>
      <c r="F160" s="27" t="s">
        <v>106</v>
      </c>
      <c r="G160" s="28" t="s">
        <v>294</v>
      </c>
      <c r="H160" s="28" t="s">
        <v>295</v>
      </c>
      <c r="I160" s="27" t="s">
        <v>109</v>
      </c>
      <c r="J160" s="27" t="s">
        <v>109</v>
      </c>
      <c r="K160" s="27" t="s">
        <v>109</v>
      </c>
      <c r="L160" s="27" t="s">
        <v>111</v>
      </c>
    </row>
    <row r="161" spans="1:12" ht="114.75" x14ac:dyDescent="0.2">
      <c r="A161" s="30">
        <v>37019</v>
      </c>
      <c r="B161" s="25" t="s">
        <v>170</v>
      </c>
      <c r="C161" s="27" t="s">
        <v>103</v>
      </c>
      <c r="D161" s="25" t="s">
        <v>170</v>
      </c>
      <c r="E161" s="28" t="s">
        <v>105</v>
      </c>
      <c r="F161" s="27" t="s">
        <v>106</v>
      </c>
      <c r="G161" s="28" t="s">
        <v>296</v>
      </c>
      <c r="H161" s="28" t="s">
        <v>297</v>
      </c>
      <c r="I161" s="27" t="s">
        <v>110</v>
      </c>
      <c r="J161" s="27" t="s">
        <v>110</v>
      </c>
      <c r="K161" s="27" t="s">
        <v>110</v>
      </c>
      <c r="L161" s="27" t="s">
        <v>111</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298</v>
      </c>
      <c r="B165" s="1" t="s">
        <v>299</v>
      </c>
      <c r="C165" s="4" t="s">
        <v>300</v>
      </c>
      <c r="D165" s="33" t="s">
        <v>301</v>
      </c>
      <c r="E165" s="33" t="s">
        <v>302</v>
      </c>
    </row>
    <row r="166" spans="1:12" x14ac:dyDescent="0.2">
      <c r="A166" s="34" t="s">
        <v>303</v>
      </c>
      <c r="B166" s="35">
        <f t="shared" ref="B166:B174" si="2">C166/$C$175</f>
        <v>0</v>
      </c>
      <c r="C166" s="5"/>
      <c r="D166" s="4">
        <f>33+1+1+1+1+1+8+1+1+1+2+1+2+1+1</f>
        <v>56</v>
      </c>
      <c r="E166" s="36">
        <f t="shared" ref="E166:E173" si="3">(C166/D166)*100</f>
        <v>0</v>
      </c>
    </row>
    <row r="167" spans="1:12" x14ac:dyDescent="0.2">
      <c r="A167" s="34" t="s">
        <v>122</v>
      </c>
      <c r="B167" s="35">
        <f t="shared" si="2"/>
        <v>0.14285714285714285</v>
      </c>
      <c r="C167" s="5">
        <f>'summary 0820'!I25</f>
        <v>2</v>
      </c>
      <c r="D167" s="4">
        <f>540+17+1+1+6+10+1+2+12+2+1+1+1+3+4+3+1+1+1+8+2+1+1+6+1+1</f>
        <v>628</v>
      </c>
      <c r="E167" s="36">
        <f t="shared" si="3"/>
        <v>0.31847133757961787</v>
      </c>
    </row>
    <row r="168" spans="1:12" x14ac:dyDescent="0.2">
      <c r="A168" s="34" t="s">
        <v>103</v>
      </c>
      <c r="B168" s="35">
        <f t="shared" si="2"/>
        <v>0.35714285714285715</v>
      </c>
      <c r="C168" s="5">
        <f>'summary 0820'!I26</f>
        <v>5</v>
      </c>
      <c r="D168" s="4">
        <f>13+1+1+1+16</f>
        <v>32</v>
      </c>
      <c r="E168" s="36">
        <f t="shared" si="3"/>
        <v>15.625</v>
      </c>
    </row>
    <row r="169" spans="1:12" x14ac:dyDescent="0.2">
      <c r="A169" s="34" t="s">
        <v>304</v>
      </c>
      <c r="B169" s="35">
        <f t="shared" si="2"/>
        <v>7.1428571428571425E-2</v>
      </c>
      <c r="C169" s="5">
        <f>'summary 0820'!I27</f>
        <v>1</v>
      </c>
      <c r="D169" s="4">
        <f>36+1+1</f>
        <v>38</v>
      </c>
      <c r="E169" s="36">
        <f t="shared" si="3"/>
        <v>2.6315789473684208</v>
      </c>
    </row>
    <row r="170" spans="1:12" x14ac:dyDescent="0.2">
      <c r="A170" s="34" t="s">
        <v>305</v>
      </c>
      <c r="B170" s="35">
        <f t="shared" si="2"/>
        <v>0.21428571428571427</v>
      </c>
      <c r="C170" s="5">
        <f>'summary 0820'!I28</f>
        <v>3</v>
      </c>
      <c r="D170" s="4">
        <f>288+2+13+2+5+56+59+14+2+3+3</f>
        <v>447</v>
      </c>
      <c r="E170" s="36">
        <f t="shared" si="3"/>
        <v>0.67114093959731547</v>
      </c>
    </row>
    <row r="171" spans="1:12" x14ac:dyDescent="0.2">
      <c r="A171" s="34" t="s">
        <v>306</v>
      </c>
      <c r="B171" s="35">
        <f t="shared" si="2"/>
        <v>0</v>
      </c>
      <c r="C171" s="5"/>
      <c r="D171" s="4">
        <f>132+2+1+2+7+3+4</f>
        <v>151</v>
      </c>
      <c r="E171" s="36">
        <f t="shared" si="3"/>
        <v>0</v>
      </c>
    </row>
    <row r="172" spans="1:12" x14ac:dyDescent="0.2">
      <c r="A172" s="34" t="s">
        <v>166</v>
      </c>
      <c r="B172" s="35">
        <f t="shared" si="2"/>
        <v>7.1428571428571425E-2</v>
      </c>
      <c r="C172" s="5">
        <f>'summary 0820'!I30</f>
        <v>1</v>
      </c>
      <c r="D172" s="4">
        <v>9</v>
      </c>
      <c r="E172" s="36">
        <f t="shared" si="3"/>
        <v>11.111111111111111</v>
      </c>
    </row>
    <row r="173" spans="1:12" x14ac:dyDescent="0.2">
      <c r="A173" s="34" t="s">
        <v>268</v>
      </c>
      <c r="B173" s="35">
        <f t="shared" si="2"/>
        <v>0.14285714285714285</v>
      </c>
      <c r="C173" s="5">
        <f>'summary 0820'!I31</f>
        <v>2</v>
      </c>
      <c r="D173" s="4">
        <f>10+5+2</f>
        <v>17</v>
      </c>
      <c r="E173" s="36">
        <f t="shared" si="3"/>
        <v>11.76470588235294</v>
      </c>
    </row>
    <row r="174" spans="1:12" x14ac:dyDescent="0.2">
      <c r="A174" s="37" t="s">
        <v>307</v>
      </c>
      <c r="B174" s="35">
        <f t="shared" si="2"/>
        <v>0</v>
      </c>
      <c r="C174" s="5"/>
    </row>
    <row r="175" spans="1:12" x14ac:dyDescent="0.2">
      <c r="A175" s="37" t="s">
        <v>308</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309</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4</f>
        <v>4</v>
      </c>
    </row>
    <row r="13" spans="1:11" x14ac:dyDescent="0.2">
      <c r="A13" s="6" t="s">
        <v>106</v>
      </c>
      <c r="B13" s="7"/>
      <c r="C13" s="7" t="s">
        <v>314</v>
      </c>
      <c r="D13" s="7"/>
      <c r="E13" s="7"/>
      <c r="F13" s="7"/>
      <c r="G13" s="7"/>
      <c r="H13" s="7"/>
      <c r="I13" s="7"/>
      <c r="J13" s="7"/>
      <c r="K13" s="7">
        <f>3</f>
        <v>3</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row>
    <row r="16" spans="1:11" x14ac:dyDescent="0.2">
      <c r="A16" s="6" t="s">
        <v>315</v>
      </c>
      <c r="B16" s="7"/>
      <c r="C16" s="7" t="s">
        <v>80</v>
      </c>
      <c r="D16" s="7"/>
      <c r="E16" s="7"/>
      <c r="F16" s="7"/>
      <c r="G16" s="7"/>
      <c r="H16" s="7"/>
      <c r="I16" s="7"/>
      <c r="J16" s="7"/>
      <c r="K16" s="7">
        <f>2+1</f>
        <v>3</v>
      </c>
    </row>
    <row r="17" spans="1:11" x14ac:dyDescent="0.2">
      <c r="A17" s="6" t="s">
        <v>135</v>
      </c>
      <c r="B17" s="7"/>
      <c r="C17" s="7" t="s">
        <v>81</v>
      </c>
      <c r="D17" s="7"/>
      <c r="E17" s="7"/>
      <c r="F17" s="7"/>
      <c r="G17" s="7"/>
      <c r="H17" s="7"/>
      <c r="I17" s="7"/>
      <c r="J17" s="7"/>
      <c r="K17" s="7">
        <f>3</f>
        <v>3</v>
      </c>
    </row>
    <row r="18" spans="1:11" x14ac:dyDescent="0.2">
      <c r="A18" s="6" t="s">
        <v>141</v>
      </c>
      <c r="B18" s="7"/>
      <c r="C18" s="7" t="s">
        <v>82</v>
      </c>
      <c r="D18" s="7"/>
      <c r="E18" s="7"/>
      <c r="F18" s="7"/>
      <c r="G18" s="7"/>
      <c r="H18" s="7"/>
      <c r="I18" s="7"/>
      <c r="J18" s="7"/>
      <c r="K18" s="47">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5"/>
      <c r="J24" s="31"/>
      <c r="K24" s="31"/>
    </row>
    <row r="25" spans="1:11" x14ac:dyDescent="0.2">
      <c r="A25" s="29" t="s">
        <v>122</v>
      </c>
      <c r="B25" s="17"/>
      <c r="C25" s="17"/>
      <c r="D25" s="32"/>
      <c r="E25" s="31"/>
      <c r="F25" s="32"/>
      <c r="G25" s="32"/>
      <c r="H25" s="31"/>
      <c r="I25" s="5">
        <f>1+1</f>
        <v>2</v>
      </c>
      <c r="J25" s="31"/>
      <c r="K25" s="49"/>
    </row>
    <row r="26" spans="1:11" x14ac:dyDescent="0.2">
      <c r="A26" s="29" t="s">
        <v>103</v>
      </c>
      <c r="B26" s="17"/>
      <c r="C26" s="17"/>
      <c r="D26" s="32"/>
      <c r="E26" s="31"/>
      <c r="F26" s="32"/>
      <c r="G26" s="32"/>
      <c r="H26" s="31"/>
      <c r="I26" s="5">
        <f>5</f>
        <v>5</v>
      </c>
      <c r="J26" s="31"/>
      <c r="K26" s="32"/>
    </row>
    <row r="27" spans="1:11" x14ac:dyDescent="0.2">
      <c r="A27" s="29" t="s">
        <v>304</v>
      </c>
      <c r="B27" s="17"/>
      <c r="C27" s="17"/>
      <c r="D27" s="32"/>
      <c r="E27" s="31"/>
      <c r="F27" s="32"/>
      <c r="G27" s="32"/>
      <c r="H27" s="31"/>
      <c r="I27" s="5">
        <f>1</f>
        <v>1</v>
      </c>
      <c r="J27" s="31"/>
      <c r="K27" s="31"/>
    </row>
    <row r="28" spans="1:11" x14ac:dyDescent="0.2">
      <c r="A28" s="29" t="s">
        <v>305</v>
      </c>
      <c r="B28" s="17"/>
      <c r="C28" s="17"/>
      <c r="D28" s="32"/>
      <c r="E28" s="31"/>
      <c r="F28" s="32"/>
      <c r="G28" s="32"/>
      <c r="H28" s="31"/>
      <c r="I28" s="5">
        <f>2+1</f>
        <v>3</v>
      </c>
      <c r="J28" s="31"/>
      <c r="K28" s="31"/>
    </row>
    <row r="29" spans="1:11" x14ac:dyDescent="0.2">
      <c r="A29" s="29" t="s">
        <v>306</v>
      </c>
      <c r="B29" s="17"/>
      <c r="C29" s="17"/>
      <c r="D29" s="32"/>
      <c r="E29" s="31"/>
      <c r="F29" s="32"/>
      <c r="G29" s="32"/>
      <c r="H29" s="31"/>
      <c r="I29" s="5"/>
      <c r="J29" s="31"/>
      <c r="K29" s="32"/>
    </row>
    <row r="30" spans="1:11" x14ac:dyDescent="0.2">
      <c r="A30" s="29" t="s">
        <v>166</v>
      </c>
      <c r="B30" s="17"/>
      <c r="C30" s="17"/>
      <c r="D30" s="32"/>
      <c r="E30" s="31"/>
      <c r="F30" s="32"/>
      <c r="G30" s="32"/>
      <c r="H30" s="31"/>
      <c r="I30" s="5">
        <f>1</f>
        <v>1</v>
      </c>
      <c r="J30" s="31"/>
      <c r="K30" s="31"/>
    </row>
    <row r="31" spans="1:11" x14ac:dyDescent="0.2">
      <c r="A31" s="29" t="s">
        <v>268</v>
      </c>
      <c r="B31" s="17"/>
      <c r="C31" s="17"/>
      <c r="D31" s="32"/>
      <c r="E31" s="31"/>
      <c r="F31" s="32"/>
      <c r="G31" s="32"/>
      <c r="H31" s="31"/>
      <c r="I31" s="5">
        <f>1+1</f>
        <v>2</v>
      </c>
      <c r="J31" s="31"/>
      <c r="K31" s="31"/>
    </row>
    <row r="32" spans="1:11" ht="13.5" thickBot="1" x14ac:dyDescent="0.25">
      <c r="A32" s="50" t="s">
        <v>319</v>
      </c>
      <c r="I32" s="5"/>
      <c r="K32" s="51"/>
    </row>
    <row r="33" spans="1:11" ht="13.5" thickTop="1" x14ac:dyDescent="0.2">
      <c r="A33" s="52" t="s">
        <v>310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f>2</f>
        <v>2</v>
      </c>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10</f>
        <v>10</v>
      </c>
    </row>
    <row r="13" spans="1:11" x14ac:dyDescent="0.2">
      <c r="A13" s="6" t="s">
        <v>106</v>
      </c>
      <c r="B13" s="7"/>
      <c r="C13" s="7" t="s">
        <v>314</v>
      </c>
      <c r="D13" s="7"/>
      <c r="E13" s="7"/>
      <c r="F13" s="7"/>
      <c r="G13" s="7"/>
      <c r="H13" s="7"/>
      <c r="I13" s="7"/>
      <c r="J13" s="7"/>
      <c r="K13" s="7">
        <f>6</f>
        <v>6</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f>1</f>
        <v>1</v>
      </c>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f>1</f>
        <v>1</v>
      </c>
    </row>
    <row r="18" spans="1:11" x14ac:dyDescent="0.2">
      <c r="A18" s="6" t="s">
        <v>141</v>
      </c>
      <c r="B18" s="7"/>
      <c r="C18" s="7" t="s">
        <v>82</v>
      </c>
      <c r="D18" s="7"/>
      <c r="E18" s="7"/>
      <c r="F18" s="7"/>
      <c r="G18" s="7"/>
      <c r="H18" s="7"/>
      <c r="I18" s="7"/>
      <c r="J18" s="7"/>
      <c r="K18" s="47">
        <f>3</f>
        <v>3</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ht="25.5" x14ac:dyDescent="0.2">
      <c r="A24" s="29" t="s">
        <v>303</v>
      </c>
      <c r="B24" s="17"/>
      <c r="C24" s="17"/>
      <c r="D24" s="32"/>
      <c r="E24" s="31"/>
      <c r="F24" s="32"/>
      <c r="G24" s="32"/>
      <c r="H24" s="31"/>
      <c r="I24" s="6">
        <f>1</f>
        <v>1</v>
      </c>
      <c r="J24" s="31"/>
      <c r="K24" s="31" t="s">
        <v>43</v>
      </c>
    </row>
    <row r="25" spans="1:11" ht="25.5" x14ac:dyDescent="0.2">
      <c r="A25" s="29" t="s">
        <v>122</v>
      </c>
      <c r="B25" s="17"/>
      <c r="C25" s="17"/>
      <c r="D25" s="32"/>
      <c r="E25" s="31"/>
      <c r="F25" s="32"/>
      <c r="G25" s="32"/>
      <c r="H25" s="31"/>
      <c r="I25" s="6">
        <f>1+1+1+1</f>
        <v>4</v>
      </c>
      <c r="J25" s="31"/>
      <c r="K25" s="49" t="s">
        <v>44</v>
      </c>
    </row>
    <row r="26" spans="1:11" ht="25.5" x14ac:dyDescent="0.2">
      <c r="A26" s="29" t="s">
        <v>103</v>
      </c>
      <c r="B26" s="17"/>
      <c r="C26" s="17"/>
      <c r="D26" s="32"/>
      <c r="E26" s="31"/>
      <c r="F26" s="32"/>
      <c r="G26" s="32"/>
      <c r="H26" s="31"/>
      <c r="I26" s="6">
        <f>1+1+1+1+1+1+1+1+1+1+1+1+1</f>
        <v>13</v>
      </c>
      <c r="J26" s="31"/>
      <c r="K26" s="32" t="s">
        <v>45</v>
      </c>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1+1</f>
        <v>2</v>
      </c>
      <c r="J28" s="31"/>
      <c r="K28" s="31" t="s">
        <v>46</v>
      </c>
    </row>
    <row r="29" spans="1:11" x14ac:dyDescent="0.2">
      <c r="A29" s="29" t="s">
        <v>306</v>
      </c>
      <c r="B29" s="17"/>
      <c r="C29" s="17"/>
      <c r="D29" s="32"/>
      <c r="E29" s="31"/>
      <c r="F29" s="32"/>
      <c r="G29" s="32"/>
      <c r="H29" s="31"/>
      <c r="I29" s="6">
        <f>1+1</f>
        <v>2</v>
      </c>
      <c r="J29" s="31"/>
      <c r="K29" s="32" t="s">
        <v>47</v>
      </c>
    </row>
    <row r="30" spans="1:11" x14ac:dyDescent="0.2">
      <c r="A30" s="29" t="s">
        <v>166</v>
      </c>
      <c r="B30" s="17"/>
      <c r="C30" s="17"/>
      <c r="D30" s="32"/>
      <c r="E30" s="31"/>
      <c r="F30" s="32"/>
      <c r="G30" s="32"/>
      <c r="H30" s="31"/>
      <c r="I30" s="6"/>
      <c r="J30" s="31"/>
      <c r="K30" s="31"/>
    </row>
    <row r="31" spans="1:11" ht="15.75" customHeight="1" x14ac:dyDescent="0.2">
      <c r="A31" s="29" t="s">
        <v>268</v>
      </c>
      <c r="B31" s="17"/>
      <c r="C31" s="17"/>
      <c r="D31" s="32"/>
      <c r="E31" s="31"/>
      <c r="F31" s="32"/>
      <c r="G31" s="32"/>
      <c r="H31" s="31"/>
      <c r="I31" s="6">
        <f>1</f>
        <v>1</v>
      </c>
      <c r="J31" s="31"/>
      <c r="K31" s="31" t="s">
        <v>48</v>
      </c>
    </row>
    <row r="32" spans="1:11" ht="13.5" thickBot="1" x14ac:dyDescent="0.25">
      <c r="A32" s="50" t="s">
        <v>319</v>
      </c>
      <c r="I32" s="5"/>
      <c r="K32" s="51"/>
    </row>
    <row r="33" spans="1:11" ht="13.5" thickTop="1" x14ac:dyDescent="0.2">
      <c r="A33" s="52" t="s">
        <v>310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c r="AE1" s="1" t="s">
        <v>52</v>
      </c>
    </row>
    <row r="2" spans="1:32" x14ac:dyDescent="0.2">
      <c r="A2" s="2" t="s">
        <v>74</v>
      </c>
      <c r="B2" s="3"/>
      <c r="H2" s="4">
        <f>1+1</f>
        <v>2</v>
      </c>
      <c r="J2" s="4">
        <f>1</f>
        <v>1</v>
      </c>
      <c r="K2" s="3"/>
      <c r="L2" s="5"/>
      <c r="M2" s="3"/>
      <c r="N2" s="3"/>
      <c r="P2" s="4">
        <v>1</v>
      </c>
      <c r="AC2" s="4">
        <f>'summary 0910'!K10</f>
        <v>1</v>
      </c>
      <c r="AD2" s="4">
        <f>'summary 0917'!K10</f>
        <v>2</v>
      </c>
      <c r="AE2" s="4">
        <f>'summary 0924'!K10</f>
        <v>2</v>
      </c>
    </row>
    <row r="3" spans="1:32" x14ac:dyDescent="0.2">
      <c r="A3" s="2" t="s">
        <v>75</v>
      </c>
      <c r="B3" s="5"/>
      <c r="K3" s="5"/>
      <c r="L3" s="5"/>
      <c r="M3" s="5"/>
      <c r="N3" s="6">
        <v>1</v>
      </c>
      <c r="P3" s="4">
        <v>1</v>
      </c>
      <c r="R3" s="4">
        <f>'[6]summary 0625'!K11</f>
        <v>2</v>
      </c>
      <c r="T3" s="4">
        <f>'[6]summary 0709'!K10</f>
        <v>1</v>
      </c>
      <c r="AE3" s="4">
        <f>'summary 0924'!K11</f>
        <v>1</v>
      </c>
    </row>
    <row r="4" spans="1:32"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row>
    <row r="5" spans="1:32"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row>
    <row r="6" spans="1:32"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2"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2"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2"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row>
    <row r="10" spans="1:32"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2"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303</v>
      </c>
      <c r="Y15" s="4">
        <f>[7]Aug!$U$24+[7]Aug!$U$9</f>
        <v>3</v>
      </c>
      <c r="Z15" s="4">
        <f>[7]Aug!$AB$27</f>
        <v>1</v>
      </c>
      <c r="AB15" s="4">
        <f>3</f>
        <v>3</v>
      </c>
      <c r="AC15" s="4">
        <f>2</f>
        <v>2</v>
      </c>
      <c r="AD15" s="4">
        <v>3</v>
      </c>
      <c r="AE15" s="4">
        <f>7+1</f>
        <v>8</v>
      </c>
      <c r="AF15" s="4" t="s">
        <v>303</v>
      </c>
    </row>
    <row r="16" spans="1:32" x14ac:dyDescent="0.2">
      <c r="A16" s="4" t="s">
        <v>122</v>
      </c>
      <c r="X16" s="4">
        <f>[7]Aug!$N$22+[7]Aug!$N$20+[7]Aug!$N$7+[7]Aug!$N$8</f>
        <v>14</v>
      </c>
      <c r="Y16" s="4">
        <f>[7]Aug!$U$20+[7]Aug!$U$22+[7]Aug!$U$16</f>
        <v>3</v>
      </c>
      <c r="Z16" s="4">
        <f>[7]Aug!$AB$22+[7]Aug!$AB$7+[7]Aug!$AB$8</f>
        <v>8</v>
      </c>
      <c r="AA16" s="4">
        <f>[7]Aug!$AI$16+1</f>
        <v>2</v>
      </c>
      <c r="AB16" s="4">
        <f>1+1+5+2</f>
        <v>9</v>
      </c>
      <c r="AC16" s="4">
        <f>1+4+12</f>
        <v>17</v>
      </c>
      <c r="AD16" s="4">
        <v>57</v>
      </c>
      <c r="AE16" s="4">
        <f>14+1+1</f>
        <v>16</v>
      </c>
      <c r="AF16" s="4" t="s">
        <v>122</v>
      </c>
    </row>
    <row r="17" spans="1:32" x14ac:dyDescent="0.2">
      <c r="A17" s="4" t="s">
        <v>268</v>
      </c>
      <c r="AF17" s="4" t="s">
        <v>268</v>
      </c>
    </row>
    <row r="18" spans="1:32" x14ac:dyDescent="0.2">
      <c r="A18" s="4" t="s">
        <v>103</v>
      </c>
      <c r="AF18" s="4" t="s">
        <v>103</v>
      </c>
    </row>
    <row r="19" spans="1:32" x14ac:dyDescent="0.2">
      <c r="A19" s="4" t="s">
        <v>166</v>
      </c>
      <c r="AF19" s="4" t="s">
        <v>166</v>
      </c>
    </row>
    <row r="20" spans="1:32" x14ac:dyDescent="0.2">
      <c r="A20" s="4" t="s">
        <v>385</v>
      </c>
      <c r="X20" s="4">
        <f>[7]Aug!$N$21+[7]Aug!$N$15</f>
        <v>6</v>
      </c>
      <c r="Y20" s="4">
        <f>[7]Aug!$U$26+[7]Aug!$U$21</f>
        <v>7</v>
      </c>
      <c r="Z20" s="4">
        <f>[7]Aug!$AB$26+[7]Aug!$AB$21</f>
        <v>3</v>
      </c>
      <c r="AA20" s="4">
        <f>[7]Aug!$AI$26+[7]Aug!$AI$21</f>
        <v>11</v>
      </c>
      <c r="AB20" s="4">
        <f>1</f>
        <v>1</v>
      </c>
      <c r="AC20" s="4">
        <f>14+3</f>
        <v>17</v>
      </c>
      <c r="AD20" s="4">
        <v>6</v>
      </c>
      <c r="AE20" s="4">
        <v>5</v>
      </c>
      <c r="AF20" s="4" t="s">
        <v>385</v>
      </c>
    </row>
    <row r="22" spans="1:32" x14ac:dyDescent="0.2">
      <c r="A22" s="4" t="s">
        <v>382</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386</v>
      </c>
    </row>
    <row r="24" spans="1:32" x14ac:dyDescent="0.2">
      <c r="A24" s="4" t="s">
        <v>383</v>
      </c>
      <c r="AF24" s="4" t="s">
        <v>383</v>
      </c>
    </row>
    <row r="111" spans="1:12" x14ac:dyDescent="0.2">
      <c r="A111" s="10" t="s">
        <v>380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85</v>
      </c>
      <c r="B113" s="11"/>
      <c r="C113" s="11"/>
      <c r="D113" s="11"/>
      <c r="E113" s="11"/>
      <c r="F113" s="12"/>
      <c r="G113" s="11"/>
      <c r="H113" s="11"/>
      <c r="I113" s="12"/>
      <c r="J113" s="12"/>
      <c r="K113" s="12"/>
      <c r="L113" s="11"/>
    </row>
    <row r="114" spans="1:12" x14ac:dyDescent="0.2">
      <c r="A114" s="11" t="s">
        <v>320</v>
      </c>
      <c r="B114" s="11"/>
      <c r="C114" s="11"/>
      <c r="D114" s="11"/>
      <c r="E114" s="11"/>
      <c r="F114" s="12"/>
      <c r="G114" s="11"/>
      <c r="H114" s="11"/>
      <c r="I114" s="12"/>
      <c r="J114" s="12"/>
      <c r="K114" s="12"/>
      <c r="L114" s="11"/>
    </row>
    <row r="115" spans="1:12" x14ac:dyDescent="0.2">
      <c r="A115" s="11" t="s">
        <v>321</v>
      </c>
      <c r="B115" s="11"/>
      <c r="C115" s="11"/>
      <c r="D115" s="11"/>
      <c r="E115" s="11"/>
      <c r="F115" s="12"/>
      <c r="G115" s="11"/>
      <c r="H115" s="11"/>
      <c r="I115" s="12"/>
      <c r="J115" s="12"/>
      <c r="K115" s="12"/>
      <c r="L115" s="11"/>
    </row>
    <row r="116" spans="1:12" x14ac:dyDescent="0.2">
      <c r="A116" s="11" t="s">
        <v>322</v>
      </c>
      <c r="B116" s="11"/>
      <c r="C116" s="11"/>
      <c r="D116" s="11"/>
      <c r="E116" s="11"/>
      <c r="F116" s="12"/>
      <c r="G116" s="11"/>
      <c r="H116" s="11"/>
      <c r="I116" s="12"/>
      <c r="J116" s="12"/>
      <c r="K116" s="12"/>
      <c r="L116" s="11"/>
    </row>
    <row r="117" spans="1:12" x14ac:dyDescent="0.2">
      <c r="A117" s="11" t="s">
        <v>323</v>
      </c>
      <c r="B117" s="11"/>
      <c r="C117" s="11"/>
      <c r="D117" s="11"/>
      <c r="E117" s="11"/>
      <c r="F117" s="12"/>
      <c r="G117" s="11"/>
      <c r="H117" s="11"/>
      <c r="I117" s="12"/>
      <c r="J117" s="12"/>
      <c r="K117" s="12"/>
      <c r="L117" s="11"/>
    </row>
    <row r="118" spans="1:12" x14ac:dyDescent="0.2">
      <c r="A118" s="11" t="s">
        <v>324</v>
      </c>
      <c r="B118" s="11"/>
      <c r="C118" s="11"/>
      <c r="D118" s="11"/>
      <c r="E118" s="11"/>
      <c r="F118" s="12"/>
      <c r="G118" s="11"/>
      <c r="H118" s="11"/>
      <c r="I118" s="12"/>
      <c r="J118" s="12"/>
      <c r="K118" s="12"/>
      <c r="L118" s="11"/>
    </row>
    <row r="119" spans="1:12" x14ac:dyDescent="0.2">
      <c r="A119" s="11" t="s">
        <v>325</v>
      </c>
      <c r="B119" s="11"/>
      <c r="C119" s="11"/>
      <c r="D119" s="11"/>
      <c r="E119" s="11"/>
      <c r="F119" s="12"/>
      <c r="G119" s="11"/>
      <c r="H119" s="11"/>
      <c r="I119" s="12"/>
      <c r="J119" s="12"/>
      <c r="K119" s="12"/>
      <c r="L119" s="11"/>
    </row>
    <row r="120" spans="1:12" x14ac:dyDescent="0.2">
      <c r="A120" s="11" t="s">
        <v>326</v>
      </c>
      <c r="B120" s="11"/>
      <c r="C120" s="11"/>
      <c r="D120" s="11"/>
      <c r="E120" s="11"/>
      <c r="F120" s="12"/>
      <c r="G120" s="11"/>
      <c r="H120" s="11"/>
      <c r="I120" s="12"/>
      <c r="J120" s="12"/>
      <c r="K120" s="12"/>
      <c r="L120" s="11"/>
    </row>
    <row r="121" spans="1:12" x14ac:dyDescent="0.2">
      <c r="A121" s="11" t="s">
        <v>327</v>
      </c>
      <c r="B121" s="11"/>
      <c r="C121" s="11"/>
      <c r="D121" s="11"/>
      <c r="E121" s="11"/>
      <c r="F121" s="12"/>
      <c r="G121" s="11"/>
      <c r="H121" s="11"/>
      <c r="I121" s="12"/>
      <c r="J121" s="12"/>
      <c r="K121" s="12"/>
      <c r="L121" s="11"/>
    </row>
    <row r="122" spans="1:12" x14ac:dyDescent="0.2">
      <c r="A122" s="11" t="s">
        <v>328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86</v>
      </c>
      <c r="F124" s="14"/>
      <c r="G124" s="14"/>
      <c r="H124" s="14"/>
      <c r="I124" s="14" t="s">
        <v>87</v>
      </c>
      <c r="J124" s="14" t="s">
        <v>88</v>
      </c>
      <c r="K124" s="14" t="s">
        <v>89</v>
      </c>
      <c r="L124" s="14" t="s">
        <v>90</v>
      </c>
    </row>
    <row r="125" spans="1:12" x14ac:dyDescent="0.2">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
      <c r="A126" s="14"/>
      <c r="B126" s="14"/>
      <c r="C126" s="14"/>
      <c r="D126" s="14"/>
      <c r="E126" s="14"/>
      <c r="F126" s="14"/>
      <c r="G126" s="14"/>
      <c r="H126" s="14"/>
      <c r="I126" s="14"/>
      <c r="J126" s="14"/>
      <c r="K126" s="14"/>
      <c r="L126" s="14"/>
    </row>
    <row r="127" spans="1:12" ht="25.5" x14ac:dyDescent="0.2">
      <c r="A127" s="24">
        <v>37162</v>
      </c>
      <c r="B127" s="18" t="s">
        <v>479</v>
      </c>
      <c r="C127" s="18" t="s">
        <v>303</v>
      </c>
      <c r="D127" s="18" t="s">
        <v>414</v>
      </c>
      <c r="E127" s="18" t="s">
        <v>415</v>
      </c>
      <c r="F127" s="18" t="s">
        <v>250</v>
      </c>
      <c r="G127" s="17" t="s">
        <v>480</v>
      </c>
      <c r="H127" s="18"/>
      <c r="I127" s="18" t="s">
        <v>109</v>
      </c>
      <c r="J127" s="18" t="s">
        <v>109</v>
      </c>
      <c r="K127" s="18" t="s">
        <v>109</v>
      </c>
      <c r="L127" s="18" t="s">
        <v>331</v>
      </c>
    </row>
    <row r="128" spans="1:12" ht="25.5" x14ac:dyDescent="0.2">
      <c r="A128" s="24">
        <v>37162</v>
      </c>
      <c r="B128" s="18" t="s">
        <v>146</v>
      </c>
      <c r="C128" s="18" t="s">
        <v>113</v>
      </c>
      <c r="D128" s="18" t="s">
        <v>147</v>
      </c>
      <c r="E128" s="18" t="s">
        <v>115</v>
      </c>
      <c r="F128" s="18" t="s">
        <v>250</v>
      </c>
      <c r="G128" s="17" t="s">
        <v>481</v>
      </c>
      <c r="H128" s="18"/>
      <c r="I128" s="18" t="s">
        <v>109</v>
      </c>
      <c r="J128" s="18" t="s">
        <v>109</v>
      </c>
      <c r="K128" s="18" t="s">
        <v>109</v>
      </c>
      <c r="L128" s="18" t="s">
        <v>331</v>
      </c>
    </row>
    <row r="129" spans="1:25" x14ac:dyDescent="0.2">
      <c r="A129" s="24">
        <v>37162</v>
      </c>
      <c r="B129" s="18" t="s">
        <v>341</v>
      </c>
      <c r="C129" s="18" t="s">
        <v>103</v>
      </c>
      <c r="D129" s="18" t="s">
        <v>445</v>
      </c>
      <c r="E129" s="18" t="s">
        <v>446</v>
      </c>
      <c r="F129" s="18" t="s">
        <v>130</v>
      </c>
      <c r="G129" s="17" t="s">
        <v>482</v>
      </c>
      <c r="H129" s="18"/>
      <c r="I129" s="18" t="s">
        <v>110</v>
      </c>
      <c r="J129" s="18" t="s">
        <v>110</v>
      </c>
      <c r="K129" s="18" t="s">
        <v>110</v>
      </c>
      <c r="L129" s="18" t="s">
        <v>331</v>
      </c>
    </row>
    <row r="130" spans="1:25" ht="23.25" customHeight="1" x14ac:dyDescent="0.2">
      <c r="A130" s="24">
        <v>37162</v>
      </c>
      <c r="B130" s="18" t="s">
        <v>483</v>
      </c>
      <c r="C130" s="18" t="s">
        <v>103</v>
      </c>
      <c r="D130" s="18" t="s">
        <v>188</v>
      </c>
      <c r="E130" s="18" t="s">
        <v>354</v>
      </c>
      <c r="F130" s="18" t="s">
        <v>135</v>
      </c>
      <c r="G130" s="17" t="s">
        <v>410</v>
      </c>
      <c r="H130" s="18"/>
      <c r="I130" s="18" t="s">
        <v>110</v>
      </c>
      <c r="J130" s="18" t="s">
        <v>109</v>
      </c>
      <c r="K130" s="18" t="s">
        <v>110</v>
      </c>
      <c r="L130" s="18" t="s">
        <v>331</v>
      </c>
    </row>
    <row r="131" spans="1:25" ht="24.75" customHeight="1" x14ac:dyDescent="0.2">
      <c r="A131" s="24">
        <v>37162</v>
      </c>
      <c r="B131" s="18" t="s">
        <v>367</v>
      </c>
      <c r="C131" s="18" t="s">
        <v>103</v>
      </c>
      <c r="D131" s="18" t="s">
        <v>104</v>
      </c>
      <c r="E131" s="18" t="s">
        <v>105</v>
      </c>
      <c r="F131" s="18" t="s">
        <v>106</v>
      </c>
      <c r="G131" s="17" t="s">
        <v>484</v>
      </c>
      <c r="H131" s="18"/>
      <c r="I131" s="18" t="s">
        <v>109</v>
      </c>
      <c r="J131" s="18" t="s">
        <v>109</v>
      </c>
      <c r="K131" s="18" t="s">
        <v>110</v>
      </c>
      <c r="L131" s="18" t="s">
        <v>331</v>
      </c>
    </row>
    <row r="132" spans="1:25" ht="25.5" x14ac:dyDescent="0.2">
      <c r="A132" s="24">
        <v>37161</v>
      </c>
      <c r="B132" s="18" t="s">
        <v>485</v>
      </c>
      <c r="C132" s="18"/>
      <c r="D132" s="18"/>
      <c r="E132" s="18"/>
      <c r="F132" s="18" t="s">
        <v>135</v>
      </c>
      <c r="G132" s="17" t="s">
        <v>486</v>
      </c>
      <c r="H132" s="18"/>
      <c r="I132" s="18" t="s">
        <v>110</v>
      </c>
      <c r="J132" s="18" t="s">
        <v>109</v>
      </c>
      <c r="K132" s="18" t="s">
        <v>110</v>
      </c>
      <c r="L132" s="18" t="s">
        <v>331</v>
      </c>
      <c r="M132" s="22"/>
      <c r="N132" s="22"/>
      <c r="O132" s="22"/>
      <c r="P132" s="22"/>
      <c r="Q132" s="22"/>
      <c r="R132" s="22"/>
      <c r="S132" s="22"/>
      <c r="T132" s="22"/>
      <c r="U132" s="22"/>
      <c r="V132" s="22"/>
      <c r="W132" s="22"/>
      <c r="X132" s="22"/>
      <c r="Y132" s="22"/>
    </row>
    <row r="133" spans="1:25" ht="51" x14ac:dyDescent="0.2">
      <c r="A133" s="24">
        <v>37160</v>
      </c>
      <c r="B133" s="17" t="s">
        <v>487</v>
      </c>
      <c r="C133" s="18" t="s">
        <v>113</v>
      </c>
      <c r="D133" s="18" t="s">
        <v>488</v>
      </c>
      <c r="E133" s="18" t="s">
        <v>115</v>
      </c>
      <c r="F133" s="18" t="s">
        <v>130</v>
      </c>
      <c r="G133" s="17" t="s">
        <v>489</v>
      </c>
      <c r="H133" s="18"/>
      <c r="I133" s="18" t="s">
        <v>109</v>
      </c>
      <c r="J133" s="18" t="s">
        <v>110</v>
      </c>
      <c r="K133" s="18" t="s">
        <v>109</v>
      </c>
      <c r="L133" s="18" t="s">
        <v>331</v>
      </c>
      <c r="M133" s="22"/>
      <c r="N133" s="22"/>
      <c r="O133" s="22"/>
      <c r="P133" s="22"/>
      <c r="Q133" s="22"/>
      <c r="R133" s="22"/>
      <c r="S133" s="22"/>
      <c r="T133" s="22"/>
      <c r="U133" s="22"/>
      <c r="V133" s="22"/>
      <c r="W133" s="22"/>
      <c r="X133" s="22"/>
      <c r="Y133" s="22"/>
    </row>
    <row r="134" spans="1:25" ht="38.25" x14ac:dyDescent="0.2">
      <c r="A134" s="24">
        <v>37160</v>
      </c>
      <c r="B134" s="18" t="s">
        <v>490</v>
      </c>
      <c r="C134" s="18" t="s">
        <v>113</v>
      </c>
      <c r="D134" s="18" t="s">
        <v>442</v>
      </c>
      <c r="E134" s="18" t="s">
        <v>174</v>
      </c>
      <c r="F134" s="18" t="s">
        <v>130</v>
      </c>
      <c r="G134" s="17" t="s">
        <v>491</v>
      </c>
      <c r="H134" s="18"/>
      <c r="I134" s="18" t="s">
        <v>110</v>
      </c>
      <c r="J134" s="18" t="s">
        <v>109</v>
      </c>
      <c r="K134" s="18" t="s">
        <v>109</v>
      </c>
      <c r="L134" s="18" t="s">
        <v>331</v>
      </c>
      <c r="M134" s="22"/>
      <c r="N134" s="22"/>
      <c r="O134" s="22"/>
      <c r="P134" s="22"/>
      <c r="Q134" s="22"/>
      <c r="R134" s="22"/>
      <c r="S134" s="22"/>
      <c r="T134" s="22"/>
      <c r="U134" s="22"/>
      <c r="V134" s="22"/>
      <c r="W134" s="22"/>
      <c r="X134" s="22"/>
      <c r="Y134" s="22"/>
    </row>
    <row r="135" spans="1:25" ht="55.5" customHeight="1" x14ac:dyDescent="0.2">
      <c r="A135" s="24">
        <v>37159</v>
      </c>
      <c r="B135" s="18" t="s">
        <v>427</v>
      </c>
      <c r="C135" s="18" t="s">
        <v>303</v>
      </c>
      <c r="D135" s="18" t="s">
        <v>428</v>
      </c>
      <c r="E135" s="18" t="s">
        <v>429</v>
      </c>
      <c r="F135" s="18" t="s">
        <v>135</v>
      </c>
      <c r="G135" s="17" t="s">
        <v>492</v>
      </c>
      <c r="H135" s="18"/>
      <c r="I135" s="18" t="s">
        <v>110</v>
      </c>
      <c r="J135" s="18" t="s">
        <v>109</v>
      </c>
      <c r="K135" s="18" t="s">
        <v>110</v>
      </c>
      <c r="L135" s="18" t="s">
        <v>331</v>
      </c>
      <c r="M135" s="22"/>
      <c r="N135" s="22"/>
      <c r="O135" s="22"/>
      <c r="P135" s="22"/>
      <c r="Q135" s="22"/>
      <c r="R135" s="22"/>
      <c r="S135" s="22"/>
      <c r="T135" s="22"/>
      <c r="U135" s="22"/>
      <c r="V135" s="22"/>
      <c r="W135" s="22"/>
      <c r="X135" s="22"/>
      <c r="Y135" s="22"/>
    </row>
    <row r="136" spans="1:25" ht="63.75" x14ac:dyDescent="0.2">
      <c r="A136" s="24">
        <v>37159</v>
      </c>
      <c r="B136" s="18" t="s">
        <v>293</v>
      </c>
      <c r="C136" s="18" t="s">
        <v>103</v>
      </c>
      <c r="D136" s="18" t="s">
        <v>104</v>
      </c>
      <c r="E136" s="18" t="s">
        <v>105</v>
      </c>
      <c r="F136" s="18" t="s">
        <v>106</v>
      </c>
      <c r="G136" s="17" t="s">
        <v>493</v>
      </c>
      <c r="H136" s="18"/>
      <c r="I136" s="18" t="s">
        <v>109</v>
      </c>
      <c r="J136" s="18" t="s">
        <v>109</v>
      </c>
      <c r="K136" s="18" t="s">
        <v>109</v>
      </c>
      <c r="L136" s="18" t="s">
        <v>331</v>
      </c>
      <c r="M136" s="22"/>
      <c r="N136" s="22"/>
      <c r="O136" s="22"/>
      <c r="P136" s="22"/>
      <c r="Q136" s="22"/>
      <c r="R136" s="22"/>
      <c r="S136" s="22"/>
      <c r="T136" s="22"/>
      <c r="U136" s="22"/>
      <c r="V136" s="22"/>
      <c r="W136" s="22"/>
      <c r="X136" s="22"/>
      <c r="Y136" s="22"/>
    </row>
    <row r="137" spans="1:25" ht="51" x14ac:dyDescent="0.2">
      <c r="A137" s="24">
        <v>37159</v>
      </c>
      <c r="B137" s="18" t="s">
        <v>494</v>
      </c>
      <c r="C137" s="18" t="s">
        <v>103</v>
      </c>
      <c r="D137" s="18" t="s">
        <v>104</v>
      </c>
      <c r="E137" s="18" t="s">
        <v>105</v>
      </c>
      <c r="F137" s="18" t="s">
        <v>106</v>
      </c>
      <c r="G137" s="17" t="s">
        <v>495</v>
      </c>
      <c r="H137" s="18"/>
      <c r="I137" s="18" t="s">
        <v>109</v>
      </c>
      <c r="J137" s="18" t="s">
        <v>109</v>
      </c>
      <c r="K137" s="18" t="s">
        <v>109</v>
      </c>
      <c r="L137" s="18" t="s">
        <v>331</v>
      </c>
      <c r="M137" s="22"/>
      <c r="N137" s="22"/>
      <c r="O137" s="22"/>
      <c r="P137" s="22"/>
      <c r="Q137" s="22"/>
      <c r="R137" s="22"/>
      <c r="S137" s="22"/>
      <c r="T137" s="22"/>
      <c r="U137" s="22"/>
      <c r="V137" s="22"/>
      <c r="W137" s="22"/>
      <c r="X137" s="22"/>
      <c r="Y137" s="22"/>
    </row>
    <row r="138" spans="1:25" ht="38.25" x14ac:dyDescent="0.2">
      <c r="A138" s="24">
        <v>37158</v>
      </c>
      <c r="B138" s="18" t="s">
        <v>496</v>
      </c>
      <c r="C138" s="18" t="s">
        <v>113</v>
      </c>
      <c r="D138" s="18" t="s">
        <v>497</v>
      </c>
      <c r="E138" s="18" t="s">
        <v>174</v>
      </c>
      <c r="F138" s="18" t="s">
        <v>130</v>
      </c>
      <c r="G138" s="17" t="s">
        <v>498</v>
      </c>
      <c r="H138" s="18"/>
      <c r="I138" s="18" t="s">
        <v>109</v>
      </c>
      <c r="J138" s="18" t="s">
        <v>109</v>
      </c>
      <c r="K138" s="18" t="s">
        <v>109</v>
      </c>
      <c r="L138" s="18" t="s">
        <v>331</v>
      </c>
      <c r="M138" s="22"/>
      <c r="N138" s="22"/>
      <c r="O138" s="22"/>
      <c r="P138" s="22"/>
      <c r="Q138" s="22"/>
      <c r="R138" s="22"/>
      <c r="S138" s="22"/>
      <c r="T138" s="22"/>
      <c r="U138" s="22"/>
      <c r="V138" s="22"/>
      <c r="W138" s="22"/>
      <c r="X138" s="22"/>
      <c r="Y138" s="22"/>
    </row>
    <row r="139" spans="1:25" ht="38.25" x14ac:dyDescent="0.2">
      <c r="A139" s="24">
        <v>37158</v>
      </c>
      <c r="B139" s="18" t="s">
        <v>293</v>
      </c>
      <c r="C139" s="18" t="s">
        <v>103</v>
      </c>
      <c r="D139" s="18" t="s">
        <v>293</v>
      </c>
      <c r="E139" s="18" t="s">
        <v>105</v>
      </c>
      <c r="F139" s="18" t="s">
        <v>313</v>
      </c>
      <c r="G139" s="17" t="s">
        <v>49</v>
      </c>
      <c r="H139" s="18"/>
      <c r="I139" s="18" t="s">
        <v>109</v>
      </c>
      <c r="J139" s="18" t="s">
        <v>109</v>
      </c>
      <c r="K139" s="18" t="s">
        <v>110</v>
      </c>
      <c r="L139" s="18" t="s">
        <v>331</v>
      </c>
      <c r="M139" s="22"/>
      <c r="N139" s="22"/>
      <c r="O139" s="22"/>
      <c r="P139" s="22"/>
      <c r="Q139" s="22"/>
      <c r="R139" s="22"/>
      <c r="S139" s="22"/>
      <c r="T139" s="22"/>
      <c r="U139" s="22"/>
      <c r="V139" s="22"/>
      <c r="W139" s="22"/>
      <c r="X139" s="22"/>
      <c r="Y139" s="22"/>
    </row>
    <row r="140" spans="1:25" ht="63.75" x14ac:dyDescent="0.2">
      <c r="A140" s="24">
        <v>37158</v>
      </c>
      <c r="B140" s="18" t="s">
        <v>50</v>
      </c>
      <c r="C140" s="18" t="s">
        <v>103</v>
      </c>
      <c r="D140" s="18" t="s">
        <v>104</v>
      </c>
      <c r="E140" s="18" t="s">
        <v>105</v>
      </c>
      <c r="F140" s="18" t="s">
        <v>106</v>
      </c>
      <c r="G140" s="17" t="s">
        <v>51</v>
      </c>
      <c r="H140" s="18"/>
      <c r="I140" s="18" t="s">
        <v>110</v>
      </c>
      <c r="J140" s="18" t="s">
        <v>109</v>
      </c>
      <c r="K140" s="18" t="s">
        <v>110</v>
      </c>
      <c r="L140" s="18" t="s">
        <v>331</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298</v>
      </c>
      <c r="B187" s="1" t="s">
        <v>299</v>
      </c>
      <c r="C187" s="4" t="s">
        <v>300</v>
      </c>
      <c r="D187" s="33" t="s">
        <v>301</v>
      </c>
      <c r="E187" s="33" t="s">
        <v>302</v>
      </c>
    </row>
    <row r="188" spans="1:12" x14ac:dyDescent="0.2">
      <c r="A188" s="34" t="s">
        <v>303</v>
      </c>
      <c r="B188" s="35">
        <f t="shared" ref="B188:B196" si="3">C188/$C$197</f>
        <v>0.14285714285714285</v>
      </c>
      <c r="C188" s="5">
        <f>'summary 0924'!I24</f>
        <v>2</v>
      </c>
      <c r="D188" s="4">
        <f>33+1+1+1+1+1+8+1+1+1+2+1+2+1+1+1+2+3+8</f>
        <v>70</v>
      </c>
      <c r="E188" s="36">
        <f t="shared" ref="E188:E195" si="4">(C188/D188)*100</f>
        <v>2.8571428571428572</v>
      </c>
    </row>
    <row r="189" spans="1:12" x14ac:dyDescent="0.2">
      <c r="A189" s="34" t="s">
        <v>122</v>
      </c>
      <c r="B189" s="35">
        <f t="shared" si="3"/>
        <v>0</v>
      </c>
      <c r="C189" s="5">
        <f>'summary 0924'!I25</f>
        <v>0</v>
      </c>
      <c r="D189" s="4">
        <f>540+17+1+1+6+10+1+2+12+2+1+1+1+3+4+3+1+1+1+8+2+1+1+6+1+1+2+1+2+1+4+1+1+1+12+4+57+16</f>
        <v>730</v>
      </c>
      <c r="E189" s="36">
        <f t="shared" si="4"/>
        <v>0</v>
      </c>
    </row>
    <row r="190" spans="1:12" x14ac:dyDescent="0.2">
      <c r="A190" s="34" t="s">
        <v>103</v>
      </c>
      <c r="B190" s="35">
        <f t="shared" si="3"/>
        <v>0.5714285714285714</v>
      </c>
      <c r="C190" s="5">
        <f>'summary 0924'!I26</f>
        <v>8</v>
      </c>
      <c r="D190" s="4">
        <f>13+1+1+1+16+10</f>
        <v>42</v>
      </c>
      <c r="E190" s="36">
        <f t="shared" si="4"/>
        <v>19.047619047619047</v>
      </c>
    </row>
    <row r="191" spans="1:12" x14ac:dyDescent="0.2">
      <c r="A191" s="34" t="s">
        <v>304</v>
      </c>
      <c r="B191" s="35">
        <f t="shared" si="3"/>
        <v>0</v>
      </c>
      <c r="C191" s="5">
        <f>'summary 0924'!I27</f>
        <v>0</v>
      </c>
      <c r="D191" s="4">
        <f>36+1+1+2</f>
        <v>40</v>
      </c>
      <c r="E191" s="36">
        <f t="shared" si="4"/>
        <v>0</v>
      </c>
    </row>
    <row r="192" spans="1:12" x14ac:dyDescent="0.2">
      <c r="A192" s="34" t="s">
        <v>305</v>
      </c>
      <c r="B192" s="35">
        <f t="shared" si="3"/>
        <v>0.14285714285714285</v>
      </c>
      <c r="C192" s="5">
        <f>'summary 0924'!I28</f>
        <v>2</v>
      </c>
      <c r="D192" s="4">
        <f>288+2+13+2+5+56+59+14+2+3+3+1+4+14</f>
        <v>466</v>
      </c>
      <c r="E192" s="36">
        <f t="shared" si="4"/>
        <v>0.42918454935622319</v>
      </c>
    </row>
    <row r="193" spans="1:5" x14ac:dyDescent="0.2">
      <c r="A193" s="34" t="s">
        <v>306</v>
      </c>
      <c r="B193" s="35">
        <f t="shared" si="3"/>
        <v>7.1428571428571425E-2</v>
      </c>
      <c r="C193" s="5">
        <f>'summary 0924'!I29</f>
        <v>1</v>
      </c>
      <c r="D193" s="4">
        <f>132+2+1+2+7+3+4+2+7+1+3+4+5</f>
        <v>173</v>
      </c>
      <c r="E193" s="36">
        <f t="shared" si="4"/>
        <v>0.57803468208092479</v>
      </c>
    </row>
    <row r="194" spans="1:5" x14ac:dyDescent="0.2">
      <c r="A194" s="34" t="s">
        <v>166</v>
      </c>
      <c r="B194" s="35">
        <f t="shared" si="3"/>
        <v>0</v>
      </c>
      <c r="C194" s="5">
        <f>'summary 0924'!I30</f>
        <v>0</v>
      </c>
      <c r="D194" s="4">
        <v>9</v>
      </c>
      <c r="E194" s="36">
        <f t="shared" si="4"/>
        <v>0</v>
      </c>
    </row>
    <row r="195" spans="1:5" x14ac:dyDescent="0.2">
      <c r="A195" s="34" t="s">
        <v>268</v>
      </c>
      <c r="B195" s="35">
        <f t="shared" si="3"/>
        <v>0</v>
      </c>
      <c r="C195" s="5">
        <f>'summary 0924'!I31</f>
        <v>0</v>
      </c>
      <c r="D195" s="4">
        <f>10+5+2</f>
        <v>17</v>
      </c>
      <c r="E195" s="36">
        <f t="shared" si="4"/>
        <v>0</v>
      </c>
    </row>
    <row r="196" spans="1:5" x14ac:dyDescent="0.2">
      <c r="A196" s="37" t="s">
        <v>307</v>
      </c>
      <c r="B196" s="35">
        <f t="shared" si="3"/>
        <v>7.1428571428571425E-2</v>
      </c>
      <c r="C196" s="5">
        <f>'summary 0924'!I32</f>
        <v>1</v>
      </c>
    </row>
    <row r="197" spans="1:5" x14ac:dyDescent="0.2">
      <c r="A197" s="37" t="s">
        <v>308</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v>2</v>
      </c>
    </row>
    <row r="11" spans="1:11" x14ac:dyDescent="0.2">
      <c r="A11" s="6" t="s">
        <v>313</v>
      </c>
      <c r="B11" s="7"/>
      <c r="C11" s="7" t="s">
        <v>75</v>
      </c>
      <c r="D11" s="7"/>
      <c r="E11" s="7"/>
      <c r="F11" s="7"/>
      <c r="G11" s="7"/>
      <c r="H11" s="7"/>
      <c r="I11" s="7"/>
      <c r="J11" s="7"/>
      <c r="K11" s="7">
        <v>1</v>
      </c>
    </row>
    <row r="12" spans="1:11" x14ac:dyDescent="0.2">
      <c r="A12" s="6" t="s">
        <v>130</v>
      </c>
      <c r="B12" s="7"/>
      <c r="C12" s="7" t="s">
        <v>76</v>
      </c>
      <c r="D12" s="7"/>
      <c r="E12" s="7"/>
      <c r="F12" s="7"/>
      <c r="G12" s="7"/>
      <c r="H12" s="7"/>
      <c r="I12" s="7"/>
      <c r="J12" s="7"/>
      <c r="K12" s="7">
        <f>1+3</f>
        <v>4</v>
      </c>
    </row>
    <row r="13" spans="1:11" x14ac:dyDescent="0.2">
      <c r="A13" s="6" t="s">
        <v>106</v>
      </c>
      <c r="B13" s="7"/>
      <c r="C13" s="7" t="s">
        <v>314</v>
      </c>
      <c r="D13" s="7"/>
      <c r="E13" s="7"/>
      <c r="F13" s="7"/>
      <c r="G13" s="7"/>
      <c r="H13" s="7"/>
      <c r="I13" s="7"/>
      <c r="J13" s="7"/>
      <c r="K13" s="7">
        <v>4</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v>3</v>
      </c>
    </row>
    <row r="18" spans="1:11" x14ac:dyDescent="0.2">
      <c r="A18" s="6" t="s">
        <v>141</v>
      </c>
      <c r="B18" s="7"/>
      <c r="C18" s="7" t="s">
        <v>82</v>
      </c>
      <c r="D18" s="7"/>
      <c r="E18" s="7"/>
      <c r="F18" s="7"/>
      <c r="G18" s="7"/>
      <c r="H18" s="7"/>
      <c r="I18" s="7"/>
      <c r="J18" s="7"/>
      <c r="K18" s="47"/>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f>1+1</f>
        <v>2</v>
      </c>
      <c r="J24" s="31"/>
      <c r="K24" s="31"/>
    </row>
    <row r="25" spans="1:11" x14ac:dyDescent="0.2">
      <c r="A25" s="29" t="s">
        <v>122</v>
      </c>
      <c r="B25" s="17"/>
      <c r="C25" s="17"/>
      <c r="D25" s="32"/>
      <c r="E25" s="31"/>
      <c r="F25" s="32"/>
      <c r="G25" s="32"/>
      <c r="H25" s="31"/>
      <c r="I25" s="6"/>
      <c r="J25" s="31"/>
      <c r="K25" s="49"/>
    </row>
    <row r="26" spans="1:11" x14ac:dyDescent="0.2">
      <c r="A26" s="29" t="s">
        <v>103</v>
      </c>
      <c r="B26" s="17"/>
      <c r="C26" s="17"/>
      <c r="D26" s="32"/>
      <c r="E26" s="31"/>
      <c r="F26" s="32"/>
      <c r="G26" s="32"/>
      <c r="H26" s="31"/>
      <c r="I26" s="6">
        <v>8</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1+1</f>
        <v>2</v>
      </c>
      <c r="J28" s="31"/>
      <c r="K28" s="31"/>
    </row>
    <row r="29" spans="1:11" x14ac:dyDescent="0.2">
      <c r="A29" s="29" t="s">
        <v>306</v>
      </c>
      <c r="B29" s="17"/>
      <c r="C29" s="17"/>
      <c r="D29" s="32"/>
      <c r="E29" s="31"/>
      <c r="F29" s="32"/>
      <c r="G29" s="32"/>
      <c r="H29" s="31"/>
      <c r="I29" s="6">
        <f>1</f>
        <v>1</v>
      </c>
      <c r="J29" s="31"/>
      <c r="K29" s="32"/>
    </row>
    <row r="30" spans="1:11" x14ac:dyDescent="0.2">
      <c r="A30" s="29" t="s">
        <v>166</v>
      </c>
      <c r="B30" s="17"/>
      <c r="C30" s="17"/>
      <c r="D30" s="32"/>
      <c r="E30" s="31"/>
      <c r="F30" s="32"/>
      <c r="G30" s="32"/>
      <c r="H30" s="31"/>
      <c r="I30" s="6"/>
      <c r="J30" s="31"/>
      <c r="K30" s="31"/>
    </row>
    <row r="31" spans="1:11" x14ac:dyDescent="0.2">
      <c r="A31" s="29" t="s">
        <v>268</v>
      </c>
      <c r="B31" s="17"/>
      <c r="C31" s="17"/>
      <c r="D31" s="32"/>
      <c r="E31" s="31"/>
      <c r="F31" s="32"/>
      <c r="G31" s="32"/>
      <c r="H31" s="31"/>
      <c r="I31" s="6"/>
      <c r="J31" s="31"/>
      <c r="K31" s="31"/>
    </row>
    <row r="32" spans="1:11" ht="13.5" thickBot="1" x14ac:dyDescent="0.25">
      <c r="A32" s="50" t="s">
        <v>319</v>
      </c>
      <c r="I32" s="5">
        <v>1</v>
      </c>
      <c r="K32" s="51"/>
    </row>
    <row r="33" spans="1:11" ht="13.5" thickTop="1" x14ac:dyDescent="0.2">
      <c r="A33" s="52" t="s">
        <v>310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row>
    <row r="2" spans="1:31" x14ac:dyDescent="0.2">
      <c r="A2" s="2" t="s">
        <v>74</v>
      </c>
      <c r="B2" s="3"/>
      <c r="H2" s="4">
        <f>1+1</f>
        <v>2</v>
      </c>
      <c r="J2" s="4">
        <f>1</f>
        <v>1</v>
      </c>
      <c r="K2" s="3"/>
      <c r="L2" s="5"/>
      <c r="M2" s="3"/>
      <c r="N2" s="3"/>
      <c r="P2" s="4">
        <v>1</v>
      </c>
      <c r="AC2" s="4">
        <f>'summary 0910'!K10</f>
        <v>1</v>
      </c>
      <c r="AD2" s="4">
        <f>'summary 0917'!K10</f>
        <v>2</v>
      </c>
    </row>
    <row r="3" spans="1:31" x14ac:dyDescent="0.2">
      <c r="A3" s="2" t="s">
        <v>75</v>
      </c>
      <c r="B3" s="5"/>
      <c r="K3" s="5"/>
      <c r="L3" s="5"/>
      <c r="M3" s="5"/>
      <c r="N3" s="6">
        <v>1</v>
      </c>
      <c r="P3" s="4">
        <v>1</v>
      </c>
      <c r="R3" s="4">
        <f>'[6]summary 0625'!K11</f>
        <v>2</v>
      </c>
      <c r="T3" s="4">
        <f>'[6]summary 0709'!K10</f>
        <v>1</v>
      </c>
    </row>
    <row r="4" spans="1:31"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row>
    <row r="5" spans="1:31"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row>
    <row r="6" spans="1:31"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1"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1"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1"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row>
    <row r="10" spans="1:31"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1"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303</v>
      </c>
      <c r="Y15" s="4">
        <f>[7]Aug!$U$24+[7]Aug!$U$9</f>
        <v>3</v>
      </c>
      <c r="Z15" s="4">
        <f>[7]Aug!$AB$27</f>
        <v>1</v>
      </c>
      <c r="AB15" s="4">
        <f>3</f>
        <v>3</v>
      </c>
      <c r="AC15" s="4">
        <f>2</f>
        <v>2</v>
      </c>
      <c r="AD15" s="4">
        <v>3</v>
      </c>
      <c r="AE15" s="4" t="s">
        <v>303</v>
      </c>
    </row>
    <row r="16" spans="1:31" x14ac:dyDescent="0.2">
      <c r="A16" s="4" t="s">
        <v>122</v>
      </c>
      <c r="X16" s="4">
        <f>[7]Aug!$N$22+[7]Aug!$N$20+[7]Aug!$N$7+[7]Aug!$N$8</f>
        <v>14</v>
      </c>
      <c r="Y16" s="4">
        <f>[7]Aug!$U$20+[7]Aug!$U$22+[7]Aug!$U$16</f>
        <v>3</v>
      </c>
      <c r="Z16" s="4">
        <f>[7]Aug!$AB$22+[7]Aug!$AB$7+[7]Aug!$AB$8</f>
        <v>8</v>
      </c>
      <c r="AA16" s="4">
        <f>[7]Aug!$AI$16+1</f>
        <v>2</v>
      </c>
      <c r="AB16" s="4">
        <f>1+1+5+2</f>
        <v>9</v>
      </c>
      <c r="AC16" s="4">
        <f>1+4+12</f>
        <v>17</v>
      </c>
      <c r="AD16" s="4">
        <v>57</v>
      </c>
      <c r="AE16" s="4" t="s">
        <v>122</v>
      </c>
    </row>
    <row r="17" spans="1:31" x14ac:dyDescent="0.2">
      <c r="A17" s="4" t="s">
        <v>268</v>
      </c>
      <c r="AE17" s="4" t="s">
        <v>268</v>
      </c>
    </row>
    <row r="18" spans="1:31" x14ac:dyDescent="0.2">
      <c r="A18" s="4" t="s">
        <v>103</v>
      </c>
      <c r="AE18" s="4" t="s">
        <v>103</v>
      </c>
    </row>
    <row r="19" spans="1:31" x14ac:dyDescent="0.2">
      <c r="A19" s="4" t="s">
        <v>166</v>
      </c>
      <c r="AE19" s="4" t="s">
        <v>166</v>
      </c>
    </row>
    <row r="20" spans="1:31" x14ac:dyDescent="0.2">
      <c r="A20" s="4" t="s">
        <v>385</v>
      </c>
      <c r="X20" s="4">
        <f>[7]Aug!$N$21+[7]Aug!$N$15</f>
        <v>6</v>
      </c>
      <c r="Y20" s="4">
        <f>[7]Aug!$U$26+[7]Aug!$U$21</f>
        <v>7</v>
      </c>
      <c r="Z20" s="4">
        <f>[7]Aug!$AB$26+[7]Aug!$AB$21</f>
        <v>3</v>
      </c>
      <c r="AA20" s="4">
        <f>[7]Aug!$AI$26+[7]Aug!$AI$21</f>
        <v>11</v>
      </c>
      <c r="AB20" s="4">
        <f>1</f>
        <v>1</v>
      </c>
      <c r="AC20" s="4">
        <f>14+3</f>
        <v>17</v>
      </c>
      <c r="AD20" s="4">
        <v>6</v>
      </c>
      <c r="AE20" s="4" t="s">
        <v>385</v>
      </c>
    </row>
    <row r="22" spans="1:31" x14ac:dyDescent="0.2">
      <c r="A22" s="4" t="s">
        <v>382</v>
      </c>
      <c r="X22" s="4">
        <f t="shared" ref="X22:AD22" si="2">SUM(X15:X20)</f>
        <v>20</v>
      </c>
      <c r="Y22" s="4">
        <f t="shared" si="2"/>
        <v>13</v>
      </c>
      <c r="Z22" s="4">
        <f t="shared" si="2"/>
        <v>12</v>
      </c>
      <c r="AA22" s="4">
        <f t="shared" si="2"/>
        <v>13</v>
      </c>
      <c r="AB22" s="4">
        <f t="shared" si="2"/>
        <v>13</v>
      </c>
      <c r="AC22" s="4">
        <f t="shared" si="2"/>
        <v>36</v>
      </c>
      <c r="AD22" s="4">
        <f t="shared" si="2"/>
        <v>66</v>
      </c>
      <c r="AE22" s="4" t="s">
        <v>386</v>
      </c>
    </row>
    <row r="24" spans="1:31" x14ac:dyDescent="0.2">
      <c r="A24" s="4" t="s">
        <v>383</v>
      </c>
      <c r="AE24" s="4" t="s">
        <v>383</v>
      </c>
    </row>
    <row r="111" spans="1:12" x14ac:dyDescent="0.2">
      <c r="A111" s="10" t="s">
        <v>380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85</v>
      </c>
      <c r="B113" s="11"/>
      <c r="C113" s="11"/>
      <c r="D113" s="11"/>
      <c r="E113" s="11"/>
      <c r="F113" s="12"/>
      <c r="G113" s="11"/>
      <c r="H113" s="11"/>
      <c r="I113" s="12"/>
      <c r="J113" s="12"/>
      <c r="K113" s="12"/>
      <c r="L113" s="11"/>
    </row>
    <row r="114" spans="1:12" x14ac:dyDescent="0.2">
      <c r="A114" s="11" t="s">
        <v>320</v>
      </c>
      <c r="B114" s="11"/>
      <c r="C114" s="11"/>
      <c r="D114" s="11"/>
      <c r="E114" s="11"/>
      <c r="F114" s="12"/>
      <c r="G114" s="11"/>
      <c r="H114" s="11"/>
      <c r="I114" s="12"/>
      <c r="J114" s="12"/>
      <c r="K114" s="12"/>
      <c r="L114" s="11"/>
    </row>
    <row r="115" spans="1:12" x14ac:dyDescent="0.2">
      <c r="A115" s="11" t="s">
        <v>321</v>
      </c>
      <c r="B115" s="11"/>
      <c r="C115" s="11"/>
      <c r="D115" s="11"/>
      <c r="E115" s="11"/>
      <c r="F115" s="12"/>
      <c r="G115" s="11"/>
      <c r="H115" s="11"/>
      <c r="I115" s="12"/>
      <c r="J115" s="12"/>
      <c r="K115" s="12"/>
      <c r="L115" s="11"/>
    </row>
    <row r="116" spans="1:12" x14ac:dyDescent="0.2">
      <c r="A116" s="11" t="s">
        <v>322</v>
      </c>
      <c r="B116" s="11"/>
      <c r="C116" s="11"/>
      <c r="D116" s="11"/>
      <c r="E116" s="11"/>
      <c r="F116" s="12"/>
      <c r="G116" s="11"/>
      <c r="H116" s="11"/>
      <c r="I116" s="12"/>
      <c r="J116" s="12"/>
      <c r="K116" s="12"/>
      <c r="L116" s="11"/>
    </row>
    <row r="117" spans="1:12" x14ac:dyDescent="0.2">
      <c r="A117" s="11" t="s">
        <v>323</v>
      </c>
      <c r="B117" s="11"/>
      <c r="C117" s="11"/>
      <c r="D117" s="11"/>
      <c r="E117" s="11"/>
      <c r="F117" s="12"/>
      <c r="G117" s="11"/>
      <c r="H117" s="11"/>
      <c r="I117" s="12"/>
      <c r="J117" s="12"/>
      <c r="K117" s="12"/>
      <c r="L117" s="11"/>
    </row>
    <row r="118" spans="1:12" x14ac:dyDescent="0.2">
      <c r="A118" s="11" t="s">
        <v>324</v>
      </c>
      <c r="B118" s="11"/>
      <c r="C118" s="11"/>
      <c r="D118" s="11"/>
      <c r="E118" s="11"/>
      <c r="F118" s="12"/>
      <c r="G118" s="11"/>
      <c r="H118" s="11"/>
      <c r="I118" s="12"/>
      <c r="J118" s="12"/>
      <c r="K118" s="12"/>
      <c r="L118" s="11"/>
    </row>
    <row r="119" spans="1:12" x14ac:dyDescent="0.2">
      <c r="A119" s="11" t="s">
        <v>325</v>
      </c>
      <c r="B119" s="11"/>
      <c r="C119" s="11"/>
      <c r="D119" s="11"/>
      <c r="E119" s="11"/>
      <c r="F119" s="12"/>
      <c r="G119" s="11"/>
      <c r="H119" s="11"/>
      <c r="I119" s="12"/>
      <c r="J119" s="12"/>
      <c r="K119" s="12"/>
      <c r="L119" s="11"/>
    </row>
    <row r="120" spans="1:12" x14ac:dyDescent="0.2">
      <c r="A120" s="11" t="s">
        <v>326</v>
      </c>
      <c r="B120" s="11"/>
      <c r="C120" s="11"/>
      <c r="D120" s="11"/>
      <c r="E120" s="11"/>
      <c r="F120" s="12"/>
      <c r="G120" s="11"/>
      <c r="H120" s="11"/>
      <c r="I120" s="12"/>
      <c r="J120" s="12"/>
      <c r="K120" s="12"/>
      <c r="L120" s="11"/>
    </row>
    <row r="121" spans="1:12" x14ac:dyDescent="0.2">
      <c r="A121" s="11" t="s">
        <v>327</v>
      </c>
      <c r="B121" s="11"/>
      <c r="C121" s="11"/>
      <c r="D121" s="11"/>
      <c r="E121" s="11"/>
      <c r="F121" s="12"/>
      <c r="G121" s="11"/>
      <c r="H121" s="11"/>
      <c r="I121" s="12"/>
      <c r="J121" s="12"/>
      <c r="K121" s="12"/>
      <c r="L121" s="11"/>
    </row>
    <row r="122" spans="1:12" x14ac:dyDescent="0.2">
      <c r="A122" s="11" t="s">
        <v>328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86</v>
      </c>
      <c r="F124" s="14"/>
      <c r="G124" s="14"/>
      <c r="H124" s="14"/>
      <c r="I124" s="14" t="s">
        <v>87</v>
      </c>
      <c r="J124" s="14" t="s">
        <v>88</v>
      </c>
      <c r="K124" s="14" t="s">
        <v>89</v>
      </c>
      <c r="L124" s="14" t="s">
        <v>90</v>
      </c>
    </row>
    <row r="125" spans="1:12" x14ac:dyDescent="0.2">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
      <c r="A126" s="14"/>
      <c r="B126" s="14"/>
      <c r="C126" s="14"/>
      <c r="D126" s="14"/>
      <c r="E126" s="14"/>
      <c r="F126" s="14"/>
      <c r="G126" s="14"/>
      <c r="H126" s="14"/>
      <c r="I126" s="14"/>
      <c r="J126" s="14"/>
      <c r="K126" s="14"/>
      <c r="L126" s="14"/>
    </row>
    <row r="127" spans="1:12" ht="25.5" x14ac:dyDescent="0.2">
      <c r="A127" s="24">
        <v>37155</v>
      </c>
      <c r="B127" s="18" t="s">
        <v>353</v>
      </c>
      <c r="C127" s="18" t="s">
        <v>103</v>
      </c>
      <c r="D127" s="18" t="s">
        <v>188</v>
      </c>
      <c r="E127" s="18" t="s">
        <v>354</v>
      </c>
      <c r="F127" s="18" t="s">
        <v>135</v>
      </c>
      <c r="G127" s="17" t="s">
        <v>355</v>
      </c>
      <c r="H127" s="17"/>
      <c r="I127" s="18" t="s">
        <v>110</v>
      </c>
      <c r="J127" s="18" t="s">
        <v>109</v>
      </c>
      <c r="K127" s="18" t="s">
        <v>110</v>
      </c>
      <c r="L127" s="18" t="s">
        <v>331</v>
      </c>
    </row>
    <row r="128" spans="1:12" ht="63.75" x14ac:dyDescent="0.2">
      <c r="A128" s="24">
        <v>37155</v>
      </c>
      <c r="B128" s="18" t="s">
        <v>452</v>
      </c>
      <c r="C128" s="18" t="s">
        <v>103</v>
      </c>
      <c r="D128" s="18" t="s">
        <v>104</v>
      </c>
      <c r="E128" s="18" t="s">
        <v>105</v>
      </c>
      <c r="F128" s="18" t="s">
        <v>106</v>
      </c>
      <c r="G128" s="17" t="s">
        <v>453</v>
      </c>
      <c r="H128" s="18"/>
      <c r="I128" s="18" t="s">
        <v>109</v>
      </c>
      <c r="J128" s="18" t="s">
        <v>109</v>
      </c>
      <c r="K128" s="18" t="s">
        <v>110</v>
      </c>
      <c r="L128" s="18" t="s">
        <v>331</v>
      </c>
    </row>
    <row r="129" spans="1:25" ht="38.25" x14ac:dyDescent="0.2">
      <c r="A129" s="24">
        <v>37155</v>
      </c>
      <c r="B129" s="18" t="s">
        <v>454</v>
      </c>
      <c r="C129" s="18" t="s">
        <v>103</v>
      </c>
      <c r="D129" s="18" t="s">
        <v>104</v>
      </c>
      <c r="E129" s="18" t="s">
        <v>105</v>
      </c>
      <c r="F129" s="18" t="s">
        <v>106</v>
      </c>
      <c r="G129" s="17" t="s">
        <v>455</v>
      </c>
      <c r="H129" s="18"/>
      <c r="I129" s="18" t="s">
        <v>109</v>
      </c>
      <c r="J129" s="18" t="s">
        <v>109</v>
      </c>
      <c r="K129" s="18" t="s">
        <v>110</v>
      </c>
      <c r="L129" s="18" t="s">
        <v>331</v>
      </c>
    </row>
    <row r="130" spans="1:25" ht="210" customHeight="1" x14ac:dyDescent="0.2">
      <c r="A130" s="24">
        <v>37155</v>
      </c>
      <c r="B130" s="17" t="s">
        <v>456</v>
      </c>
      <c r="C130" s="18" t="s">
        <v>122</v>
      </c>
      <c r="D130" s="18" t="s">
        <v>123</v>
      </c>
      <c r="E130" s="18" t="s">
        <v>457</v>
      </c>
      <c r="F130" s="18" t="s">
        <v>130</v>
      </c>
      <c r="G130" s="17" t="s">
        <v>404</v>
      </c>
      <c r="H130" s="18"/>
      <c r="I130" s="18" t="s">
        <v>109</v>
      </c>
      <c r="J130" s="18" t="s">
        <v>109</v>
      </c>
      <c r="K130" s="18" t="s">
        <v>109</v>
      </c>
      <c r="L130" s="18" t="s">
        <v>331</v>
      </c>
    </row>
    <row r="131" spans="1:25" ht="24.75" customHeight="1" x14ac:dyDescent="0.2">
      <c r="A131" s="24">
        <v>37154</v>
      </c>
      <c r="B131" s="18" t="s">
        <v>458</v>
      </c>
      <c r="C131" s="18" t="s">
        <v>103</v>
      </c>
      <c r="D131" s="18" t="s">
        <v>186</v>
      </c>
      <c r="E131" s="18" t="s">
        <v>105</v>
      </c>
      <c r="F131" s="18" t="s">
        <v>141</v>
      </c>
      <c r="G131" s="17" t="s">
        <v>459</v>
      </c>
      <c r="H131" s="18"/>
      <c r="I131" s="18" t="s">
        <v>109</v>
      </c>
      <c r="J131" s="18" t="s">
        <v>109</v>
      </c>
      <c r="K131" s="18" t="s">
        <v>110</v>
      </c>
      <c r="L131" s="18" t="s">
        <v>331</v>
      </c>
    </row>
    <row r="132" spans="1:25" ht="38.25" x14ac:dyDescent="0.2">
      <c r="A132" s="24">
        <v>37154</v>
      </c>
      <c r="B132" s="18" t="s">
        <v>170</v>
      </c>
      <c r="C132" s="18" t="s">
        <v>103</v>
      </c>
      <c r="D132" s="18" t="s">
        <v>170</v>
      </c>
      <c r="E132" s="18" t="s">
        <v>105</v>
      </c>
      <c r="F132" s="18" t="s">
        <v>250</v>
      </c>
      <c r="G132" s="17" t="s">
        <v>460</v>
      </c>
      <c r="H132" s="18"/>
      <c r="I132" s="18" t="s">
        <v>109</v>
      </c>
      <c r="J132" s="18" t="s">
        <v>109</v>
      </c>
      <c r="K132" s="18" t="s">
        <v>110</v>
      </c>
      <c r="L132" s="18" t="s">
        <v>331</v>
      </c>
      <c r="M132" s="22"/>
      <c r="N132" s="22"/>
      <c r="O132" s="22"/>
      <c r="P132" s="22"/>
      <c r="Q132" s="22"/>
      <c r="R132" s="22"/>
      <c r="S132" s="22"/>
      <c r="T132" s="22"/>
      <c r="U132" s="22"/>
      <c r="V132" s="22"/>
      <c r="W132" s="22"/>
      <c r="X132" s="22"/>
      <c r="Y132" s="22"/>
    </row>
    <row r="133" spans="1:25" ht="51" x14ac:dyDescent="0.2">
      <c r="A133" s="24">
        <v>37154</v>
      </c>
      <c r="B133" s="17" t="s">
        <v>461</v>
      </c>
      <c r="C133" s="18" t="s">
        <v>103</v>
      </c>
      <c r="D133" s="18" t="s">
        <v>104</v>
      </c>
      <c r="E133" s="18" t="s">
        <v>105</v>
      </c>
      <c r="F133" s="18" t="s">
        <v>106</v>
      </c>
      <c r="G133" s="17" t="s">
        <v>462</v>
      </c>
      <c r="H133" s="18"/>
      <c r="I133" s="18" t="s">
        <v>109</v>
      </c>
      <c r="J133" s="18" t="s">
        <v>109</v>
      </c>
      <c r="K133" s="18" t="s">
        <v>110</v>
      </c>
      <c r="L133" s="18" t="s">
        <v>331</v>
      </c>
      <c r="M133" s="22"/>
      <c r="N133" s="22"/>
      <c r="O133" s="22"/>
      <c r="P133" s="22"/>
      <c r="Q133" s="22"/>
      <c r="R133" s="22"/>
      <c r="S133" s="22"/>
      <c r="T133" s="22"/>
      <c r="U133" s="22"/>
      <c r="V133" s="22"/>
      <c r="W133" s="22"/>
      <c r="X133" s="22"/>
      <c r="Y133" s="22"/>
    </row>
    <row r="134" spans="1:25" ht="51" x14ac:dyDescent="0.2">
      <c r="A134" s="24">
        <v>37153</v>
      </c>
      <c r="B134" s="18" t="s">
        <v>463</v>
      </c>
      <c r="C134" s="18" t="s">
        <v>103</v>
      </c>
      <c r="D134" s="18" t="s">
        <v>104</v>
      </c>
      <c r="E134" s="18" t="s">
        <v>105</v>
      </c>
      <c r="F134" s="18" t="s">
        <v>106</v>
      </c>
      <c r="G134" s="17" t="s">
        <v>464</v>
      </c>
      <c r="H134" s="18"/>
      <c r="I134" s="18" t="s">
        <v>109</v>
      </c>
      <c r="J134" s="18" t="s">
        <v>109</v>
      </c>
      <c r="K134" s="18" t="s">
        <v>110</v>
      </c>
      <c r="L134" s="18" t="s">
        <v>331</v>
      </c>
      <c r="M134" s="22"/>
      <c r="N134" s="22"/>
      <c r="O134" s="22"/>
      <c r="P134" s="22"/>
      <c r="Q134" s="22"/>
      <c r="R134" s="22"/>
      <c r="S134" s="22"/>
      <c r="T134" s="22"/>
      <c r="U134" s="22"/>
      <c r="V134" s="22"/>
      <c r="W134" s="22"/>
      <c r="X134" s="22"/>
      <c r="Y134" s="22"/>
    </row>
    <row r="135" spans="1:25" ht="55.5" customHeight="1" x14ac:dyDescent="0.2">
      <c r="A135" s="24">
        <v>37153</v>
      </c>
      <c r="B135" s="18" t="s">
        <v>293</v>
      </c>
      <c r="C135" s="18" t="s">
        <v>103</v>
      </c>
      <c r="D135" s="18" t="s">
        <v>293</v>
      </c>
      <c r="E135" s="18" t="s">
        <v>105</v>
      </c>
      <c r="F135" s="18" t="s">
        <v>106</v>
      </c>
      <c r="G135" s="17" t="s">
        <v>465</v>
      </c>
      <c r="H135" s="18"/>
      <c r="I135" s="18" t="s">
        <v>109</v>
      </c>
      <c r="J135" s="18" t="s">
        <v>109</v>
      </c>
      <c r="K135" s="18" t="s">
        <v>110</v>
      </c>
      <c r="L135" s="18" t="s">
        <v>331</v>
      </c>
      <c r="M135" s="22"/>
      <c r="N135" s="22"/>
      <c r="O135" s="22"/>
      <c r="P135" s="22"/>
      <c r="Q135" s="22"/>
      <c r="R135" s="22"/>
      <c r="S135" s="22"/>
      <c r="T135" s="22"/>
      <c r="U135" s="22"/>
      <c r="V135" s="22"/>
      <c r="W135" s="22"/>
      <c r="X135" s="22"/>
      <c r="Y135" s="22"/>
    </row>
    <row r="136" spans="1:25" ht="63.75" x14ac:dyDescent="0.2">
      <c r="A136" s="24">
        <v>37152</v>
      </c>
      <c r="B136" s="18" t="s">
        <v>466</v>
      </c>
      <c r="C136" s="18" t="s">
        <v>113</v>
      </c>
      <c r="D136" s="18" t="s">
        <v>467</v>
      </c>
      <c r="E136" s="18" t="s">
        <v>115</v>
      </c>
      <c r="F136" s="18" t="s">
        <v>130</v>
      </c>
      <c r="G136" s="17" t="s">
        <v>468</v>
      </c>
      <c r="H136" s="18"/>
      <c r="I136" s="18" t="s">
        <v>110</v>
      </c>
      <c r="J136" s="18" t="s">
        <v>110</v>
      </c>
      <c r="K136" s="18" t="s">
        <v>109</v>
      </c>
      <c r="L136" s="18" t="s">
        <v>331</v>
      </c>
      <c r="M136" s="22"/>
      <c r="N136" s="22"/>
      <c r="O136" s="22"/>
      <c r="P136" s="22"/>
      <c r="Q136" s="22"/>
      <c r="R136" s="22"/>
      <c r="S136" s="22"/>
      <c r="T136" s="22"/>
      <c r="U136" s="22"/>
      <c r="V136" s="22"/>
      <c r="W136" s="22"/>
      <c r="X136" s="22"/>
      <c r="Y136" s="22"/>
    </row>
    <row r="137" spans="1:25" x14ac:dyDescent="0.2">
      <c r="A137" s="24">
        <v>37152</v>
      </c>
      <c r="B137" s="18" t="s">
        <v>469</v>
      </c>
      <c r="C137" s="18" t="s">
        <v>122</v>
      </c>
      <c r="D137" s="18" t="s">
        <v>123</v>
      </c>
      <c r="E137" s="18" t="s">
        <v>124</v>
      </c>
      <c r="F137" s="18" t="s">
        <v>130</v>
      </c>
      <c r="G137" s="17" t="s">
        <v>470</v>
      </c>
      <c r="H137" s="18"/>
      <c r="I137" s="18" t="s">
        <v>109</v>
      </c>
      <c r="J137" s="18" t="s">
        <v>109</v>
      </c>
      <c r="K137" s="18" t="s">
        <v>109</v>
      </c>
      <c r="L137" s="18" t="s">
        <v>331</v>
      </c>
      <c r="M137" s="22"/>
      <c r="N137" s="22"/>
      <c r="O137" s="22"/>
      <c r="P137" s="22"/>
      <c r="Q137" s="22"/>
      <c r="R137" s="22"/>
      <c r="S137" s="22"/>
      <c r="T137" s="22"/>
      <c r="U137" s="22"/>
      <c r="V137" s="22"/>
      <c r="W137" s="22"/>
      <c r="X137" s="22"/>
      <c r="Y137" s="22"/>
    </row>
    <row r="138" spans="1:25" x14ac:dyDescent="0.2">
      <c r="A138" s="24">
        <v>37152</v>
      </c>
      <c r="B138" s="18" t="s">
        <v>471</v>
      </c>
      <c r="C138" s="18" t="s">
        <v>122</v>
      </c>
      <c r="D138" s="18" t="s">
        <v>472</v>
      </c>
      <c r="E138" s="18"/>
      <c r="F138" s="18" t="s">
        <v>130</v>
      </c>
      <c r="G138" s="17" t="s">
        <v>473</v>
      </c>
      <c r="H138" s="18"/>
      <c r="I138" s="18" t="s">
        <v>109</v>
      </c>
      <c r="J138" s="18" t="s">
        <v>109</v>
      </c>
      <c r="K138" s="18" t="s">
        <v>109</v>
      </c>
      <c r="L138" s="18" t="s">
        <v>331</v>
      </c>
      <c r="M138" s="22"/>
      <c r="N138" s="22"/>
      <c r="O138" s="22"/>
      <c r="P138" s="22"/>
      <c r="Q138" s="22"/>
      <c r="R138" s="22"/>
      <c r="S138" s="22"/>
      <c r="T138" s="22"/>
      <c r="U138" s="22"/>
      <c r="V138" s="22"/>
      <c r="W138" s="22"/>
      <c r="X138" s="22"/>
      <c r="Y138" s="22"/>
    </row>
    <row r="139" spans="1:25" ht="25.5" x14ac:dyDescent="0.2">
      <c r="A139" s="24">
        <v>37152</v>
      </c>
      <c r="B139" s="17" t="s">
        <v>474</v>
      </c>
      <c r="C139" s="18" t="s">
        <v>122</v>
      </c>
      <c r="D139" s="18"/>
      <c r="E139" s="18" t="s">
        <v>124</v>
      </c>
      <c r="F139" s="18" t="s">
        <v>250</v>
      </c>
      <c r="G139" s="17" t="s">
        <v>475</v>
      </c>
      <c r="H139" s="18"/>
      <c r="I139" s="18" t="s">
        <v>110</v>
      </c>
      <c r="J139" s="18" t="s">
        <v>109</v>
      </c>
      <c r="K139" s="18" t="s">
        <v>110</v>
      </c>
      <c r="L139" s="18" t="s">
        <v>331</v>
      </c>
      <c r="M139" s="22"/>
      <c r="N139" s="22"/>
      <c r="O139" s="22"/>
      <c r="P139" s="22"/>
      <c r="Q139" s="22"/>
      <c r="R139" s="22"/>
      <c r="S139" s="22"/>
      <c r="T139" s="22"/>
      <c r="U139" s="22"/>
      <c r="V139" s="22"/>
      <c r="W139" s="22"/>
      <c r="X139" s="22"/>
      <c r="Y139" s="22"/>
    </row>
    <row r="140" spans="1:25" ht="25.5" x14ac:dyDescent="0.2">
      <c r="A140" s="24">
        <v>37151</v>
      </c>
      <c r="B140" s="18" t="s">
        <v>393</v>
      </c>
      <c r="C140" s="18" t="s">
        <v>122</v>
      </c>
      <c r="D140" s="18" t="s">
        <v>123</v>
      </c>
      <c r="E140" s="18" t="s">
        <v>124</v>
      </c>
      <c r="F140" s="18" t="s">
        <v>130</v>
      </c>
      <c r="G140" s="17" t="s">
        <v>419</v>
      </c>
      <c r="H140" s="18"/>
      <c r="I140" s="18" t="s">
        <v>109</v>
      </c>
      <c r="J140" s="18" t="s">
        <v>109</v>
      </c>
      <c r="K140" s="18" t="s">
        <v>110</v>
      </c>
      <c r="L140" s="18" t="s">
        <v>331</v>
      </c>
      <c r="M140" s="22"/>
      <c r="N140" s="22"/>
      <c r="O140" s="22"/>
      <c r="P140" s="22"/>
      <c r="Q140" s="22"/>
      <c r="R140" s="22"/>
      <c r="S140" s="22"/>
      <c r="T140" s="22"/>
      <c r="U140" s="22"/>
      <c r="V140" s="22"/>
      <c r="W140" s="22"/>
      <c r="X140" s="22"/>
      <c r="Y140" s="22"/>
    </row>
    <row r="141" spans="1:25" ht="25.5" x14ac:dyDescent="0.2">
      <c r="A141" s="24">
        <v>37151</v>
      </c>
      <c r="B141" s="18" t="s">
        <v>361</v>
      </c>
      <c r="C141" s="18" t="s">
        <v>103</v>
      </c>
      <c r="D141" s="18"/>
      <c r="E141" s="18" t="s">
        <v>105</v>
      </c>
      <c r="F141" s="18" t="s">
        <v>130</v>
      </c>
      <c r="G141" s="17" t="s">
        <v>476</v>
      </c>
      <c r="H141" s="18"/>
      <c r="I141" s="18" t="s">
        <v>110</v>
      </c>
      <c r="J141" s="18" t="s">
        <v>109</v>
      </c>
      <c r="K141" s="18" t="s">
        <v>110</v>
      </c>
      <c r="L141" s="18" t="s">
        <v>331</v>
      </c>
      <c r="M141" s="22"/>
      <c r="N141" s="22"/>
      <c r="O141" s="22"/>
      <c r="P141" s="22"/>
      <c r="Q141" s="22"/>
      <c r="R141" s="22"/>
      <c r="S141" s="22"/>
      <c r="T141" s="22"/>
      <c r="U141" s="22"/>
      <c r="V141" s="22"/>
      <c r="W141" s="22"/>
      <c r="X141" s="22"/>
      <c r="Y141" s="22"/>
    </row>
    <row r="142" spans="1:25" ht="38.25" x14ac:dyDescent="0.2">
      <c r="A142" s="24">
        <v>37151</v>
      </c>
      <c r="B142" s="18" t="s">
        <v>293</v>
      </c>
      <c r="C142" s="18" t="s">
        <v>103</v>
      </c>
      <c r="D142" s="18" t="s">
        <v>293</v>
      </c>
      <c r="E142" s="18" t="s">
        <v>105</v>
      </c>
      <c r="F142" s="18" t="s">
        <v>106</v>
      </c>
      <c r="G142" s="17" t="s">
        <v>477</v>
      </c>
      <c r="H142" s="18"/>
      <c r="I142" s="18" t="s">
        <v>109</v>
      </c>
      <c r="J142" s="18" t="s">
        <v>109</v>
      </c>
      <c r="K142" s="18" t="s">
        <v>110</v>
      </c>
      <c r="L142" s="18" t="s">
        <v>331</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298</v>
      </c>
      <c r="B187" s="1" t="s">
        <v>299</v>
      </c>
      <c r="C187" s="4" t="s">
        <v>300</v>
      </c>
      <c r="D187" s="33" t="s">
        <v>301</v>
      </c>
      <c r="E187" s="33" t="s">
        <v>302</v>
      </c>
    </row>
    <row r="188" spans="1:12" x14ac:dyDescent="0.2">
      <c r="A188" s="34" t="s">
        <v>303</v>
      </c>
      <c r="B188" s="35">
        <f t="shared" ref="B188:B196" si="3">C188/$C$197</f>
        <v>0</v>
      </c>
      <c r="C188" s="5">
        <f>'summary 0917'!I24</f>
        <v>0</v>
      </c>
      <c r="D188" s="4">
        <f>33+1+1+1+1+1+8+1+1+1+2+1+2+1+1+1+2+3</f>
        <v>62</v>
      </c>
      <c r="E188" s="36">
        <f t="shared" ref="E188:E195" si="4">(C188/D188)*100</f>
        <v>0</v>
      </c>
    </row>
    <row r="189" spans="1:12" x14ac:dyDescent="0.2">
      <c r="A189" s="34" t="s">
        <v>122</v>
      </c>
      <c r="B189" s="35">
        <f t="shared" si="3"/>
        <v>0.3125</v>
      </c>
      <c r="C189" s="5">
        <f>'summary 0917'!I25</f>
        <v>5</v>
      </c>
      <c r="D189" s="4">
        <f>540+17+1+1+6+10+1+2+12+2+1+1+1+3+4+3+1+1+1+8+2+1+1+6+1+1+2+1+2+1+4+1+1+1+12+4+57</f>
        <v>714</v>
      </c>
      <c r="E189" s="36">
        <f t="shared" si="4"/>
        <v>0.70028011204481799</v>
      </c>
    </row>
    <row r="190" spans="1:12" x14ac:dyDescent="0.2">
      <c r="A190" s="34" t="s">
        <v>103</v>
      </c>
      <c r="B190" s="35">
        <f t="shared" si="3"/>
        <v>0.625</v>
      </c>
      <c r="C190" s="5">
        <f>'summary 0917'!I26</f>
        <v>10</v>
      </c>
      <c r="D190" s="4">
        <f>13+1+1+1+16+10</f>
        <v>42</v>
      </c>
      <c r="E190" s="36">
        <f t="shared" si="4"/>
        <v>23.809523809523807</v>
      </c>
    </row>
    <row r="191" spans="1:12" x14ac:dyDescent="0.2">
      <c r="A191" s="34" t="s">
        <v>304</v>
      </c>
      <c r="B191" s="35">
        <f t="shared" si="3"/>
        <v>0</v>
      </c>
      <c r="C191" s="5">
        <f>'summary 0917'!I27</f>
        <v>0</v>
      </c>
      <c r="D191" s="4">
        <f>36+1+1+2</f>
        <v>40</v>
      </c>
      <c r="E191" s="36">
        <f t="shared" si="4"/>
        <v>0</v>
      </c>
    </row>
    <row r="192" spans="1:12" x14ac:dyDescent="0.2">
      <c r="A192" s="34" t="s">
        <v>305</v>
      </c>
      <c r="B192" s="35">
        <f t="shared" si="3"/>
        <v>0</v>
      </c>
      <c r="C192" s="5">
        <f>'summary 0917'!I28</f>
        <v>0</v>
      </c>
      <c r="D192" s="4">
        <f>288+2+13+2+5+56+59+14+2+3+3+1+4+14</f>
        <v>466</v>
      </c>
      <c r="E192" s="36">
        <f t="shared" si="4"/>
        <v>0</v>
      </c>
    </row>
    <row r="193" spans="1:5" x14ac:dyDescent="0.2">
      <c r="A193" s="34" t="s">
        <v>306</v>
      </c>
      <c r="B193" s="35">
        <f t="shared" si="3"/>
        <v>6.25E-2</v>
      </c>
      <c r="C193" s="5">
        <f>'summary 0917'!I29</f>
        <v>1</v>
      </c>
      <c r="D193" s="4">
        <f>132+2+1+2+7+3+4+2+7+1+3+4</f>
        <v>168</v>
      </c>
      <c r="E193" s="36">
        <f t="shared" si="4"/>
        <v>0.59523809523809523</v>
      </c>
    </row>
    <row r="194" spans="1:5" x14ac:dyDescent="0.2">
      <c r="A194" s="34" t="s">
        <v>166</v>
      </c>
      <c r="B194" s="35">
        <f t="shared" si="3"/>
        <v>0</v>
      </c>
      <c r="C194" s="5">
        <f>'summary 0917'!I30</f>
        <v>0</v>
      </c>
      <c r="D194" s="4">
        <v>9</v>
      </c>
      <c r="E194" s="36">
        <f t="shared" si="4"/>
        <v>0</v>
      </c>
    </row>
    <row r="195" spans="1:5" x14ac:dyDescent="0.2">
      <c r="A195" s="34" t="s">
        <v>268</v>
      </c>
      <c r="B195" s="35">
        <f t="shared" si="3"/>
        <v>0</v>
      </c>
      <c r="C195" s="5">
        <f>'summary 0917'!I31</f>
        <v>0</v>
      </c>
      <c r="D195" s="4">
        <f>10+5+2</f>
        <v>17</v>
      </c>
      <c r="E195" s="36">
        <f t="shared" si="4"/>
        <v>0</v>
      </c>
    </row>
    <row r="196" spans="1:5" x14ac:dyDescent="0.2">
      <c r="A196" s="37" t="s">
        <v>307</v>
      </c>
      <c r="B196" s="35">
        <f t="shared" si="3"/>
        <v>0</v>
      </c>
      <c r="C196" s="5">
        <f>'summary 0917'!I32</f>
        <v>0</v>
      </c>
    </row>
    <row r="197" spans="1:5" x14ac:dyDescent="0.2">
      <c r="A197" s="37" t="s">
        <v>308</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f>2</f>
        <v>2</v>
      </c>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6</f>
        <v>6</v>
      </c>
    </row>
    <row r="13" spans="1:11" x14ac:dyDescent="0.2">
      <c r="A13" s="6" t="s">
        <v>106</v>
      </c>
      <c r="B13" s="7"/>
      <c r="C13" s="7" t="s">
        <v>314</v>
      </c>
      <c r="D13" s="7"/>
      <c r="E13" s="7"/>
      <c r="F13" s="7"/>
      <c r="G13" s="7"/>
      <c r="H13" s="7"/>
      <c r="I13" s="7"/>
      <c r="J13" s="7"/>
      <c r="K13" s="7">
        <f>6</f>
        <v>6</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f>1</f>
        <v>1</v>
      </c>
    </row>
    <row r="18" spans="1:11" x14ac:dyDescent="0.2">
      <c r="A18" s="6" t="s">
        <v>141</v>
      </c>
      <c r="B18" s="7"/>
      <c r="C18" s="7" t="s">
        <v>82</v>
      </c>
      <c r="D18" s="7"/>
      <c r="E18" s="7"/>
      <c r="F18" s="7"/>
      <c r="G18" s="7"/>
      <c r="H18" s="7"/>
      <c r="I18" s="7"/>
      <c r="J18" s="7"/>
      <c r="K18" s="47">
        <f>1</f>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c r="J24" s="31"/>
      <c r="K24" s="31"/>
    </row>
    <row r="25" spans="1:11" x14ac:dyDescent="0.2">
      <c r="A25" s="29" t="s">
        <v>122</v>
      </c>
      <c r="B25" s="17"/>
      <c r="C25" s="17"/>
      <c r="D25" s="32"/>
      <c r="E25" s="31"/>
      <c r="F25" s="32"/>
      <c r="G25" s="32"/>
      <c r="H25" s="31"/>
      <c r="I25" s="6">
        <f>1+1+1+1+1</f>
        <v>5</v>
      </c>
      <c r="J25" s="31"/>
      <c r="K25" s="49"/>
    </row>
    <row r="26" spans="1:11" x14ac:dyDescent="0.2">
      <c r="A26" s="29" t="s">
        <v>103</v>
      </c>
      <c r="B26" s="17"/>
      <c r="C26" s="17"/>
      <c r="D26" s="32"/>
      <c r="E26" s="31"/>
      <c r="F26" s="32"/>
      <c r="G26" s="32"/>
      <c r="H26" s="31"/>
      <c r="I26" s="6">
        <f>1+1+1+1+1+1+1+1+1+1</f>
        <v>10</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c r="J28" s="31"/>
      <c r="K28" s="31"/>
    </row>
    <row r="29" spans="1:11" x14ac:dyDescent="0.2">
      <c r="A29" s="29" t="s">
        <v>306</v>
      </c>
      <c r="B29" s="17"/>
      <c r="C29" s="17"/>
      <c r="D29" s="32"/>
      <c r="E29" s="31"/>
      <c r="F29" s="32"/>
      <c r="G29" s="32"/>
      <c r="H29" s="31"/>
      <c r="I29" s="6">
        <f>1</f>
        <v>1</v>
      </c>
      <c r="J29" s="31"/>
      <c r="K29" s="32"/>
    </row>
    <row r="30" spans="1:11" x14ac:dyDescent="0.2">
      <c r="A30" s="29" t="s">
        <v>166</v>
      </c>
      <c r="B30" s="17"/>
      <c r="C30" s="17"/>
      <c r="D30" s="32"/>
      <c r="E30" s="31"/>
      <c r="F30" s="32"/>
      <c r="G30" s="32"/>
      <c r="H30" s="31"/>
      <c r="I30" s="6"/>
      <c r="J30" s="31"/>
      <c r="K30" s="31"/>
    </row>
    <row r="31" spans="1:11" x14ac:dyDescent="0.2">
      <c r="A31" s="29" t="s">
        <v>268</v>
      </c>
      <c r="B31" s="17"/>
      <c r="C31" s="17"/>
      <c r="D31" s="32"/>
      <c r="E31" s="31"/>
      <c r="F31" s="32"/>
      <c r="G31" s="32"/>
      <c r="H31" s="31"/>
      <c r="I31" s="6"/>
      <c r="J31" s="31"/>
      <c r="K31" s="31"/>
    </row>
    <row r="32" spans="1:11" ht="13.5" thickBot="1" x14ac:dyDescent="0.25">
      <c r="A32" s="50" t="s">
        <v>319</v>
      </c>
      <c r="I32" s="5"/>
      <c r="K32" s="51"/>
    </row>
    <row r="33" spans="1:11" ht="13.5" thickTop="1" x14ac:dyDescent="0.2">
      <c r="A33" s="52" t="s">
        <v>310</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row>
    <row r="2" spans="1:30" x14ac:dyDescent="0.2">
      <c r="A2" s="2" t="s">
        <v>74</v>
      </c>
      <c r="B2" s="3"/>
      <c r="H2" s="4">
        <f>1+1</f>
        <v>2</v>
      </c>
      <c r="J2" s="4">
        <f>1</f>
        <v>1</v>
      </c>
      <c r="K2" s="3"/>
      <c r="L2" s="5"/>
      <c r="M2" s="3"/>
      <c r="N2" s="3"/>
      <c r="P2" s="4">
        <v>1</v>
      </c>
      <c r="AC2" s="4">
        <f>'summary 0910'!K10</f>
        <v>1</v>
      </c>
    </row>
    <row r="3" spans="1:30" x14ac:dyDescent="0.2">
      <c r="A3" s="2" t="s">
        <v>75</v>
      </c>
      <c r="B3" s="5"/>
      <c r="K3" s="5"/>
      <c r="L3" s="5"/>
      <c r="M3" s="5"/>
      <c r="N3" s="6">
        <v>1</v>
      </c>
      <c r="P3" s="4">
        <v>1</v>
      </c>
      <c r="R3" s="4">
        <f>'[6]summary 0625'!K11</f>
        <v>2</v>
      </c>
      <c r="T3" s="4">
        <f>'[6]summary 0709'!K10</f>
        <v>1</v>
      </c>
    </row>
    <row r="4" spans="1:30"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row>
    <row r="5" spans="1:30"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row>
    <row r="6" spans="1:30"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0"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0"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0"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30"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30"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303</v>
      </c>
      <c r="Y15" s="4">
        <f>[7]Aug!$U$24+[7]Aug!$U$9</f>
        <v>3</v>
      </c>
      <c r="Z15" s="4">
        <f>[7]Aug!$AB$27</f>
        <v>1</v>
      </c>
      <c r="AB15" s="4">
        <f>3</f>
        <v>3</v>
      </c>
      <c r="AC15" s="4">
        <f>2</f>
        <v>2</v>
      </c>
      <c r="AD15" s="4" t="s">
        <v>303</v>
      </c>
    </row>
    <row r="16" spans="1:30" x14ac:dyDescent="0.2">
      <c r="A16" s="4" t="s">
        <v>122</v>
      </c>
      <c r="X16" s="4">
        <f>[7]Aug!$N$22+[7]Aug!$N$20+[7]Aug!$N$7+[7]Aug!$N$8</f>
        <v>14</v>
      </c>
      <c r="Y16" s="4">
        <f>[7]Aug!$U$20+[7]Aug!$U$22+[7]Aug!$U$16</f>
        <v>3</v>
      </c>
      <c r="Z16" s="4">
        <f>[7]Aug!$AB$22+[7]Aug!$AB$7+[7]Aug!$AB$8</f>
        <v>8</v>
      </c>
      <c r="AA16" s="4">
        <f>[7]Aug!$AI$16+1</f>
        <v>2</v>
      </c>
      <c r="AB16" s="4">
        <f>1+1+5+2</f>
        <v>9</v>
      </c>
      <c r="AC16" s="4">
        <f>1+4+12</f>
        <v>17</v>
      </c>
      <c r="AD16" s="4" t="s">
        <v>122</v>
      </c>
    </row>
    <row r="17" spans="1:30" x14ac:dyDescent="0.2">
      <c r="A17" s="4" t="s">
        <v>268</v>
      </c>
      <c r="AD17" s="4" t="s">
        <v>268</v>
      </c>
    </row>
    <row r="18" spans="1:30" x14ac:dyDescent="0.2">
      <c r="A18" s="4" t="s">
        <v>103</v>
      </c>
      <c r="AD18" s="4" t="s">
        <v>103</v>
      </c>
    </row>
    <row r="19" spans="1:30" x14ac:dyDescent="0.2">
      <c r="A19" s="4" t="s">
        <v>166</v>
      </c>
      <c r="AD19" s="4" t="s">
        <v>166</v>
      </c>
    </row>
    <row r="20" spans="1:30" x14ac:dyDescent="0.2">
      <c r="A20" s="4" t="s">
        <v>385</v>
      </c>
      <c r="X20" s="4">
        <f>[7]Aug!$N$21+[7]Aug!$N$15</f>
        <v>6</v>
      </c>
      <c r="Y20" s="4">
        <f>[7]Aug!$U$26+[7]Aug!$U$21</f>
        <v>7</v>
      </c>
      <c r="Z20" s="4">
        <f>[7]Aug!$AB$26+[7]Aug!$AB$21</f>
        <v>3</v>
      </c>
      <c r="AA20" s="4">
        <f>[7]Aug!$AI$26+[7]Aug!$AI$21</f>
        <v>11</v>
      </c>
      <c r="AB20" s="4">
        <f>1</f>
        <v>1</v>
      </c>
      <c r="AC20" s="4">
        <f>14+3</f>
        <v>17</v>
      </c>
      <c r="AD20" s="4" t="s">
        <v>385</v>
      </c>
    </row>
    <row r="22" spans="1:30" x14ac:dyDescent="0.2">
      <c r="A22" s="4" t="s">
        <v>382</v>
      </c>
      <c r="X22" s="4">
        <f t="shared" ref="X22:AC22" si="2">SUM(X15:X20)</f>
        <v>20</v>
      </c>
      <c r="Y22" s="4">
        <f t="shared" si="2"/>
        <v>13</v>
      </c>
      <c r="Z22" s="4">
        <f t="shared" si="2"/>
        <v>12</v>
      </c>
      <c r="AA22" s="4">
        <f t="shared" si="2"/>
        <v>13</v>
      </c>
      <c r="AB22" s="4">
        <f t="shared" si="2"/>
        <v>13</v>
      </c>
      <c r="AC22" s="4">
        <f t="shared" si="2"/>
        <v>36</v>
      </c>
      <c r="AD22" s="4" t="s">
        <v>386</v>
      </c>
    </row>
    <row r="24" spans="1:30" x14ac:dyDescent="0.2">
      <c r="A24" s="4" t="s">
        <v>383</v>
      </c>
      <c r="AD24" s="4" t="s">
        <v>383</v>
      </c>
    </row>
    <row r="98" spans="1:12" x14ac:dyDescent="0.2">
      <c r="A98" s="10" t="s">
        <v>380</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85</v>
      </c>
      <c r="B100" s="11"/>
      <c r="C100" s="11"/>
      <c r="D100" s="11"/>
      <c r="E100" s="11"/>
      <c r="F100" s="12"/>
      <c r="G100" s="11"/>
      <c r="H100" s="11"/>
      <c r="I100" s="12"/>
      <c r="J100" s="12"/>
      <c r="K100" s="12"/>
      <c r="L100" s="11"/>
    </row>
    <row r="101" spans="1:12" x14ac:dyDescent="0.2">
      <c r="A101" s="11" t="s">
        <v>320</v>
      </c>
      <c r="B101" s="11"/>
      <c r="C101" s="11"/>
      <c r="D101" s="11"/>
      <c r="E101" s="11"/>
      <c r="F101" s="12"/>
      <c r="G101" s="11"/>
      <c r="H101" s="11"/>
      <c r="I101" s="12"/>
      <c r="J101" s="12"/>
      <c r="K101" s="12"/>
      <c r="L101" s="11"/>
    </row>
    <row r="102" spans="1:12" x14ac:dyDescent="0.2">
      <c r="A102" s="11" t="s">
        <v>321</v>
      </c>
      <c r="B102" s="11"/>
      <c r="C102" s="11"/>
      <c r="D102" s="11"/>
      <c r="E102" s="11"/>
      <c r="F102" s="12"/>
      <c r="G102" s="11"/>
      <c r="H102" s="11"/>
      <c r="I102" s="12"/>
      <c r="J102" s="12"/>
      <c r="K102" s="12"/>
      <c r="L102" s="11"/>
    </row>
    <row r="103" spans="1:12" x14ac:dyDescent="0.2">
      <c r="A103" s="11" t="s">
        <v>322</v>
      </c>
      <c r="B103" s="11"/>
      <c r="C103" s="11"/>
      <c r="D103" s="11"/>
      <c r="E103" s="11"/>
      <c r="F103" s="12"/>
      <c r="G103" s="11"/>
      <c r="H103" s="11"/>
      <c r="I103" s="12"/>
      <c r="J103" s="12"/>
      <c r="K103" s="12"/>
      <c r="L103" s="11"/>
    </row>
    <row r="104" spans="1:12" x14ac:dyDescent="0.2">
      <c r="A104" s="11" t="s">
        <v>323</v>
      </c>
      <c r="B104" s="11"/>
      <c r="C104" s="11"/>
      <c r="D104" s="11"/>
      <c r="E104" s="11"/>
      <c r="F104" s="12"/>
      <c r="G104" s="11"/>
      <c r="H104" s="11"/>
      <c r="I104" s="12"/>
      <c r="J104" s="12"/>
      <c r="K104" s="12"/>
      <c r="L104" s="11"/>
    </row>
    <row r="105" spans="1:12" x14ac:dyDescent="0.2">
      <c r="A105" s="11" t="s">
        <v>324</v>
      </c>
      <c r="B105" s="11"/>
      <c r="C105" s="11"/>
      <c r="D105" s="11"/>
      <c r="E105" s="11"/>
      <c r="F105" s="12"/>
      <c r="G105" s="11"/>
      <c r="H105" s="11"/>
      <c r="I105" s="12"/>
      <c r="J105" s="12"/>
      <c r="K105" s="12"/>
      <c r="L105" s="11"/>
    </row>
    <row r="106" spans="1:12" x14ac:dyDescent="0.2">
      <c r="A106" s="11" t="s">
        <v>325</v>
      </c>
      <c r="B106" s="11"/>
      <c r="C106" s="11"/>
      <c r="D106" s="11"/>
      <c r="E106" s="11"/>
      <c r="F106" s="12"/>
      <c r="G106" s="11"/>
      <c r="H106" s="11"/>
      <c r="I106" s="12"/>
      <c r="J106" s="12"/>
      <c r="K106" s="12"/>
      <c r="L106" s="11"/>
    </row>
    <row r="107" spans="1:12" x14ac:dyDescent="0.2">
      <c r="A107" s="11" t="s">
        <v>326</v>
      </c>
      <c r="B107" s="11"/>
      <c r="C107" s="11"/>
      <c r="D107" s="11"/>
      <c r="E107" s="11"/>
      <c r="F107" s="12"/>
      <c r="G107" s="11"/>
      <c r="H107" s="11"/>
      <c r="I107" s="12"/>
      <c r="J107" s="12"/>
      <c r="K107" s="12"/>
      <c r="L107" s="11"/>
    </row>
    <row r="108" spans="1:12" x14ac:dyDescent="0.2">
      <c r="A108" s="11" t="s">
        <v>327</v>
      </c>
      <c r="B108" s="11"/>
      <c r="C108" s="11"/>
      <c r="D108" s="11"/>
      <c r="E108" s="11"/>
      <c r="F108" s="12"/>
      <c r="G108" s="11"/>
      <c r="H108" s="11"/>
      <c r="I108" s="12"/>
      <c r="J108" s="12"/>
      <c r="K108" s="12"/>
      <c r="L108" s="11"/>
    </row>
    <row r="109" spans="1:12" x14ac:dyDescent="0.2">
      <c r="A109" s="11" t="s">
        <v>328</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86</v>
      </c>
      <c r="F111" s="14"/>
      <c r="G111" s="14"/>
      <c r="H111" s="14"/>
      <c r="I111" s="14" t="s">
        <v>87</v>
      </c>
      <c r="J111" s="14" t="s">
        <v>88</v>
      </c>
      <c r="K111" s="14" t="s">
        <v>89</v>
      </c>
      <c r="L111" s="14" t="s">
        <v>90</v>
      </c>
    </row>
    <row r="112" spans="1:12" x14ac:dyDescent="0.2">
      <c r="A112" s="14" t="s">
        <v>91</v>
      </c>
      <c r="B112" s="14" t="s">
        <v>92</v>
      </c>
      <c r="C112" s="14" t="s">
        <v>93</v>
      </c>
      <c r="D112" s="14" t="s">
        <v>94</v>
      </c>
      <c r="E112" s="14" t="s">
        <v>95</v>
      </c>
      <c r="F112" s="14" t="s">
        <v>85</v>
      </c>
      <c r="G112" s="14" t="s">
        <v>96</v>
      </c>
      <c r="H112" s="14" t="s">
        <v>97</v>
      </c>
      <c r="I112" s="14" t="s">
        <v>98</v>
      </c>
      <c r="J112" s="14" t="s">
        <v>99</v>
      </c>
      <c r="K112" s="14" t="s">
        <v>100</v>
      </c>
      <c r="L112" s="14" t="s">
        <v>101</v>
      </c>
    </row>
    <row r="113" spans="1:25" x14ac:dyDescent="0.2">
      <c r="A113" s="14"/>
      <c r="B113" s="14"/>
      <c r="C113" s="14"/>
      <c r="D113" s="14"/>
      <c r="E113" s="14"/>
      <c r="F113" s="14"/>
      <c r="G113" s="14"/>
      <c r="H113" s="14"/>
      <c r="I113" s="14"/>
      <c r="J113" s="14"/>
      <c r="K113" s="14"/>
      <c r="L113" s="14"/>
    </row>
    <row r="114" spans="1:25" ht="114.75" x14ac:dyDescent="0.2">
      <c r="A114" s="24">
        <v>37148</v>
      </c>
      <c r="B114" s="17" t="s">
        <v>425</v>
      </c>
      <c r="C114" s="18" t="s">
        <v>122</v>
      </c>
      <c r="D114" s="18" t="s">
        <v>335</v>
      </c>
      <c r="E114" s="18" t="s">
        <v>124</v>
      </c>
      <c r="F114" s="18" t="s">
        <v>116</v>
      </c>
      <c r="G114" s="17" t="s">
        <v>426</v>
      </c>
      <c r="H114" s="18"/>
      <c r="I114" s="18" t="s">
        <v>110</v>
      </c>
      <c r="J114" s="18" t="s">
        <v>109</v>
      </c>
      <c r="K114" s="18" t="s">
        <v>109</v>
      </c>
      <c r="L114" s="16" t="s">
        <v>331</v>
      </c>
    </row>
    <row r="115" spans="1:25" ht="38.25" x14ac:dyDescent="0.2">
      <c r="A115" s="24">
        <v>37148</v>
      </c>
      <c r="B115" s="18" t="s">
        <v>427</v>
      </c>
      <c r="C115" s="18" t="s">
        <v>303</v>
      </c>
      <c r="D115" s="18" t="s">
        <v>428</v>
      </c>
      <c r="E115" s="18" t="s">
        <v>429</v>
      </c>
      <c r="F115" s="18" t="s">
        <v>130</v>
      </c>
      <c r="G115" s="17" t="s">
        <v>430</v>
      </c>
      <c r="H115" s="18"/>
      <c r="I115" s="18" t="s">
        <v>110</v>
      </c>
      <c r="J115" s="18" t="s">
        <v>109</v>
      </c>
      <c r="K115" s="18" t="s">
        <v>110</v>
      </c>
      <c r="L115" s="16" t="s">
        <v>331</v>
      </c>
    </row>
    <row r="116" spans="1:25" ht="25.5" x14ac:dyDescent="0.2">
      <c r="A116" s="24">
        <v>37148</v>
      </c>
      <c r="B116" s="18" t="s">
        <v>343</v>
      </c>
      <c r="C116" s="18" t="s">
        <v>303</v>
      </c>
      <c r="D116" s="18" t="s">
        <v>344</v>
      </c>
      <c r="E116" s="18" t="s">
        <v>345</v>
      </c>
      <c r="F116" s="18" t="s">
        <v>250</v>
      </c>
      <c r="G116" s="17" t="s">
        <v>431</v>
      </c>
      <c r="H116" s="18"/>
      <c r="I116" s="18" t="s">
        <v>109</v>
      </c>
      <c r="J116" s="18" t="s">
        <v>109</v>
      </c>
      <c r="K116" s="18" t="s">
        <v>109</v>
      </c>
      <c r="L116" s="16" t="s">
        <v>331</v>
      </c>
    </row>
    <row r="117" spans="1:25" ht="63.75" x14ac:dyDescent="0.2">
      <c r="A117" s="24">
        <v>37148</v>
      </c>
      <c r="B117" s="17" t="s">
        <v>432</v>
      </c>
      <c r="C117" s="18" t="s">
        <v>166</v>
      </c>
      <c r="D117" s="18" t="s">
        <v>373</v>
      </c>
      <c r="E117" s="18" t="s">
        <v>168</v>
      </c>
      <c r="F117" s="18" t="s">
        <v>130</v>
      </c>
      <c r="G117" s="17" t="s">
        <v>433</v>
      </c>
      <c r="H117" s="18"/>
      <c r="I117" s="18" t="s">
        <v>109</v>
      </c>
      <c r="J117" s="18" t="s">
        <v>110</v>
      </c>
      <c r="K117" s="18" t="s">
        <v>110</v>
      </c>
      <c r="L117" s="16" t="s">
        <v>331</v>
      </c>
    </row>
    <row r="118" spans="1:25" ht="24.75" customHeight="1" x14ac:dyDescent="0.2">
      <c r="A118" s="24">
        <v>37148</v>
      </c>
      <c r="B118" s="18" t="s">
        <v>434</v>
      </c>
      <c r="C118" s="18"/>
      <c r="D118" s="18"/>
      <c r="E118" s="18" t="s">
        <v>435</v>
      </c>
      <c r="F118" s="18" t="s">
        <v>236</v>
      </c>
      <c r="G118" s="17" t="s">
        <v>436</v>
      </c>
      <c r="H118" s="18"/>
      <c r="I118" s="18" t="s">
        <v>109</v>
      </c>
      <c r="J118" s="18" t="s">
        <v>110</v>
      </c>
      <c r="K118" s="18" t="s">
        <v>110</v>
      </c>
      <c r="L118" s="16" t="s">
        <v>331</v>
      </c>
    </row>
    <row r="119" spans="1:25" ht="25.5" x14ac:dyDescent="0.2">
      <c r="A119" s="24">
        <v>37148</v>
      </c>
      <c r="B119" s="17" t="s">
        <v>437</v>
      </c>
      <c r="C119" s="18" t="s">
        <v>122</v>
      </c>
      <c r="D119" s="18" t="s">
        <v>438</v>
      </c>
      <c r="E119" s="18" t="s">
        <v>439</v>
      </c>
      <c r="F119" s="18" t="s">
        <v>130</v>
      </c>
      <c r="G119" s="17" t="s">
        <v>440</v>
      </c>
      <c r="H119" s="17"/>
      <c r="I119" s="18" t="s">
        <v>109</v>
      </c>
      <c r="J119" s="18" t="s">
        <v>109</v>
      </c>
      <c r="K119" s="18" t="s">
        <v>109</v>
      </c>
      <c r="L119" s="18" t="s">
        <v>331</v>
      </c>
      <c r="M119" s="22"/>
      <c r="N119" s="22"/>
      <c r="O119" s="22"/>
      <c r="P119" s="22"/>
      <c r="Q119" s="22"/>
      <c r="R119" s="22"/>
      <c r="S119" s="22"/>
      <c r="T119" s="22"/>
      <c r="U119" s="22"/>
      <c r="V119" s="22"/>
      <c r="W119" s="22"/>
      <c r="X119" s="22"/>
      <c r="Y119" s="22"/>
    </row>
    <row r="120" spans="1:25" ht="25.5" x14ac:dyDescent="0.2">
      <c r="A120" s="24">
        <v>37147</v>
      </c>
      <c r="B120" s="17" t="s">
        <v>441</v>
      </c>
      <c r="C120" s="18" t="s">
        <v>113</v>
      </c>
      <c r="D120" s="18" t="s">
        <v>442</v>
      </c>
      <c r="E120" s="18" t="s">
        <v>443</v>
      </c>
      <c r="F120" s="18" t="s">
        <v>130</v>
      </c>
      <c r="G120" s="17" t="s">
        <v>444</v>
      </c>
      <c r="H120" s="17"/>
      <c r="I120" s="18" t="s">
        <v>109</v>
      </c>
      <c r="J120" s="18" t="s">
        <v>110</v>
      </c>
      <c r="K120" s="18" t="s">
        <v>110</v>
      </c>
      <c r="L120" s="18" t="s">
        <v>331</v>
      </c>
      <c r="M120" s="22"/>
      <c r="N120" s="22"/>
      <c r="O120" s="22"/>
      <c r="P120" s="22"/>
      <c r="Q120" s="22"/>
      <c r="R120" s="22"/>
      <c r="S120" s="22"/>
      <c r="T120" s="22"/>
      <c r="U120" s="22"/>
      <c r="V120" s="22"/>
      <c r="W120" s="22"/>
      <c r="X120" s="22"/>
      <c r="Y120" s="22"/>
    </row>
    <row r="121" spans="1:25" ht="63.75" x14ac:dyDescent="0.2">
      <c r="A121" s="24">
        <v>37147</v>
      </c>
      <c r="B121" s="18" t="s">
        <v>341</v>
      </c>
      <c r="C121" s="18" t="s">
        <v>103</v>
      </c>
      <c r="D121" s="18" t="s">
        <v>445</v>
      </c>
      <c r="E121" s="18" t="s">
        <v>446</v>
      </c>
      <c r="F121" s="18" t="s">
        <v>106</v>
      </c>
      <c r="G121" s="17" t="s">
        <v>447</v>
      </c>
      <c r="H121" s="17"/>
      <c r="I121" s="18" t="s">
        <v>110</v>
      </c>
      <c r="J121" s="18" t="s">
        <v>110</v>
      </c>
      <c r="K121" s="18" t="s">
        <v>110</v>
      </c>
      <c r="L121" s="18" t="s">
        <v>331</v>
      </c>
      <c r="M121" s="22"/>
      <c r="N121" s="22"/>
      <c r="O121" s="22"/>
      <c r="P121" s="22"/>
      <c r="Q121" s="22"/>
      <c r="R121" s="22"/>
      <c r="S121" s="22"/>
      <c r="T121" s="22"/>
      <c r="U121" s="22"/>
      <c r="V121" s="22"/>
      <c r="W121" s="22"/>
      <c r="X121" s="22"/>
      <c r="Y121" s="22"/>
    </row>
    <row r="122" spans="1:25" ht="55.5" customHeight="1" x14ac:dyDescent="0.2">
      <c r="A122" s="24">
        <v>37147</v>
      </c>
      <c r="B122" s="18" t="s">
        <v>293</v>
      </c>
      <c r="C122" s="18" t="s">
        <v>103</v>
      </c>
      <c r="D122" s="18" t="s">
        <v>293</v>
      </c>
      <c r="E122" s="18" t="s">
        <v>105</v>
      </c>
      <c r="F122" s="18" t="s">
        <v>250</v>
      </c>
      <c r="G122" s="17" t="s">
        <v>448</v>
      </c>
      <c r="H122" s="17"/>
      <c r="I122" s="18" t="s">
        <v>109</v>
      </c>
      <c r="J122" s="18" t="s">
        <v>109</v>
      </c>
      <c r="K122" s="18" t="s">
        <v>110</v>
      </c>
      <c r="L122" s="18" t="s">
        <v>331</v>
      </c>
      <c r="M122" s="22"/>
      <c r="N122" s="22"/>
      <c r="O122" s="22"/>
      <c r="P122" s="22"/>
      <c r="Q122" s="22"/>
      <c r="R122" s="22"/>
      <c r="S122" s="22"/>
      <c r="T122" s="22"/>
      <c r="U122" s="22"/>
      <c r="V122" s="22"/>
      <c r="W122" s="22"/>
      <c r="X122" s="22"/>
      <c r="Y122" s="22"/>
    </row>
    <row r="123" spans="1:25" ht="76.5" x14ac:dyDescent="0.2">
      <c r="A123" s="24">
        <v>37146</v>
      </c>
      <c r="B123" s="18" t="s">
        <v>293</v>
      </c>
      <c r="C123" s="18" t="s">
        <v>103</v>
      </c>
      <c r="D123" s="18" t="s">
        <v>293</v>
      </c>
      <c r="E123" s="18" t="s">
        <v>105</v>
      </c>
      <c r="F123" s="18" t="s">
        <v>106</v>
      </c>
      <c r="G123" s="17" t="s">
        <v>449</v>
      </c>
      <c r="H123" s="17"/>
      <c r="I123" s="18" t="s">
        <v>110</v>
      </c>
      <c r="J123" s="18" t="s">
        <v>110</v>
      </c>
      <c r="K123" s="18" t="s">
        <v>110</v>
      </c>
      <c r="L123" s="18" t="s">
        <v>331</v>
      </c>
      <c r="M123" s="22"/>
      <c r="N123" s="22"/>
      <c r="O123" s="22"/>
      <c r="P123" s="22"/>
      <c r="Q123" s="22"/>
      <c r="R123" s="22"/>
      <c r="S123" s="22"/>
      <c r="T123" s="22"/>
      <c r="U123" s="22"/>
      <c r="V123" s="22"/>
      <c r="W123" s="22"/>
      <c r="X123" s="22"/>
      <c r="Y123" s="22"/>
    </row>
    <row r="124" spans="1:25" ht="38.25" x14ac:dyDescent="0.2">
      <c r="A124" s="24">
        <v>37144</v>
      </c>
      <c r="B124" s="60" t="s">
        <v>450</v>
      </c>
      <c r="C124" s="18" t="s">
        <v>103</v>
      </c>
      <c r="D124" s="18" t="s">
        <v>104</v>
      </c>
      <c r="E124" s="18" t="s">
        <v>105</v>
      </c>
      <c r="F124" s="18" t="s">
        <v>106</v>
      </c>
      <c r="G124" s="60" t="s">
        <v>451</v>
      </c>
      <c r="H124" s="60"/>
      <c r="I124" s="18" t="s">
        <v>109</v>
      </c>
      <c r="J124" s="18" t="s">
        <v>109</v>
      </c>
      <c r="K124" s="18" t="s">
        <v>109</v>
      </c>
      <c r="L124" s="18" t="s">
        <v>331</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298</v>
      </c>
      <c r="B174" s="1" t="s">
        <v>299</v>
      </c>
      <c r="C174" s="4" t="s">
        <v>300</v>
      </c>
      <c r="D174" s="33" t="s">
        <v>301</v>
      </c>
      <c r="E174" s="33" t="s">
        <v>302</v>
      </c>
    </row>
    <row r="175" spans="1:12" x14ac:dyDescent="0.2">
      <c r="A175" s="34" t="s">
        <v>303</v>
      </c>
      <c r="B175" s="35">
        <f t="shared" ref="B175:B183" si="3">C175/$C$184</f>
        <v>0.18181818181818182</v>
      </c>
      <c r="C175" s="5">
        <f>'summary 0910'!I24</f>
        <v>2</v>
      </c>
      <c r="D175" s="4">
        <f>33+1+1+1+1+1+8+1+1+1+2+1+2+1+1+1+2</f>
        <v>59</v>
      </c>
      <c r="E175" s="36">
        <f t="shared" ref="E175:E182" si="4">(C175/D175)*100</f>
        <v>3.3898305084745761</v>
      </c>
    </row>
    <row r="176" spans="1:12" x14ac:dyDescent="0.2">
      <c r="A176" s="34" t="s">
        <v>122</v>
      </c>
      <c r="B176" s="35">
        <f t="shared" si="3"/>
        <v>0.18181818181818182</v>
      </c>
      <c r="C176" s="5">
        <f>'summary 0910'!I25</f>
        <v>2</v>
      </c>
      <c r="D176" s="4">
        <f>540+17+1+1+6+10+1+2+12+2+1+1+1+3+4+3+1+1+1+8+2+1+1+6+1+1+2+1+2+1+4+1+1+1+12+4</f>
        <v>657</v>
      </c>
      <c r="E176" s="36">
        <f t="shared" si="4"/>
        <v>0.30441400304414001</v>
      </c>
    </row>
    <row r="177" spans="1:5" x14ac:dyDescent="0.2">
      <c r="A177" s="34" t="s">
        <v>103</v>
      </c>
      <c r="B177" s="35">
        <f t="shared" si="3"/>
        <v>0.36363636363636365</v>
      </c>
      <c r="C177" s="5">
        <f>'summary 0910'!I26</f>
        <v>4</v>
      </c>
      <c r="D177" s="4">
        <f>13+1+1+1+16+10</f>
        <v>42</v>
      </c>
      <c r="E177" s="36">
        <f t="shared" si="4"/>
        <v>9.5238095238095237</v>
      </c>
    </row>
    <row r="178" spans="1:5" x14ac:dyDescent="0.2">
      <c r="A178" s="34" t="s">
        <v>304</v>
      </c>
      <c r="B178" s="35">
        <f t="shared" si="3"/>
        <v>0</v>
      </c>
      <c r="C178" s="5">
        <f>'summary 0910'!I27</f>
        <v>0</v>
      </c>
      <c r="D178" s="4">
        <f>36+1+1</f>
        <v>38</v>
      </c>
      <c r="E178" s="36">
        <f t="shared" si="4"/>
        <v>0</v>
      </c>
    </row>
    <row r="179" spans="1:5" x14ac:dyDescent="0.2">
      <c r="A179" s="34" t="s">
        <v>305</v>
      </c>
      <c r="B179" s="35">
        <f t="shared" si="3"/>
        <v>9.0909090909090912E-2</v>
      </c>
      <c r="C179" s="5">
        <f>'summary 0910'!I28</f>
        <v>1</v>
      </c>
      <c r="D179" s="4">
        <f>288+2+13+2+5+56+59+14+2+3+3+1+4+14</f>
        <v>466</v>
      </c>
      <c r="E179" s="36">
        <f t="shared" si="4"/>
        <v>0.21459227467811159</v>
      </c>
    </row>
    <row r="180" spans="1:5" x14ac:dyDescent="0.2">
      <c r="A180" s="34" t="s">
        <v>306</v>
      </c>
      <c r="B180" s="35">
        <f t="shared" si="3"/>
        <v>0</v>
      </c>
      <c r="C180" s="5">
        <f>'summary 0910'!I29</f>
        <v>0</v>
      </c>
      <c r="D180" s="4">
        <f>132+2+1+2+7+3+4+2+7+1+3</f>
        <v>164</v>
      </c>
      <c r="E180" s="36">
        <f t="shared" si="4"/>
        <v>0</v>
      </c>
    </row>
    <row r="181" spans="1:5" x14ac:dyDescent="0.2">
      <c r="A181" s="34" t="s">
        <v>166</v>
      </c>
      <c r="B181" s="35">
        <f t="shared" si="3"/>
        <v>9.0909090909090912E-2</v>
      </c>
      <c r="C181" s="5">
        <f>'summary 0910'!I30</f>
        <v>1</v>
      </c>
      <c r="D181" s="4">
        <v>9</v>
      </c>
      <c r="E181" s="36">
        <f t="shared" si="4"/>
        <v>11.111111111111111</v>
      </c>
    </row>
    <row r="182" spans="1:5" x14ac:dyDescent="0.2">
      <c r="A182" s="34" t="s">
        <v>268</v>
      </c>
      <c r="B182" s="35">
        <f t="shared" si="3"/>
        <v>0</v>
      </c>
      <c r="C182" s="5">
        <f>'summary 0910'!I31</f>
        <v>0</v>
      </c>
      <c r="D182" s="4">
        <f>10+5+2</f>
        <v>17</v>
      </c>
      <c r="E182" s="36">
        <f t="shared" si="4"/>
        <v>0</v>
      </c>
    </row>
    <row r="183" spans="1:5" x14ac:dyDescent="0.2">
      <c r="A183" s="37" t="s">
        <v>307</v>
      </c>
      <c r="B183" s="35">
        <f t="shared" si="3"/>
        <v>9.0909090909090912E-2</v>
      </c>
      <c r="C183" s="5">
        <f>'summary 0910'!I32</f>
        <v>1</v>
      </c>
    </row>
    <row r="184" spans="1:5" x14ac:dyDescent="0.2">
      <c r="A184" s="37" t="s">
        <v>308</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f>1</f>
        <v>1</v>
      </c>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1+1+1+1</f>
        <v>4</v>
      </c>
    </row>
    <row r="13" spans="1:11" x14ac:dyDescent="0.2">
      <c r="A13" s="6" t="s">
        <v>106</v>
      </c>
      <c r="B13" s="7"/>
      <c r="C13" s="7" t="s">
        <v>314</v>
      </c>
      <c r="D13" s="7"/>
      <c r="E13" s="7"/>
      <c r="F13" s="7"/>
      <c r="G13" s="7"/>
      <c r="H13" s="7"/>
      <c r="I13" s="7"/>
      <c r="J13" s="7"/>
      <c r="K13" s="7">
        <f>1+1+1</f>
        <v>3</v>
      </c>
    </row>
    <row r="14" spans="1:11" x14ac:dyDescent="0.2">
      <c r="A14" s="6" t="s">
        <v>236</v>
      </c>
      <c r="B14" s="7"/>
      <c r="C14" s="7" t="s">
        <v>78</v>
      </c>
      <c r="D14" s="7"/>
      <c r="E14" s="7"/>
      <c r="F14" s="7"/>
      <c r="G14" s="7"/>
      <c r="H14" s="7"/>
      <c r="I14" s="7"/>
      <c r="J14" s="7"/>
      <c r="K14" s="7">
        <f>2</f>
        <v>2</v>
      </c>
    </row>
    <row r="15" spans="1:11" x14ac:dyDescent="0.2">
      <c r="A15" s="6" t="s">
        <v>116</v>
      </c>
      <c r="B15" s="7"/>
      <c r="C15" s="7" t="s">
        <v>79</v>
      </c>
      <c r="D15" s="7"/>
      <c r="E15" s="7"/>
      <c r="F15" s="7"/>
      <c r="G15" s="7"/>
      <c r="H15" s="7"/>
      <c r="I15" s="7"/>
      <c r="J15" s="7"/>
      <c r="K15" s="7">
        <f>1</f>
        <v>1</v>
      </c>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row>
    <row r="18" spans="1:11" x14ac:dyDescent="0.2">
      <c r="A18" s="6" t="s">
        <v>141</v>
      </c>
      <c r="B18" s="7"/>
      <c r="C18" s="7" t="s">
        <v>82</v>
      </c>
      <c r="D18" s="7"/>
      <c r="E18" s="7"/>
      <c r="F18" s="7"/>
      <c r="G18" s="7"/>
      <c r="H18" s="7"/>
      <c r="I18" s="7"/>
      <c r="J18" s="7"/>
      <c r="K18" s="47"/>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f>1+1</f>
        <v>2</v>
      </c>
      <c r="J24" s="31"/>
      <c r="K24" s="31"/>
    </row>
    <row r="25" spans="1:11" x14ac:dyDescent="0.2">
      <c r="A25" s="29" t="s">
        <v>122</v>
      </c>
      <c r="B25" s="17"/>
      <c r="C25" s="17"/>
      <c r="D25" s="32"/>
      <c r="E25" s="31"/>
      <c r="F25" s="32"/>
      <c r="G25" s="32"/>
      <c r="H25" s="31"/>
      <c r="I25" s="6">
        <f>1+1</f>
        <v>2</v>
      </c>
      <c r="J25" s="31"/>
      <c r="K25" s="49"/>
    </row>
    <row r="26" spans="1:11" x14ac:dyDescent="0.2">
      <c r="A26" s="29" t="s">
        <v>103</v>
      </c>
      <c r="B26" s="17"/>
      <c r="C26" s="17"/>
      <c r="D26" s="32"/>
      <c r="E26" s="31"/>
      <c r="F26" s="32"/>
      <c r="G26" s="32"/>
      <c r="H26" s="31"/>
      <c r="I26" s="6">
        <f>4</f>
        <v>4</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f>
        <v>1</v>
      </c>
      <c r="J28" s="31"/>
      <c r="K28" s="31"/>
    </row>
    <row r="29" spans="1:11" x14ac:dyDescent="0.2">
      <c r="A29" s="29" t="s">
        <v>306</v>
      </c>
      <c r="B29" s="17"/>
      <c r="C29" s="17"/>
      <c r="D29" s="32"/>
      <c r="E29" s="31"/>
      <c r="F29" s="32"/>
      <c r="G29" s="32"/>
      <c r="H29" s="31"/>
      <c r="I29" s="6"/>
      <c r="J29" s="31"/>
      <c r="K29" s="32"/>
    </row>
    <row r="30" spans="1:11" x14ac:dyDescent="0.2">
      <c r="A30" s="29" t="s">
        <v>166</v>
      </c>
      <c r="B30" s="17"/>
      <c r="C30" s="17"/>
      <c r="D30" s="32"/>
      <c r="E30" s="31"/>
      <c r="F30" s="32"/>
      <c r="G30" s="32"/>
      <c r="H30" s="31"/>
      <c r="I30" s="6">
        <f>1</f>
        <v>1</v>
      </c>
      <c r="J30" s="31"/>
      <c r="K30" s="31"/>
    </row>
    <row r="31" spans="1:11" x14ac:dyDescent="0.2">
      <c r="A31" s="29" t="s">
        <v>268</v>
      </c>
      <c r="B31" s="17"/>
      <c r="C31" s="17"/>
      <c r="D31" s="32"/>
      <c r="E31" s="31"/>
      <c r="F31" s="32"/>
      <c r="G31" s="32"/>
      <c r="H31" s="31"/>
      <c r="I31" s="6"/>
      <c r="J31" s="31"/>
      <c r="K31" s="31"/>
    </row>
    <row r="32" spans="1:11" ht="13.5" thickBot="1" x14ac:dyDescent="0.25">
      <c r="A32" s="50" t="s">
        <v>319</v>
      </c>
      <c r="I32" s="5">
        <f>1</f>
        <v>1</v>
      </c>
      <c r="K32" s="51"/>
    </row>
    <row r="33" spans="1:11" ht="13.5" thickTop="1" x14ac:dyDescent="0.2">
      <c r="A33" s="52" t="s">
        <v>310</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row>
    <row r="2" spans="1:29" x14ac:dyDescent="0.2">
      <c r="A2" s="2" t="s">
        <v>74</v>
      </c>
      <c r="B2" s="3"/>
      <c r="H2" s="4">
        <f>1+1</f>
        <v>2</v>
      </c>
      <c r="J2" s="4">
        <f>1</f>
        <v>1</v>
      </c>
      <c r="K2" s="3"/>
      <c r="L2" s="5"/>
      <c r="M2" s="3"/>
      <c r="N2" s="3"/>
      <c r="P2" s="4">
        <v>1</v>
      </c>
    </row>
    <row r="3" spans="1:29" x14ac:dyDescent="0.2">
      <c r="A3" s="2" t="s">
        <v>75</v>
      </c>
      <c r="B3" s="5"/>
      <c r="K3" s="5"/>
      <c r="L3" s="5"/>
      <c r="M3" s="5"/>
      <c r="N3" s="6">
        <v>1</v>
      </c>
      <c r="P3" s="4">
        <v>1</v>
      </c>
      <c r="R3" s="4">
        <f>'[6]summary 0625'!K11</f>
        <v>2</v>
      </c>
      <c r="T3" s="4">
        <f>'[6]summary 0709'!K10</f>
        <v>1</v>
      </c>
    </row>
    <row r="4" spans="1:29"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row>
    <row r="5" spans="1:29"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row>
    <row r="6" spans="1:29"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9"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row>
    <row r="8" spans="1:29"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9"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29"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29"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303</v>
      </c>
      <c r="Y15" s="4">
        <f>[7]Aug!$U$24+[7]Aug!$U$9</f>
        <v>3</v>
      </c>
      <c r="Z15" s="4">
        <f>[7]Aug!$AB$27</f>
        <v>1</v>
      </c>
      <c r="AB15" s="4">
        <f>3</f>
        <v>3</v>
      </c>
      <c r="AC15" s="4" t="s">
        <v>303</v>
      </c>
    </row>
    <row r="16" spans="1:29" x14ac:dyDescent="0.2">
      <c r="A16" s="4" t="s">
        <v>122</v>
      </c>
      <c r="X16" s="4">
        <f>[7]Aug!$N$22+[7]Aug!$N$20+[7]Aug!$N$7+[7]Aug!$N$8</f>
        <v>14</v>
      </c>
      <c r="Y16" s="4">
        <f>[7]Aug!$U$20+[7]Aug!$U$22+[7]Aug!$U$16</f>
        <v>3</v>
      </c>
      <c r="Z16" s="4">
        <f>[7]Aug!$AB$22+[7]Aug!$AB$7+[7]Aug!$AB$8</f>
        <v>8</v>
      </c>
      <c r="AA16" s="4">
        <f>[7]Aug!$AI$16+1</f>
        <v>2</v>
      </c>
      <c r="AB16" s="4">
        <f>1+1+5+2</f>
        <v>9</v>
      </c>
      <c r="AC16" s="4" t="s">
        <v>122</v>
      </c>
    </row>
    <row r="17" spans="1:29" x14ac:dyDescent="0.2">
      <c r="A17" s="4" t="s">
        <v>268</v>
      </c>
      <c r="AC17" s="4" t="s">
        <v>268</v>
      </c>
    </row>
    <row r="18" spans="1:29" x14ac:dyDescent="0.2">
      <c r="A18" s="4" t="s">
        <v>103</v>
      </c>
      <c r="AC18" s="4" t="s">
        <v>103</v>
      </c>
    </row>
    <row r="19" spans="1:29" x14ac:dyDescent="0.2">
      <c r="A19" s="4" t="s">
        <v>166</v>
      </c>
      <c r="AC19" s="4" t="s">
        <v>166</v>
      </c>
    </row>
    <row r="20" spans="1:29" x14ac:dyDescent="0.2">
      <c r="A20" s="4" t="s">
        <v>385</v>
      </c>
      <c r="X20" s="4">
        <f>[7]Aug!$N$21+[7]Aug!$N$15</f>
        <v>6</v>
      </c>
      <c r="Y20" s="4">
        <f>[7]Aug!$U$26+[7]Aug!$U$21</f>
        <v>7</v>
      </c>
      <c r="Z20" s="4">
        <f>[7]Aug!$AB$26+[7]Aug!$AB$21</f>
        <v>3</v>
      </c>
      <c r="AA20" s="4">
        <f>[7]Aug!$AI$26+[7]Aug!$AI$21</f>
        <v>11</v>
      </c>
      <c r="AB20" s="4">
        <f>1</f>
        <v>1</v>
      </c>
      <c r="AC20" s="4" t="s">
        <v>385</v>
      </c>
    </row>
    <row r="22" spans="1:29" x14ac:dyDescent="0.2">
      <c r="A22" s="4" t="s">
        <v>382</v>
      </c>
      <c r="X22" s="4">
        <f>SUM(X15:X20)</f>
        <v>20</v>
      </c>
      <c r="Y22" s="4">
        <f>SUM(Y15:Y20)</f>
        <v>13</v>
      </c>
      <c r="Z22" s="4">
        <f>SUM(Z15:Z20)</f>
        <v>12</v>
      </c>
      <c r="AA22" s="4">
        <f>SUM(AA15:AA20)</f>
        <v>13</v>
      </c>
      <c r="AB22" s="4">
        <f>SUM(AB15:AB20)</f>
        <v>13</v>
      </c>
      <c r="AC22" s="4" t="s">
        <v>386</v>
      </c>
    </row>
    <row r="24" spans="1:29" x14ac:dyDescent="0.2">
      <c r="A24" s="4" t="s">
        <v>383</v>
      </c>
      <c r="AC24" s="4" t="s">
        <v>383</v>
      </c>
    </row>
    <row r="98" spans="1:12" x14ac:dyDescent="0.2">
      <c r="A98" s="10" t="s">
        <v>380</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85</v>
      </c>
      <c r="B100" s="11"/>
      <c r="C100" s="11"/>
      <c r="D100" s="11"/>
      <c r="E100" s="11"/>
      <c r="F100" s="12"/>
      <c r="G100" s="11"/>
      <c r="H100" s="11"/>
      <c r="I100" s="12"/>
      <c r="J100" s="12"/>
      <c r="K100" s="12"/>
      <c r="L100" s="11"/>
    </row>
    <row r="101" spans="1:12" x14ac:dyDescent="0.2">
      <c r="A101" s="11" t="s">
        <v>320</v>
      </c>
      <c r="B101" s="11"/>
      <c r="C101" s="11"/>
      <c r="D101" s="11"/>
      <c r="E101" s="11"/>
      <c r="F101" s="12"/>
      <c r="G101" s="11"/>
      <c r="H101" s="11"/>
      <c r="I101" s="12"/>
      <c r="J101" s="12"/>
      <c r="K101" s="12"/>
      <c r="L101" s="11"/>
    </row>
    <row r="102" spans="1:12" x14ac:dyDescent="0.2">
      <c r="A102" s="11" t="s">
        <v>321</v>
      </c>
      <c r="B102" s="11"/>
      <c r="C102" s="11"/>
      <c r="D102" s="11"/>
      <c r="E102" s="11"/>
      <c r="F102" s="12"/>
      <c r="G102" s="11"/>
      <c r="H102" s="11"/>
      <c r="I102" s="12"/>
      <c r="J102" s="12"/>
      <c r="K102" s="12"/>
      <c r="L102" s="11"/>
    </row>
    <row r="103" spans="1:12" x14ac:dyDescent="0.2">
      <c r="A103" s="11" t="s">
        <v>322</v>
      </c>
      <c r="B103" s="11"/>
      <c r="C103" s="11"/>
      <c r="D103" s="11"/>
      <c r="E103" s="11"/>
      <c r="F103" s="12"/>
      <c r="G103" s="11"/>
      <c r="H103" s="11"/>
      <c r="I103" s="12"/>
      <c r="J103" s="12"/>
      <c r="K103" s="12"/>
      <c r="L103" s="11"/>
    </row>
    <row r="104" spans="1:12" x14ac:dyDescent="0.2">
      <c r="A104" s="11" t="s">
        <v>323</v>
      </c>
      <c r="B104" s="11"/>
      <c r="C104" s="11"/>
      <c r="D104" s="11"/>
      <c r="E104" s="11"/>
      <c r="F104" s="12"/>
      <c r="G104" s="11"/>
      <c r="H104" s="11"/>
      <c r="I104" s="12"/>
      <c r="J104" s="12"/>
      <c r="K104" s="12"/>
      <c r="L104" s="11"/>
    </row>
    <row r="105" spans="1:12" x14ac:dyDescent="0.2">
      <c r="A105" s="11" t="s">
        <v>324</v>
      </c>
      <c r="B105" s="11"/>
      <c r="C105" s="11"/>
      <c r="D105" s="11"/>
      <c r="E105" s="11"/>
      <c r="F105" s="12"/>
      <c r="G105" s="11"/>
      <c r="H105" s="11"/>
      <c r="I105" s="12"/>
      <c r="J105" s="12"/>
      <c r="K105" s="12"/>
      <c r="L105" s="11"/>
    </row>
    <row r="106" spans="1:12" x14ac:dyDescent="0.2">
      <c r="A106" s="11" t="s">
        <v>325</v>
      </c>
      <c r="B106" s="11"/>
      <c r="C106" s="11"/>
      <c r="D106" s="11"/>
      <c r="E106" s="11"/>
      <c r="F106" s="12"/>
      <c r="G106" s="11"/>
      <c r="H106" s="11"/>
      <c r="I106" s="12"/>
      <c r="J106" s="12"/>
      <c r="K106" s="12"/>
      <c r="L106" s="11"/>
    </row>
    <row r="107" spans="1:12" x14ac:dyDescent="0.2">
      <c r="A107" s="11" t="s">
        <v>326</v>
      </c>
      <c r="B107" s="11"/>
      <c r="C107" s="11"/>
      <c r="D107" s="11"/>
      <c r="E107" s="11"/>
      <c r="F107" s="12"/>
      <c r="G107" s="11"/>
      <c r="H107" s="11"/>
      <c r="I107" s="12"/>
      <c r="J107" s="12"/>
      <c r="K107" s="12"/>
      <c r="L107" s="11"/>
    </row>
    <row r="108" spans="1:12" x14ac:dyDescent="0.2">
      <c r="A108" s="11" t="s">
        <v>327</v>
      </c>
      <c r="B108" s="11"/>
      <c r="C108" s="11"/>
      <c r="D108" s="11"/>
      <c r="E108" s="11"/>
      <c r="F108" s="12"/>
      <c r="G108" s="11"/>
      <c r="H108" s="11"/>
      <c r="I108" s="12"/>
      <c r="J108" s="12"/>
      <c r="K108" s="12"/>
      <c r="L108" s="11"/>
    </row>
    <row r="109" spans="1:12" x14ac:dyDescent="0.2">
      <c r="A109" s="11" t="s">
        <v>328</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86</v>
      </c>
      <c r="F111" s="14"/>
      <c r="G111" s="14"/>
      <c r="H111" s="14"/>
      <c r="I111" s="14" t="s">
        <v>87</v>
      </c>
      <c r="J111" s="14" t="s">
        <v>88</v>
      </c>
      <c r="K111" s="14" t="s">
        <v>89</v>
      </c>
      <c r="L111" s="14" t="s">
        <v>90</v>
      </c>
    </row>
    <row r="112" spans="1:12" x14ac:dyDescent="0.2">
      <c r="A112" s="14" t="s">
        <v>91</v>
      </c>
      <c r="B112" s="14" t="s">
        <v>92</v>
      </c>
      <c r="C112" s="14" t="s">
        <v>93</v>
      </c>
      <c r="D112" s="14" t="s">
        <v>94</v>
      </c>
      <c r="E112" s="14" t="s">
        <v>95</v>
      </c>
      <c r="F112" s="14" t="s">
        <v>85</v>
      </c>
      <c r="G112" s="14" t="s">
        <v>96</v>
      </c>
      <c r="H112" s="14" t="s">
        <v>97</v>
      </c>
      <c r="I112" s="14" t="s">
        <v>98</v>
      </c>
      <c r="J112" s="14" t="s">
        <v>99</v>
      </c>
      <c r="K112" s="14" t="s">
        <v>100</v>
      </c>
      <c r="L112" s="14" t="s">
        <v>101</v>
      </c>
    </row>
    <row r="113" spans="1:25" x14ac:dyDescent="0.2">
      <c r="A113" s="14"/>
      <c r="B113" s="14"/>
      <c r="C113" s="14"/>
      <c r="D113" s="14"/>
      <c r="E113" s="14"/>
      <c r="F113" s="14"/>
      <c r="G113" s="14"/>
      <c r="H113" s="14"/>
      <c r="I113" s="14"/>
      <c r="J113" s="14"/>
      <c r="K113" s="14"/>
      <c r="L113" s="14"/>
    </row>
    <row r="114" spans="1:25" ht="25.5" x14ac:dyDescent="0.2">
      <c r="A114" s="24">
        <v>37141</v>
      </c>
      <c r="B114" s="18" t="s">
        <v>387</v>
      </c>
      <c r="C114" s="18" t="s">
        <v>268</v>
      </c>
      <c r="D114" s="18" t="s">
        <v>388</v>
      </c>
      <c r="E114" s="18" t="s">
        <v>389</v>
      </c>
      <c r="F114" s="18" t="s">
        <v>130</v>
      </c>
      <c r="G114" s="17" t="s">
        <v>390</v>
      </c>
      <c r="H114" s="17"/>
      <c r="I114" s="18" t="s">
        <v>109</v>
      </c>
      <c r="J114" s="18" t="s">
        <v>109</v>
      </c>
      <c r="K114" s="18" t="s">
        <v>110</v>
      </c>
      <c r="L114" s="18" t="s">
        <v>331</v>
      </c>
    </row>
    <row r="115" spans="1:25" ht="25.5" x14ac:dyDescent="0.2">
      <c r="A115" s="24">
        <v>37141</v>
      </c>
      <c r="B115" s="18" t="s">
        <v>391</v>
      </c>
      <c r="C115" s="18" t="s">
        <v>122</v>
      </c>
      <c r="D115" s="18" t="s">
        <v>335</v>
      </c>
      <c r="E115" s="18" t="s">
        <v>124</v>
      </c>
      <c r="F115" s="18" t="s">
        <v>130</v>
      </c>
      <c r="G115" s="17" t="s">
        <v>392</v>
      </c>
      <c r="H115" s="17"/>
      <c r="I115" s="18" t="s">
        <v>109</v>
      </c>
      <c r="J115" s="18" t="s">
        <v>109</v>
      </c>
      <c r="K115" s="18" t="s">
        <v>109</v>
      </c>
      <c r="L115" s="18" t="s">
        <v>331</v>
      </c>
    </row>
    <row r="116" spans="1:25" ht="25.5" x14ac:dyDescent="0.2">
      <c r="A116" s="24">
        <v>37141</v>
      </c>
      <c r="B116" s="18" t="s">
        <v>393</v>
      </c>
      <c r="C116" s="18" t="s">
        <v>122</v>
      </c>
      <c r="D116" s="18" t="s">
        <v>123</v>
      </c>
      <c r="E116" s="18" t="s">
        <v>124</v>
      </c>
      <c r="F116" s="18" t="s">
        <v>130</v>
      </c>
      <c r="G116" s="17" t="s">
        <v>394</v>
      </c>
      <c r="H116" s="17"/>
      <c r="I116" s="18" t="s">
        <v>109</v>
      </c>
      <c r="J116" s="18" t="s">
        <v>109</v>
      </c>
      <c r="K116" s="18" t="s">
        <v>109</v>
      </c>
      <c r="L116" s="18" t="s">
        <v>331</v>
      </c>
    </row>
    <row r="117" spans="1:25" ht="63.75" x14ac:dyDescent="0.2">
      <c r="A117" s="24">
        <v>37141</v>
      </c>
      <c r="B117" s="18" t="s">
        <v>293</v>
      </c>
      <c r="C117" s="18" t="s">
        <v>103</v>
      </c>
      <c r="D117" s="18" t="s">
        <v>293</v>
      </c>
      <c r="E117" s="18" t="s">
        <v>105</v>
      </c>
      <c r="F117" s="18" t="s">
        <v>106</v>
      </c>
      <c r="G117" s="17" t="s">
        <v>395</v>
      </c>
      <c r="H117" s="17"/>
      <c r="I117" s="18" t="s">
        <v>109</v>
      </c>
      <c r="J117" s="18" t="s">
        <v>109</v>
      </c>
      <c r="K117" s="18" t="s">
        <v>110</v>
      </c>
      <c r="L117" s="18" t="s">
        <v>331</v>
      </c>
    </row>
    <row r="118" spans="1:25" ht="24.75" customHeight="1" x14ac:dyDescent="0.2">
      <c r="A118" s="24">
        <v>37141</v>
      </c>
      <c r="B118" s="18" t="s">
        <v>341</v>
      </c>
      <c r="C118" s="18" t="s">
        <v>103</v>
      </c>
      <c r="D118" s="18" t="s">
        <v>183</v>
      </c>
      <c r="E118" s="18" t="s">
        <v>396</v>
      </c>
      <c r="F118" s="18" t="s">
        <v>106</v>
      </c>
      <c r="G118" s="17" t="s">
        <v>397</v>
      </c>
      <c r="H118" s="17"/>
      <c r="I118" s="18" t="s">
        <v>110</v>
      </c>
      <c r="J118" s="18" t="s">
        <v>110</v>
      </c>
      <c r="K118" s="18" t="s">
        <v>110</v>
      </c>
      <c r="L118" s="18" t="s">
        <v>331</v>
      </c>
    </row>
    <row r="119" spans="1:25" ht="38.25" x14ac:dyDescent="0.2">
      <c r="A119" s="56">
        <v>37140</v>
      </c>
      <c r="B119" s="57" t="s">
        <v>398</v>
      </c>
      <c r="C119" s="57" t="s">
        <v>103</v>
      </c>
      <c r="D119" s="57" t="s">
        <v>186</v>
      </c>
      <c r="E119" s="57" t="s">
        <v>105</v>
      </c>
      <c r="F119" s="57" t="s">
        <v>106</v>
      </c>
      <c r="G119" s="58" t="s">
        <v>399</v>
      </c>
      <c r="H119" s="58"/>
      <c r="I119" s="57" t="s">
        <v>109</v>
      </c>
      <c r="J119" s="57" t="s">
        <v>109</v>
      </c>
      <c r="K119" s="57" t="s">
        <v>110</v>
      </c>
      <c r="L119" s="16" t="s">
        <v>331</v>
      </c>
      <c r="M119" s="22"/>
      <c r="N119" s="22"/>
      <c r="O119" s="22"/>
      <c r="P119" s="22"/>
      <c r="Q119" s="22"/>
      <c r="R119" s="22"/>
      <c r="S119" s="22"/>
      <c r="T119" s="22"/>
      <c r="U119" s="22"/>
      <c r="V119" s="22"/>
      <c r="W119" s="22"/>
      <c r="X119" s="22"/>
      <c r="Y119" s="22"/>
    </row>
    <row r="120" spans="1:25" ht="38.25" x14ac:dyDescent="0.2">
      <c r="A120" s="24">
        <v>37140</v>
      </c>
      <c r="B120" s="18" t="s">
        <v>400</v>
      </c>
      <c r="C120" s="18" t="s">
        <v>113</v>
      </c>
      <c r="D120" s="18" t="s">
        <v>401</v>
      </c>
      <c r="E120" s="18" t="s">
        <v>174</v>
      </c>
      <c r="F120" s="18" t="s">
        <v>130</v>
      </c>
      <c r="G120" s="17" t="s">
        <v>402</v>
      </c>
      <c r="H120" s="17"/>
      <c r="I120" s="18" t="s">
        <v>109</v>
      </c>
      <c r="J120" s="18" t="s">
        <v>110</v>
      </c>
      <c r="K120" s="18" t="s">
        <v>109</v>
      </c>
      <c r="L120" s="16" t="s">
        <v>331</v>
      </c>
      <c r="M120" s="22"/>
      <c r="N120" s="22"/>
      <c r="O120" s="22"/>
      <c r="P120" s="22"/>
      <c r="Q120" s="22"/>
      <c r="R120" s="22"/>
      <c r="S120" s="22"/>
      <c r="T120" s="22"/>
      <c r="U120" s="22"/>
      <c r="V120" s="22"/>
      <c r="W120" s="22"/>
      <c r="X120" s="22"/>
      <c r="Y120" s="22"/>
    </row>
    <row r="121" spans="1:25" x14ac:dyDescent="0.2">
      <c r="A121" s="24">
        <v>37140</v>
      </c>
      <c r="B121" s="18" t="s">
        <v>403</v>
      </c>
      <c r="C121" s="18" t="s">
        <v>113</v>
      </c>
      <c r="D121" s="18" t="s">
        <v>160</v>
      </c>
      <c r="E121" s="18"/>
      <c r="F121" s="18" t="s">
        <v>130</v>
      </c>
      <c r="G121" s="17" t="s">
        <v>404</v>
      </c>
      <c r="H121" s="17"/>
      <c r="I121" s="18" t="s">
        <v>109</v>
      </c>
      <c r="J121" s="18" t="s">
        <v>109</v>
      </c>
      <c r="K121" s="18" t="s">
        <v>109</v>
      </c>
      <c r="L121" s="16" t="s">
        <v>331</v>
      </c>
      <c r="M121" s="22"/>
      <c r="N121" s="22"/>
      <c r="O121" s="22"/>
      <c r="P121" s="22"/>
      <c r="Q121" s="22"/>
      <c r="R121" s="22"/>
      <c r="S121" s="22"/>
      <c r="T121" s="22"/>
      <c r="U121" s="22"/>
      <c r="V121" s="22"/>
      <c r="W121" s="22"/>
      <c r="X121" s="22"/>
      <c r="Y121" s="22"/>
    </row>
    <row r="122" spans="1:25" ht="55.5" customHeight="1" x14ac:dyDescent="0.2">
      <c r="A122" s="24">
        <v>37140</v>
      </c>
      <c r="B122" s="18" t="s">
        <v>405</v>
      </c>
      <c r="C122" s="18" t="s">
        <v>303</v>
      </c>
      <c r="D122" s="18" t="s">
        <v>406</v>
      </c>
      <c r="E122" s="18" t="s">
        <v>345</v>
      </c>
      <c r="F122" s="18" t="s">
        <v>130</v>
      </c>
      <c r="G122" s="17" t="s">
        <v>407</v>
      </c>
      <c r="H122" s="17"/>
      <c r="I122" s="18" t="s">
        <v>109</v>
      </c>
      <c r="J122" s="18" t="s">
        <v>109</v>
      </c>
      <c r="K122" s="18" t="s">
        <v>109</v>
      </c>
      <c r="L122" s="16" t="s">
        <v>331</v>
      </c>
      <c r="M122" s="22"/>
      <c r="N122" s="22"/>
      <c r="O122" s="22"/>
      <c r="P122" s="22"/>
      <c r="Q122" s="22"/>
      <c r="R122" s="22"/>
      <c r="S122" s="22"/>
      <c r="T122" s="22"/>
      <c r="U122" s="22"/>
      <c r="V122" s="22"/>
      <c r="W122" s="22"/>
      <c r="X122" s="22"/>
      <c r="Y122" s="22"/>
    </row>
    <row r="123" spans="1:25" ht="63.75" x14ac:dyDescent="0.2">
      <c r="A123" s="24">
        <v>37140</v>
      </c>
      <c r="B123" s="18" t="s">
        <v>341</v>
      </c>
      <c r="C123" s="18" t="s">
        <v>103</v>
      </c>
      <c r="D123" s="18" t="s">
        <v>183</v>
      </c>
      <c r="E123" s="18" t="s">
        <v>105</v>
      </c>
      <c r="F123" s="18" t="s">
        <v>141</v>
      </c>
      <c r="G123" s="17" t="s">
        <v>408</v>
      </c>
      <c r="H123" s="17"/>
      <c r="I123" s="18" t="s">
        <v>110</v>
      </c>
      <c r="J123" s="18" t="s">
        <v>110</v>
      </c>
      <c r="K123" s="18" t="s">
        <v>110</v>
      </c>
      <c r="L123" s="16" t="s">
        <v>331</v>
      </c>
      <c r="M123" s="22"/>
      <c r="N123" s="22"/>
      <c r="O123" s="22"/>
      <c r="P123" s="22"/>
      <c r="Q123" s="22"/>
      <c r="R123" s="22"/>
      <c r="S123" s="22"/>
      <c r="T123" s="22"/>
      <c r="U123" s="22"/>
      <c r="V123" s="22"/>
      <c r="W123" s="22"/>
      <c r="X123" s="22"/>
      <c r="Y123" s="22"/>
    </row>
    <row r="124" spans="1:25" x14ac:dyDescent="0.2">
      <c r="A124" s="24">
        <v>37139</v>
      </c>
      <c r="B124" s="18" t="s">
        <v>409</v>
      </c>
      <c r="C124" s="18" t="s">
        <v>166</v>
      </c>
      <c r="D124" s="18" t="s">
        <v>167</v>
      </c>
      <c r="E124" s="18" t="s">
        <v>168</v>
      </c>
      <c r="F124" s="18" t="s">
        <v>130</v>
      </c>
      <c r="G124" s="17" t="s">
        <v>410</v>
      </c>
      <c r="H124" s="17"/>
      <c r="I124" s="18" t="s">
        <v>110</v>
      </c>
      <c r="J124" s="18" t="s">
        <v>109</v>
      </c>
      <c r="K124" s="18" t="s">
        <v>110</v>
      </c>
      <c r="L124" s="16" t="s">
        <v>331</v>
      </c>
      <c r="M124" s="22"/>
      <c r="N124" s="22"/>
      <c r="O124" s="22"/>
      <c r="P124" s="22"/>
      <c r="Q124" s="22"/>
      <c r="R124" s="22"/>
      <c r="S124" s="22"/>
      <c r="T124" s="22"/>
      <c r="U124" s="22"/>
      <c r="V124" s="22"/>
      <c r="W124" s="22"/>
      <c r="X124" s="22"/>
      <c r="Y124" s="22"/>
    </row>
    <row r="125" spans="1:25" ht="25.5" x14ac:dyDescent="0.2">
      <c r="A125" s="24">
        <v>37139</v>
      </c>
      <c r="B125" s="18" t="s">
        <v>411</v>
      </c>
      <c r="C125" s="18" t="s">
        <v>103</v>
      </c>
      <c r="D125" s="18" t="s">
        <v>104</v>
      </c>
      <c r="E125" s="18" t="s">
        <v>105</v>
      </c>
      <c r="F125" s="18" t="s">
        <v>106</v>
      </c>
      <c r="G125" s="17" t="s">
        <v>412</v>
      </c>
      <c r="H125" s="17"/>
      <c r="I125" s="18" t="s">
        <v>109</v>
      </c>
      <c r="J125" s="18" t="s">
        <v>109</v>
      </c>
      <c r="K125" s="18" t="s">
        <v>110</v>
      </c>
      <c r="L125" s="16" t="s">
        <v>331</v>
      </c>
      <c r="M125" s="22"/>
      <c r="N125" s="22"/>
      <c r="O125" s="22"/>
      <c r="P125" s="22"/>
      <c r="Q125" s="22"/>
      <c r="R125" s="22"/>
      <c r="S125" s="22"/>
      <c r="T125" s="22"/>
      <c r="U125" s="22"/>
      <c r="V125" s="22"/>
      <c r="W125" s="22"/>
      <c r="X125" s="22"/>
      <c r="Y125" s="22"/>
    </row>
    <row r="126" spans="1:25" ht="38.25" x14ac:dyDescent="0.2">
      <c r="A126" s="24">
        <v>37138</v>
      </c>
      <c r="B126" s="17" t="s">
        <v>413</v>
      </c>
      <c r="C126" s="18" t="s">
        <v>303</v>
      </c>
      <c r="D126" s="18" t="s">
        <v>414</v>
      </c>
      <c r="E126" s="18" t="s">
        <v>415</v>
      </c>
      <c r="F126" s="18" t="s">
        <v>130</v>
      </c>
      <c r="G126" s="17" t="s">
        <v>352</v>
      </c>
      <c r="H126" s="17"/>
      <c r="I126" s="18" t="s">
        <v>109</v>
      </c>
      <c r="J126" s="18" t="s">
        <v>109</v>
      </c>
      <c r="K126" s="18" t="s">
        <v>109</v>
      </c>
      <c r="L126" s="16" t="s">
        <v>331</v>
      </c>
      <c r="M126" s="22"/>
      <c r="N126" s="22"/>
      <c r="O126" s="22"/>
      <c r="P126" s="22"/>
      <c r="Q126" s="22"/>
      <c r="R126" s="22"/>
      <c r="S126" s="22"/>
      <c r="T126" s="22"/>
      <c r="U126" s="22"/>
      <c r="V126" s="22"/>
      <c r="W126" s="22"/>
      <c r="X126" s="22"/>
      <c r="Y126" s="22"/>
    </row>
    <row r="127" spans="1:25" ht="25.5" x14ac:dyDescent="0.2">
      <c r="A127" s="24">
        <v>37138</v>
      </c>
      <c r="B127" s="59" t="s">
        <v>416</v>
      </c>
      <c r="C127" s="18" t="s">
        <v>303</v>
      </c>
      <c r="D127" s="18" t="s">
        <v>414</v>
      </c>
      <c r="E127" s="18" t="s">
        <v>415</v>
      </c>
      <c r="F127" s="18" t="s">
        <v>130</v>
      </c>
      <c r="G127" s="17" t="s">
        <v>352</v>
      </c>
      <c r="H127" s="17"/>
      <c r="I127" s="18" t="s">
        <v>109</v>
      </c>
      <c r="J127" s="18" t="s">
        <v>109</v>
      </c>
      <c r="K127" s="18" t="s">
        <v>109</v>
      </c>
      <c r="L127" s="16" t="s">
        <v>331</v>
      </c>
      <c r="M127" s="22"/>
      <c r="N127" s="22"/>
      <c r="O127" s="22"/>
      <c r="P127" s="22"/>
      <c r="Q127" s="22"/>
      <c r="R127" s="22"/>
      <c r="S127" s="22"/>
      <c r="T127" s="22"/>
      <c r="U127" s="22"/>
      <c r="V127" s="22"/>
      <c r="W127" s="22"/>
      <c r="X127" s="22"/>
      <c r="Y127" s="22"/>
    </row>
    <row r="128" spans="1:25" ht="38.25" x14ac:dyDescent="0.2">
      <c r="A128" s="24">
        <v>37138</v>
      </c>
      <c r="B128" s="17" t="s">
        <v>417</v>
      </c>
      <c r="C128" s="18" t="s">
        <v>166</v>
      </c>
      <c r="D128" s="18" t="s">
        <v>373</v>
      </c>
      <c r="E128" s="18" t="s">
        <v>168</v>
      </c>
      <c r="F128" s="18" t="s">
        <v>130</v>
      </c>
      <c r="G128" s="17" t="s">
        <v>352</v>
      </c>
      <c r="H128" s="17"/>
      <c r="I128" s="18" t="s">
        <v>109</v>
      </c>
      <c r="J128" s="18" t="s">
        <v>109</v>
      </c>
      <c r="K128" s="18" t="s">
        <v>110</v>
      </c>
      <c r="L128" s="16" t="s">
        <v>331</v>
      </c>
      <c r="M128" s="22"/>
      <c r="N128" s="22"/>
      <c r="O128" s="22"/>
      <c r="P128" s="22"/>
      <c r="Q128" s="22"/>
      <c r="R128" s="22"/>
      <c r="S128" s="22"/>
      <c r="T128" s="22"/>
      <c r="U128" s="22"/>
      <c r="V128" s="22"/>
      <c r="W128" s="22"/>
      <c r="X128" s="22"/>
      <c r="Y128" s="22"/>
    </row>
    <row r="129" spans="1:25" ht="25.5" x14ac:dyDescent="0.2">
      <c r="A129" s="24">
        <v>37138</v>
      </c>
      <c r="B129" s="18" t="s">
        <v>393</v>
      </c>
      <c r="C129" s="18" t="s">
        <v>122</v>
      </c>
      <c r="D129" s="18" t="s">
        <v>123</v>
      </c>
      <c r="E129" s="18" t="s">
        <v>418</v>
      </c>
      <c r="F129" s="18" t="s">
        <v>130</v>
      </c>
      <c r="G129" s="17" t="s">
        <v>419</v>
      </c>
      <c r="H129" s="17"/>
      <c r="I129" s="18" t="s">
        <v>109</v>
      </c>
      <c r="J129" s="18" t="s">
        <v>109</v>
      </c>
      <c r="K129" s="18" t="s">
        <v>110</v>
      </c>
      <c r="L129" s="16" t="s">
        <v>331</v>
      </c>
      <c r="M129" s="22"/>
      <c r="N129" s="22"/>
      <c r="O129" s="22"/>
      <c r="P129" s="22"/>
      <c r="Q129" s="22"/>
      <c r="R129" s="22"/>
      <c r="S129" s="22"/>
      <c r="T129" s="22"/>
      <c r="U129" s="22"/>
      <c r="V129" s="22"/>
      <c r="W129" s="22"/>
      <c r="X129" s="22"/>
      <c r="Y129" s="22"/>
    </row>
    <row r="130" spans="1:25" ht="89.25" x14ac:dyDescent="0.2">
      <c r="A130" s="24">
        <v>37138</v>
      </c>
      <c r="B130" s="18" t="s">
        <v>420</v>
      </c>
      <c r="C130" s="18" t="s">
        <v>103</v>
      </c>
      <c r="D130" s="18" t="s">
        <v>104</v>
      </c>
      <c r="E130" s="18" t="s">
        <v>105</v>
      </c>
      <c r="F130" s="18" t="s">
        <v>116</v>
      </c>
      <c r="G130" s="17" t="s">
        <v>421</v>
      </c>
      <c r="H130" s="17"/>
      <c r="I130" s="18" t="s">
        <v>109</v>
      </c>
      <c r="J130" s="18" t="s">
        <v>109</v>
      </c>
      <c r="K130" s="18" t="s">
        <v>110</v>
      </c>
      <c r="L130" s="16" t="s">
        <v>331</v>
      </c>
      <c r="M130" s="22"/>
      <c r="N130" s="22"/>
      <c r="O130" s="22"/>
      <c r="P130" s="22"/>
      <c r="Q130" s="22"/>
      <c r="R130" s="22"/>
      <c r="S130" s="22"/>
      <c r="T130" s="22"/>
      <c r="U130" s="22"/>
      <c r="V130" s="22"/>
      <c r="W130" s="22"/>
      <c r="X130" s="22"/>
      <c r="Y130" s="22"/>
    </row>
    <row r="131" spans="1:25" ht="51" x14ac:dyDescent="0.2">
      <c r="A131" s="24">
        <v>37138</v>
      </c>
      <c r="B131" s="18" t="s">
        <v>422</v>
      </c>
      <c r="C131" s="18"/>
      <c r="D131" s="18"/>
      <c r="E131" s="18"/>
      <c r="F131" s="18" t="s">
        <v>135</v>
      </c>
      <c r="G131" s="17" t="s">
        <v>423</v>
      </c>
      <c r="H131" s="17"/>
      <c r="I131" s="18" t="s">
        <v>109</v>
      </c>
      <c r="J131" s="18" t="s">
        <v>110</v>
      </c>
      <c r="K131" s="18" t="s">
        <v>110</v>
      </c>
      <c r="L131" s="16" t="s">
        <v>331</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298</v>
      </c>
      <c r="B174" s="1" t="s">
        <v>299</v>
      </c>
      <c r="C174" s="4" t="s">
        <v>300</v>
      </c>
      <c r="D174" s="33" t="s">
        <v>301</v>
      </c>
      <c r="E174" s="33" t="s">
        <v>302</v>
      </c>
    </row>
    <row r="175" spans="1:12" x14ac:dyDescent="0.2">
      <c r="A175" s="34" t="s">
        <v>303</v>
      </c>
      <c r="B175" s="35">
        <f t="shared" ref="B175:B183" si="2">C175/$C$184</f>
        <v>0.16666666666666666</v>
      </c>
      <c r="C175" s="5">
        <f>'summary 0904'!I24</f>
        <v>3</v>
      </c>
      <c r="D175" s="4">
        <f>33+1+1+1+1+1+8+1+1+1+2+1+2+1+1+1</f>
        <v>57</v>
      </c>
      <c r="E175" s="36">
        <f t="shared" ref="E175:E182" si="3">(C175/D175)*100</f>
        <v>5.2631578947368416</v>
      </c>
    </row>
    <row r="176" spans="1:12" x14ac:dyDescent="0.2">
      <c r="A176" s="34" t="s">
        <v>122</v>
      </c>
      <c r="B176" s="35">
        <f t="shared" si="2"/>
        <v>0.16666666666666666</v>
      </c>
      <c r="C176" s="5">
        <f>'summary 0904'!I25</f>
        <v>3</v>
      </c>
      <c r="D176" s="4">
        <f>540+17+1+1+6+10+1+2+12+2+1+1+1+3+4+3+1+1+1+8+2+1+1+6+1+1+2+1+2+1+4+1+1</f>
        <v>640</v>
      </c>
      <c r="E176" s="36">
        <f t="shared" si="3"/>
        <v>0.46875</v>
      </c>
    </row>
    <row r="177" spans="1:5" x14ac:dyDescent="0.2">
      <c r="A177" s="34" t="s">
        <v>103</v>
      </c>
      <c r="B177" s="35">
        <f t="shared" si="2"/>
        <v>0.33333333333333331</v>
      </c>
      <c r="C177" s="5">
        <f>'summary 0904'!I26</f>
        <v>6</v>
      </c>
      <c r="D177" s="4">
        <f>13+1+1+1+16+10</f>
        <v>42</v>
      </c>
      <c r="E177" s="36">
        <f t="shared" si="3"/>
        <v>14.285714285714285</v>
      </c>
    </row>
    <row r="178" spans="1:5" x14ac:dyDescent="0.2">
      <c r="A178" s="34" t="s">
        <v>304</v>
      </c>
      <c r="B178" s="35">
        <f t="shared" si="2"/>
        <v>0</v>
      </c>
      <c r="C178" s="5">
        <f>'summary 0904'!I27</f>
        <v>0</v>
      </c>
      <c r="D178" s="4">
        <f>36+1+1</f>
        <v>38</v>
      </c>
      <c r="E178" s="36">
        <f t="shared" si="3"/>
        <v>0</v>
      </c>
    </row>
    <row r="179" spans="1:5" x14ac:dyDescent="0.2">
      <c r="A179" s="34" t="s">
        <v>305</v>
      </c>
      <c r="B179" s="35">
        <f t="shared" si="2"/>
        <v>0.1111111111111111</v>
      </c>
      <c r="C179" s="5">
        <f>'summary 0904'!I28</f>
        <v>2</v>
      </c>
      <c r="D179" s="4">
        <f>288+2+13+2+5+56+59+14+2+3+3+1+4</f>
        <v>452</v>
      </c>
      <c r="E179" s="36">
        <f t="shared" si="3"/>
        <v>0.44247787610619471</v>
      </c>
    </row>
    <row r="180" spans="1:5" x14ac:dyDescent="0.2">
      <c r="A180" s="34" t="s">
        <v>306</v>
      </c>
      <c r="B180" s="35">
        <f t="shared" si="2"/>
        <v>0</v>
      </c>
      <c r="C180" s="5">
        <f>'summary 0904'!I29</f>
        <v>0</v>
      </c>
      <c r="D180" s="4">
        <f>132+2+1+2+7+3+4+2+7+1</f>
        <v>161</v>
      </c>
      <c r="E180" s="36">
        <f t="shared" si="3"/>
        <v>0</v>
      </c>
    </row>
    <row r="181" spans="1:5" x14ac:dyDescent="0.2">
      <c r="A181" s="34" t="s">
        <v>166</v>
      </c>
      <c r="B181" s="35">
        <f t="shared" si="2"/>
        <v>0.1111111111111111</v>
      </c>
      <c r="C181" s="5">
        <f>'summary 0904'!I30</f>
        <v>2</v>
      </c>
      <c r="D181" s="4">
        <v>9</v>
      </c>
      <c r="E181" s="36">
        <f t="shared" si="3"/>
        <v>22.222222222222221</v>
      </c>
    </row>
    <row r="182" spans="1:5" x14ac:dyDescent="0.2">
      <c r="A182" s="34" t="s">
        <v>268</v>
      </c>
      <c r="B182" s="35">
        <f t="shared" si="2"/>
        <v>5.5555555555555552E-2</v>
      </c>
      <c r="C182" s="5">
        <f>'summary 0904'!I31</f>
        <v>1</v>
      </c>
      <c r="D182" s="4">
        <f>10+5+2</f>
        <v>17</v>
      </c>
      <c r="E182" s="36">
        <f t="shared" si="3"/>
        <v>5.8823529411764701</v>
      </c>
    </row>
    <row r="183" spans="1:5" x14ac:dyDescent="0.2">
      <c r="A183" s="37" t="s">
        <v>307</v>
      </c>
      <c r="B183" s="35">
        <f t="shared" si="2"/>
        <v>5.5555555555555552E-2</v>
      </c>
      <c r="C183" s="5">
        <f>'summary 0904'!I32</f>
        <v>1</v>
      </c>
    </row>
    <row r="184" spans="1:5" x14ac:dyDescent="0.2">
      <c r="A184" s="37" t="s">
        <v>308</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2001-10-09T13:28:20Z</cp:lastPrinted>
  <dcterms:created xsi:type="dcterms:W3CDTF">2001-08-28T13:25:14Z</dcterms:created>
  <dcterms:modified xsi:type="dcterms:W3CDTF">2023-09-12T04:39:37Z</dcterms:modified>
</cp:coreProperties>
</file>